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Works\research\process.mining\abstractions_in_mining.journal2017_discoveredModels\26-09-2018\"/>
    </mc:Choice>
  </mc:AlternateContent>
  <xr:revisionPtr revIDLastSave="0" documentId="13_ncr:1_{B2F3C10F-4191-42A3-9B4F-F8E2E99469AF}" xr6:coauthVersionLast="36" xr6:coauthVersionMax="36" xr10:uidLastSave="{00000000-0000-0000-0000-000000000000}"/>
  <bookViews>
    <workbookView xWindow="0" yWindow="0" windowWidth="13440" windowHeight="8130" tabRatio="683" activeTab="5" xr2:uid="{00000000-000D-0000-FFFF-FFFF00000000}"/>
  </bookViews>
  <sheets>
    <sheet name="result" sheetId="1" r:id="rId1"/>
    <sheet name="results-to-discuss" sheetId="2" r:id="rId2"/>
    <sheet name="diff" sheetId="3" r:id="rId3"/>
    <sheet name="pivot table" sheetId="6" r:id="rId4"/>
    <sheet name="results heatmap" sheetId="18" r:id="rId5"/>
    <sheet name="results heatmap (3)" sheetId="20" r:id="rId6"/>
    <sheet name="ima-nf" sheetId="5" r:id="rId7"/>
    <sheet name="imf-nf" sheetId="16" r:id="rId8"/>
    <sheet name="imfa-nf" sheetId="7" r:id="rId9"/>
    <sheet name="ima-f" sheetId="9" r:id="rId10"/>
    <sheet name="imf-f" sheetId="17" r:id="rId11"/>
    <sheet name="imfa-f" sheetId="10" r:id="rId12"/>
    <sheet name="results-nf" sheetId="8" r:id="rId13"/>
    <sheet name="results-f" sheetId="11" r:id="rId14"/>
    <sheet name="result-ima-non-filtered (all)" sheetId="12" r:id="rId15"/>
    <sheet name="results-imfa-non-filtered (all)" sheetId="13" r:id="rId16"/>
    <sheet name="results-ima-filtered (all)" sheetId="14" r:id="rId17"/>
    <sheet name="results-imfa-filtered (all)" sheetId="15" r:id="rId18"/>
  </sheets>
  <calcPr calcId="191029"/>
  <pivotCaches>
    <pivotCache cacheId="7" r:id="rId19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3" i="20" l="1"/>
  <c r="AG17" i="20"/>
  <c r="AC17" i="20"/>
  <c r="AD17" i="20"/>
  <c r="AE17" i="20"/>
  <c r="AF17" i="20"/>
  <c r="AC3" i="20"/>
  <c r="AD3" i="20"/>
  <c r="AE3" i="20"/>
  <c r="AF3" i="20"/>
  <c r="A24" i="20" l="1"/>
  <c r="A23" i="20"/>
  <c r="A22" i="20"/>
  <c r="A21" i="20"/>
  <c r="A20" i="20"/>
  <c r="A19" i="20"/>
  <c r="A18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C3" i="20"/>
  <c r="G21" i="20"/>
  <c r="N19" i="20"/>
  <c r="I22" i="20"/>
  <c r="G5" i="20"/>
  <c r="O13" i="20"/>
  <c r="O24" i="20"/>
  <c r="N9" i="20"/>
  <c r="J4" i="20"/>
  <c r="N15" i="20"/>
  <c r="J7" i="20"/>
  <c r="I3" i="20"/>
  <c r="N3" i="20"/>
  <c r="J11" i="20"/>
  <c r="G19" i="20"/>
  <c r="M12" i="20"/>
  <c r="N21" i="20"/>
  <c r="M6" i="20"/>
  <c r="M4" i="20"/>
  <c r="O11" i="20"/>
  <c r="O22" i="20"/>
  <c r="J19" i="20"/>
  <c r="N23" i="20"/>
  <c r="M3" i="20"/>
  <c r="L3" i="20"/>
  <c r="H9" i="20"/>
  <c r="I20" i="20"/>
  <c r="M17" i="20"/>
  <c r="C4" i="20"/>
  <c r="O9" i="20"/>
  <c r="N7" i="20"/>
  <c r="N13" i="20"/>
  <c r="O18" i="20"/>
  <c r="N5" i="20"/>
  <c r="C17" i="20"/>
  <c r="H11" i="20"/>
  <c r="O12" i="20"/>
  <c r="N17" i="20"/>
  <c r="J15" i="20"/>
  <c r="C6" i="20"/>
  <c r="I18" i="20"/>
  <c r="G15" i="20"/>
  <c r="H3" i="20"/>
  <c r="O7" i="20"/>
  <c r="N11" i="20"/>
  <c r="C12" i="20"/>
  <c r="J14" i="20"/>
  <c r="O3" i="20"/>
  <c r="M14" i="20"/>
  <c r="C14" i="20"/>
  <c r="O14" i="20"/>
  <c r="O17" i="20"/>
  <c r="G13" i="20"/>
  <c r="L17" i="20"/>
  <c r="O5" i="20"/>
  <c r="J23" i="20"/>
  <c r="I10" i="20"/>
  <c r="I12" i="20"/>
  <c r="J5" i="20"/>
  <c r="C10" i="20"/>
  <c r="M10" i="20"/>
  <c r="J13" i="20"/>
  <c r="J3" i="20"/>
  <c r="H15" i="20"/>
  <c r="G11" i="20"/>
  <c r="G3" i="20"/>
  <c r="I14" i="20"/>
  <c r="G23" i="20"/>
  <c r="G7" i="20"/>
  <c r="N4" i="20"/>
  <c r="H5" i="20"/>
  <c r="J9" i="20"/>
  <c r="I24" i="20"/>
  <c r="H13" i="20"/>
  <c r="G9" i="20"/>
  <c r="O15" i="20"/>
  <c r="H7" i="20"/>
  <c r="I6" i="20"/>
  <c r="J21" i="20"/>
  <c r="O20" i="20"/>
  <c r="O16" i="20"/>
  <c r="C8" i="20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8" i="18"/>
  <c r="A19" i="18"/>
  <c r="A20" i="18"/>
  <c r="A21" i="18"/>
  <c r="A22" i="18"/>
  <c r="A23" i="18"/>
  <c r="A24" i="18"/>
  <c r="J2" i="17"/>
  <c r="K2" i="17"/>
  <c r="J3" i="17"/>
  <c r="K3" i="17"/>
  <c r="J4" i="17"/>
  <c r="K4" i="17"/>
  <c r="J5" i="17"/>
  <c r="K5" i="17"/>
  <c r="K17" i="17" s="1"/>
  <c r="J6" i="17"/>
  <c r="K6" i="17"/>
  <c r="K18" i="17" s="1"/>
  <c r="J7" i="17"/>
  <c r="K7" i="17"/>
  <c r="K19" i="17" s="1"/>
  <c r="J8" i="17"/>
  <c r="K8" i="17"/>
  <c r="J9" i="17"/>
  <c r="J21" i="17" s="1"/>
  <c r="K9" i="17"/>
  <c r="K21" i="17" s="1"/>
  <c r="H23" i="17"/>
  <c r="G23" i="17"/>
  <c r="F23" i="17"/>
  <c r="E23" i="17"/>
  <c r="D23" i="17"/>
  <c r="C23" i="17"/>
  <c r="B23" i="17"/>
  <c r="A23" i="17"/>
  <c r="H22" i="17"/>
  <c r="G22" i="17"/>
  <c r="F22" i="17"/>
  <c r="E22" i="17"/>
  <c r="D22" i="17"/>
  <c r="C22" i="17"/>
  <c r="B22" i="17"/>
  <c r="A22" i="17"/>
  <c r="H21" i="17"/>
  <c r="G21" i="17"/>
  <c r="F21" i="17"/>
  <c r="E21" i="17"/>
  <c r="D21" i="17"/>
  <c r="C21" i="17"/>
  <c r="B21" i="17"/>
  <c r="A21" i="17"/>
  <c r="K20" i="17"/>
  <c r="H20" i="17"/>
  <c r="G20" i="17"/>
  <c r="F20" i="17"/>
  <c r="E20" i="17"/>
  <c r="D20" i="17"/>
  <c r="C20" i="17"/>
  <c r="B20" i="17"/>
  <c r="A20" i="17"/>
  <c r="H19" i="17"/>
  <c r="G19" i="17"/>
  <c r="F19" i="17"/>
  <c r="E19" i="17"/>
  <c r="D19" i="17"/>
  <c r="C19" i="17"/>
  <c r="B19" i="17"/>
  <c r="A19" i="17"/>
  <c r="I18" i="17"/>
  <c r="H18" i="17"/>
  <c r="G18" i="17"/>
  <c r="F18" i="17"/>
  <c r="E18" i="17"/>
  <c r="D18" i="17"/>
  <c r="C18" i="17"/>
  <c r="B18" i="17"/>
  <c r="A18" i="17"/>
  <c r="H17" i="17"/>
  <c r="G17" i="17"/>
  <c r="F17" i="17"/>
  <c r="E17" i="17"/>
  <c r="D17" i="17"/>
  <c r="C17" i="17"/>
  <c r="B17" i="17"/>
  <c r="A17" i="17"/>
  <c r="H16" i="17"/>
  <c r="G16" i="17"/>
  <c r="F16" i="17"/>
  <c r="E16" i="17"/>
  <c r="D16" i="17"/>
  <c r="C16" i="17"/>
  <c r="B16" i="17"/>
  <c r="A16" i="17"/>
  <c r="J15" i="17"/>
  <c r="H15" i="17"/>
  <c r="G15" i="17"/>
  <c r="F15" i="17"/>
  <c r="E15" i="17"/>
  <c r="D15" i="17"/>
  <c r="C15" i="17"/>
  <c r="B15" i="17"/>
  <c r="A15" i="17"/>
  <c r="H14" i="17"/>
  <c r="G14" i="17"/>
  <c r="F14" i="17"/>
  <c r="E14" i="17"/>
  <c r="D14" i="17"/>
  <c r="C14" i="17"/>
  <c r="B14" i="17"/>
  <c r="A14" i="17"/>
  <c r="H13" i="17"/>
  <c r="G13" i="17"/>
  <c r="F13" i="17"/>
  <c r="E13" i="17"/>
  <c r="D13" i="17"/>
  <c r="C13" i="17"/>
  <c r="B13" i="17"/>
  <c r="A13" i="17"/>
  <c r="K11" i="17"/>
  <c r="K23" i="17" s="1"/>
  <c r="J11" i="17"/>
  <c r="J23" i="17" s="1"/>
  <c r="I23" i="17"/>
  <c r="K10" i="17"/>
  <c r="K22" i="17" s="1"/>
  <c r="J10" i="17"/>
  <c r="J22" i="17" s="1"/>
  <c r="I22" i="17"/>
  <c r="I21" i="17"/>
  <c r="J20" i="17"/>
  <c r="I20" i="17"/>
  <c r="J19" i="17"/>
  <c r="I19" i="17"/>
  <c r="J18" i="17"/>
  <c r="J17" i="17"/>
  <c r="I17" i="17"/>
  <c r="K16" i="17"/>
  <c r="J16" i="17"/>
  <c r="I16" i="17"/>
  <c r="K15" i="17"/>
  <c r="I15" i="17"/>
  <c r="K14" i="17"/>
  <c r="J14" i="17"/>
  <c r="I14" i="17"/>
  <c r="O2" i="5"/>
  <c r="P2" i="5"/>
  <c r="Q2" i="5"/>
  <c r="O3" i="5"/>
  <c r="P3" i="5"/>
  <c r="Q3" i="5"/>
  <c r="O4" i="5"/>
  <c r="P4" i="5"/>
  <c r="Q4" i="5"/>
  <c r="O5" i="5"/>
  <c r="P5" i="5"/>
  <c r="Q5" i="5"/>
  <c r="O6" i="5"/>
  <c r="P6" i="5"/>
  <c r="Q6" i="5"/>
  <c r="O7" i="5"/>
  <c r="P7" i="5"/>
  <c r="Q7" i="5"/>
  <c r="O8" i="5"/>
  <c r="P8" i="5"/>
  <c r="Q8" i="5"/>
  <c r="O9" i="5"/>
  <c r="P9" i="5"/>
  <c r="Q9" i="5"/>
  <c r="O10" i="5"/>
  <c r="P10" i="5"/>
  <c r="Q10" i="5"/>
  <c r="O11" i="5"/>
  <c r="P11" i="5"/>
  <c r="Q11" i="5"/>
  <c r="B13" i="5"/>
  <c r="C13" i="5"/>
  <c r="D13" i="5"/>
  <c r="E13" i="5"/>
  <c r="F13" i="5"/>
  <c r="G13" i="5"/>
  <c r="H13" i="5"/>
  <c r="I13" i="5"/>
  <c r="J13" i="5"/>
  <c r="K13" i="5"/>
  <c r="B14" i="5"/>
  <c r="C14" i="5"/>
  <c r="D14" i="5"/>
  <c r="E14" i="5"/>
  <c r="F14" i="5"/>
  <c r="G14" i="5"/>
  <c r="H14" i="5"/>
  <c r="I14" i="5"/>
  <c r="J14" i="5"/>
  <c r="K14" i="5"/>
  <c r="B15" i="5"/>
  <c r="C15" i="5"/>
  <c r="D15" i="5"/>
  <c r="E15" i="5"/>
  <c r="F15" i="5"/>
  <c r="G15" i="5"/>
  <c r="H15" i="5"/>
  <c r="I15" i="5"/>
  <c r="J15" i="5"/>
  <c r="K15" i="5"/>
  <c r="B16" i="5"/>
  <c r="C16" i="5"/>
  <c r="D16" i="5"/>
  <c r="E16" i="5"/>
  <c r="F16" i="5"/>
  <c r="G16" i="5"/>
  <c r="H16" i="5"/>
  <c r="I16" i="5"/>
  <c r="J16" i="5"/>
  <c r="K16" i="5"/>
  <c r="B17" i="5"/>
  <c r="C17" i="5"/>
  <c r="D17" i="5"/>
  <c r="E17" i="5"/>
  <c r="F17" i="5"/>
  <c r="G17" i="5"/>
  <c r="H17" i="5"/>
  <c r="I17" i="5"/>
  <c r="J17" i="5"/>
  <c r="K17" i="5"/>
  <c r="B18" i="5"/>
  <c r="C18" i="5"/>
  <c r="D18" i="5"/>
  <c r="E18" i="5"/>
  <c r="F18" i="5"/>
  <c r="G18" i="5"/>
  <c r="H18" i="5"/>
  <c r="I18" i="5"/>
  <c r="J18" i="5"/>
  <c r="K18" i="5"/>
  <c r="B19" i="5"/>
  <c r="C19" i="5"/>
  <c r="D19" i="5"/>
  <c r="E19" i="5"/>
  <c r="F19" i="5"/>
  <c r="G19" i="5"/>
  <c r="H19" i="5"/>
  <c r="I19" i="5"/>
  <c r="J19" i="5"/>
  <c r="K19" i="5"/>
  <c r="B20" i="5"/>
  <c r="C20" i="5"/>
  <c r="D20" i="5"/>
  <c r="E20" i="5"/>
  <c r="F20" i="5"/>
  <c r="G20" i="5"/>
  <c r="H20" i="5"/>
  <c r="I20" i="5"/>
  <c r="J20" i="5"/>
  <c r="K20" i="5"/>
  <c r="N23" i="16"/>
  <c r="M23" i="16"/>
  <c r="L23" i="16"/>
  <c r="K23" i="16"/>
  <c r="J23" i="16"/>
  <c r="I23" i="16"/>
  <c r="H23" i="16"/>
  <c r="G23" i="16"/>
  <c r="F23" i="16"/>
  <c r="E23" i="16"/>
  <c r="D23" i="16"/>
  <c r="C23" i="16"/>
  <c r="B23" i="16"/>
  <c r="A23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A22" i="16"/>
  <c r="N21" i="16"/>
  <c r="M21" i="16"/>
  <c r="L21" i="16"/>
  <c r="K21" i="16"/>
  <c r="J21" i="16"/>
  <c r="I21" i="16"/>
  <c r="H21" i="16"/>
  <c r="G21" i="16"/>
  <c r="F21" i="16"/>
  <c r="E21" i="16"/>
  <c r="D21" i="16"/>
  <c r="C21" i="16"/>
  <c r="B21" i="16"/>
  <c r="A21" i="16"/>
  <c r="N20" i="16"/>
  <c r="M20" i="16"/>
  <c r="L20" i="16"/>
  <c r="K20" i="16"/>
  <c r="J20" i="16"/>
  <c r="I20" i="16"/>
  <c r="H20" i="16"/>
  <c r="G20" i="16"/>
  <c r="F20" i="16"/>
  <c r="E20" i="16"/>
  <c r="D20" i="16"/>
  <c r="C20" i="16"/>
  <c r="B20" i="16"/>
  <c r="A20" i="16"/>
  <c r="N19" i="16"/>
  <c r="M19" i="16"/>
  <c r="L19" i="16"/>
  <c r="K19" i="16"/>
  <c r="J19" i="16"/>
  <c r="I19" i="16"/>
  <c r="H19" i="16"/>
  <c r="G19" i="16"/>
  <c r="F19" i="16"/>
  <c r="E19" i="16"/>
  <c r="D19" i="16"/>
  <c r="C19" i="16"/>
  <c r="B19" i="16"/>
  <c r="A19" i="16"/>
  <c r="N18" i="16"/>
  <c r="M18" i="16"/>
  <c r="L18" i="16"/>
  <c r="K18" i="16"/>
  <c r="J18" i="16"/>
  <c r="I18" i="16"/>
  <c r="H18" i="16"/>
  <c r="G18" i="16"/>
  <c r="F18" i="16"/>
  <c r="E18" i="16"/>
  <c r="D18" i="16"/>
  <c r="C18" i="16"/>
  <c r="B18" i="16"/>
  <c r="A18" i="16"/>
  <c r="N17" i="16"/>
  <c r="M17" i="16"/>
  <c r="L17" i="16"/>
  <c r="K17" i="16"/>
  <c r="J17" i="16"/>
  <c r="I17" i="16"/>
  <c r="H17" i="16"/>
  <c r="G17" i="16"/>
  <c r="F17" i="16"/>
  <c r="E17" i="16"/>
  <c r="D17" i="16"/>
  <c r="C17" i="16"/>
  <c r="B17" i="16"/>
  <c r="A17" i="16"/>
  <c r="N16" i="16"/>
  <c r="M16" i="16"/>
  <c r="L16" i="16"/>
  <c r="K16" i="16"/>
  <c r="J16" i="16"/>
  <c r="I16" i="16"/>
  <c r="H16" i="16"/>
  <c r="G16" i="16"/>
  <c r="F16" i="16"/>
  <c r="E16" i="16"/>
  <c r="D16" i="16"/>
  <c r="C16" i="16"/>
  <c r="B16" i="16"/>
  <c r="A16" i="16"/>
  <c r="N15" i="16"/>
  <c r="M15" i="16"/>
  <c r="L15" i="16"/>
  <c r="K15" i="16"/>
  <c r="J15" i="16"/>
  <c r="I15" i="16"/>
  <c r="H15" i="16"/>
  <c r="G15" i="16"/>
  <c r="F15" i="16"/>
  <c r="E15" i="16"/>
  <c r="D15" i="16"/>
  <c r="C15" i="16"/>
  <c r="B15" i="16"/>
  <c r="A15" i="16"/>
  <c r="N14" i="16"/>
  <c r="M14" i="16"/>
  <c r="L14" i="16"/>
  <c r="K14" i="16"/>
  <c r="J14" i="16"/>
  <c r="I14" i="16"/>
  <c r="H14" i="16"/>
  <c r="G14" i="16"/>
  <c r="F14" i="16"/>
  <c r="E14" i="16"/>
  <c r="D14" i="16"/>
  <c r="C14" i="16"/>
  <c r="B14" i="16"/>
  <c r="A14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B13" i="16"/>
  <c r="A13" i="16"/>
  <c r="Q11" i="16"/>
  <c r="Q23" i="16" s="1"/>
  <c r="P11" i="16"/>
  <c r="P23" i="16" s="1"/>
  <c r="O11" i="16"/>
  <c r="O23" i="16" s="1"/>
  <c r="Q10" i="16"/>
  <c r="Q22" i="16" s="1"/>
  <c r="P10" i="16"/>
  <c r="P22" i="16" s="1"/>
  <c r="O10" i="16"/>
  <c r="O22" i="16" s="1"/>
  <c r="Q9" i="16"/>
  <c r="Q21" i="16" s="1"/>
  <c r="P9" i="16"/>
  <c r="P21" i="16" s="1"/>
  <c r="O9" i="16"/>
  <c r="O21" i="16" s="1"/>
  <c r="Q8" i="16"/>
  <c r="Q20" i="16" s="1"/>
  <c r="P8" i="16"/>
  <c r="P20" i="16" s="1"/>
  <c r="O8" i="16"/>
  <c r="O20" i="16" s="1"/>
  <c r="Q7" i="16"/>
  <c r="Q19" i="16" s="1"/>
  <c r="P7" i="16"/>
  <c r="P19" i="16" s="1"/>
  <c r="O7" i="16"/>
  <c r="O19" i="16" s="1"/>
  <c r="Q6" i="16"/>
  <c r="Q18" i="16" s="1"/>
  <c r="P6" i="16"/>
  <c r="P18" i="16" s="1"/>
  <c r="O6" i="16"/>
  <c r="O18" i="16" s="1"/>
  <c r="Q5" i="16"/>
  <c r="Q17" i="16" s="1"/>
  <c r="P5" i="16"/>
  <c r="P17" i="16" s="1"/>
  <c r="O5" i="16"/>
  <c r="O17" i="16" s="1"/>
  <c r="Q4" i="16"/>
  <c r="Q16" i="16" s="1"/>
  <c r="P4" i="16"/>
  <c r="P16" i="16" s="1"/>
  <c r="O4" i="16"/>
  <c r="O16" i="16" s="1"/>
  <c r="Q3" i="16"/>
  <c r="Q15" i="16" s="1"/>
  <c r="P3" i="16"/>
  <c r="P15" i="16" s="1"/>
  <c r="O3" i="16"/>
  <c r="O15" i="16" s="1"/>
  <c r="Q2" i="16"/>
  <c r="Q14" i="16" s="1"/>
  <c r="P2" i="16"/>
  <c r="P14" i="16" s="1"/>
  <c r="O2" i="16"/>
  <c r="O14" i="16" s="1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2" i="3"/>
  <c r="L19" i="18"/>
  <c r="L21" i="18"/>
  <c r="L23" i="18"/>
  <c r="O23" i="18"/>
  <c r="N20" i="18"/>
  <c r="O24" i="18"/>
  <c r="M19" i="18"/>
  <c r="M21" i="18"/>
  <c r="M23" i="18"/>
  <c r="O21" i="18"/>
  <c r="N22" i="18"/>
  <c r="O22" i="18"/>
  <c r="N19" i="18"/>
  <c r="N21" i="18"/>
  <c r="N23" i="18"/>
  <c r="M22" i="18"/>
  <c r="N24" i="18"/>
  <c r="O19" i="18"/>
  <c r="L20" i="18"/>
  <c r="L22" i="18"/>
  <c r="L24" i="18"/>
  <c r="M20" i="18"/>
  <c r="M24" i="18"/>
  <c r="O20" i="18"/>
  <c r="O18" i="18"/>
  <c r="N18" i="18"/>
  <c r="M18" i="18"/>
  <c r="L18" i="18"/>
  <c r="O17" i="18"/>
  <c r="N17" i="18"/>
  <c r="M17" i="18"/>
  <c r="L17" i="18"/>
  <c r="O3" i="18"/>
  <c r="N3" i="18"/>
  <c r="M3" i="18"/>
  <c r="L3" i="18"/>
  <c r="L5" i="18"/>
  <c r="L7" i="18"/>
  <c r="L9" i="18"/>
  <c r="L11" i="18"/>
  <c r="L13" i="18"/>
  <c r="L15" i="18"/>
  <c r="N6" i="18"/>
  <c r="O6" i="18"/>
  <c r="M5" i="18"/>
  <c r="M7" i="18"/>
  <c r="M9" i="18"/>
  <c r="M11" i="18"/>
  <c r="M13" i="18"/>
  <c r="M15" i="18"/>
  <c r="M16" i="18"/>
  <c r="N16" i="18"/>
  <c r="O10" i="18"/>
  <c r="N5" i="18"/>
  <c r="N7" i="18"/>
  <c r="N9" i="18"/>
  <c r="N11" i="18"/>
  <c r="N13" i="18"/>
  <c r="N15" i="18"/>
  <c r="O15" i="18"/>
  <c r="N12" i="18"/>
  <c r="O14" i="18"/>
  <c r="O5" i="18"/>
  <c r="O7" i="18"/>
  <c r="O9" i="18"/>
  <c r="O11" i="18"/>
  <c r="O13" i="18"/>
  <c r="N14" i="18"/>
  <c r="O12" i="18"/>
  <c r="L6" i="18"/>
  <c r="L8" i="18"/>
  <c r="L10" i="18"/>
  <c r="L12" i="18"/>
  <c r="L14" i="18"/>
  <c r="L16" i="18"/>
  <c r="M14" i="18"/>
  <c r="N10" i="18"/>
  <c r="O8" i="18"/>
  <c r="M6" i="18"/>
  <c r="M8" i="18"/>
  <c r="M10" i="18"/>
  <c r="M12" i="18"/>
  <c r="N8" i="18"/>
  <c r="O16" i="18"/>
  <c r="O4" i="18"/>
  <c r="N4" i="18"/>
  <c r="M4" i="18"/>
  <c r="L4" i="18"/>
  <c r="J3" i="18"/>
  <c r="I3" i="18"/>
  <c r="H3" i="18"/>
  <c r="G3" i="18"/>
  <c r="G19" i="18"/>
  <c r="G21" i="18"/>
  <c r="G23" i="18"/>
  <c r="J24" i="18"/>
  <c r="H19" i="18"/>
  <c r="H21" i="18"/>
  <c r="H23" i="18"/>
  <c r="J22" i="18"/>
  <c r="I19" i="18"/>
  <c r="I21" i="18"/>
  <c r="I23" i="18"/>
  <c r="I20" i="18"/>
  <c r="J19" i="18"/>
  <c r="J21" i="18"/>
  <c r="J23" i="18"/>
  <c r="I22" i="18"/>
  <c r="G20" i="18"/>
  <c r="G22" i="18"/>
  <c r="G24" i="18"/>
  <c r="I24" i="18"/>
  <c r="H20" i="18"/>
  <c r="H22" i="18"/>
  <c r="H24" i="18"/>
  <c r="J20" i="18"/>
  <c r="J18" i="18"/>
  <c r="I18" i="18"/>
  <c r="H18" i="18"/>
  <c r="G18" i="18"/>
  <c r="G5" i="18"/>
  <c r="G7" i="18"/>
  <c r="G9" i="18"/>
  <c r="G11" i="18"/>
  <c r="G13" i="18"/>
  <c r="G15" i="18"/>
  <c r="H5" i="18"/>
  <c r="H9" i="18"/>
  <c r="H11" i="18"/>
  <c r="H13" i="18"/>
  <c r="H14" i="18"/>
  <c r="H7" i="18"/>
  <c r="H15" i="18"/>
  <c r="I5" i="18"/>
  <c r="I7" i="18"/>
  <c r="I9" i="18"/>
  <c r="I11" i="18"/>
  <c r="I13" i="18"/>
  <c r="I15" i="18"/>
  <c r="G8" i="18"/>
  <c r="G10" i="18"/>
  <c r="G14" i="18"/>
  <c r="H6" i="18"/>
  <c r="J5" i="18"/>
  <c r="J7" i="18"/>
  <c r="J9" i="18"/>
  <c r="J11" i="18"/>
  <c r="J13" i="18"/>
  <c r="J15" i="18"/>
  <c r="G6" i="18"/>
  <c r="G12" i="18"/>
  <c r="G16" i="18"/>
  <c r="H8" i="18"/>
  <c r="H16" i="18"/>
  <c r="I6" i="18"/>
  <c r="I8" i="18"/>
  <c r="I10" i="18"/>
  <c r="I12" i="18"/>
  <c r="I14" i="18"/>
  <c r="I16" i="18"/>
  <c r="H10" i="18"/>
  <c r="J6" i="18"/>
  <c r="J8" i="18"/>
  <c r="J10" i="18"/>
  <c r="J12" i="18"/>
  <c r="J14" i="18"/>
  <c r="J16" i="18"/>
  <c r="H12" i="18"/>
  <c r="J4" i="18"/>
  <c r="I4" i="18"/>
  <c r="H4" i="18"/>
  <c r="G4" i="18"/>
  <c r="C17" i="18"/>
  <c r="C20" i="18"/>
  <c r="C8" i="18"/>
  <c r="C21" i="18"/>
  <c r="C6" i="18"/>
  <c r="C3" i="18"/>
  <c r="C19" i="18"/>
  <c r="C16" i="18"/>
  <c r="C10" i="18"/>
  <c r="X4" i="18"/>
  <c r="C5" i="18"/>
  <c r="C12" i="18"/>
  <c r="C13" i="18"/>
  <c r="C9" i="18"/>
  <c r="C22" i="18"/>
  <c r="C15" i="18"/>
  <c r="C23" i="18"/>
  <c r="C14" i="18"/>
  <c r="C11" i="18"/>
  <c r="C24" i="18"/>
  <c r="C7" i="18"/>
  <c r="C4" i="18"/>
  <c r="C18" i="18"/>
  <c r="M16" i="20"/>
  <c r="J18" i="20"/>
  <c r="I19" i="20"/>
  <c r="L16" i="20"/>
  <c r="L5" i="20"/>
  <c r="H18" i="20"/>
  <c r="M22" i="20"/>
  <c r="E3" i="20"/>
  <c r="E10" i="20"/>
  <c r="L7" i="20"/>
  <c r="I9" i="20"/>
  <c r="M15" i="20"/>
  <c r="D10" i="20"/>
  <c r="C11" i="20"/>
  <c r="C21" i="20"/>
  <c r="X4" i="20"/>
  <c r="D12" i="20"/>
  <c r="J20" i="20"/>
  <c r="M5" i="20"/>
  <c r="J16" i="20"/>
  <c r="D4" i="20"/>
  <c r="O23" i="20"/>
  <c r="N24" i="20"/>
  <c r="C23" i="20"/>
  <c r="H8" i="20"/>
  <c r="M23" i="20"/>
  <c r="G8" i="20"/>
  <c r="J10" i="20"/>
  <c r="L9" i="20"/>
  <c r="D6" i="20"/>
  <c r="N14" i="20"/>
  <c r="L12" i="20"/>
  <c r="I15" i="20"/>
  <c r="H16" i="20"/>
  <c r="I5" i="20"/>
  <c r="H6" i="20"/>
  <c r="C13" i="20"/>
  <c r="L13" i="20"/>
  <c r="I8" i="20"/>
  <c r="L4" i="20"/>
  <c r="L24" i="20"/>
  <c r="N16" i="20"/>
  <c r="I7" i="20"/>
  <c r="M13" i="20"/>
  <c r="D8" i="20"/>
  <c r="C9" i="20"/>
  <c r="G24" i="20"/>
  <c r="C18" i="20"/>
  <c r="E8" i="20"/>
  <c r="O10" i="20"/>
  <c r="M20" i="20"/>
  <c r="O21" i="20"/>
  <c r="N22" i="20"/>
  <c r="N10" i="20"/>
  <c r="M11" i="20"/>
  <c r="L23" i="20"/>
  <c r="H10" i="20"/>
  <c r="C20" i="20"/>
  <c r="C16" i="20"/>
  <c r="L21" i="20"/>
  <c r="G14" i="20"/>
  <c r="L22" i="20"/>
  <c r="N12" i="20"/>
  <c r="O8" i="20"/>
  <c r="I13" i="20"/>
  <c r="H14" i="20"/>
  <c r="C19" i="20"/>
  <c r="H23" i="20"/>
  <c r="D3" i="20"/>
  <c r="G10" i="20"/>
  <c r="E17" i="20"/>
  <c r="L18" i="20"/>
  <c r="G20" i="20"/>
  <c r="I23" i="20"/>
  <c r="I16" i="20"/>
  <c r="L14" i="20"/>
  <c r="H21" i="20"/>
  <c r="N18" i="20"/>
  <c r="J24" i="20"/>
  <c r="M21" i="20"/>
  <c r="O19" i="20"/>
  <c r="N20" i="20"/>
  <c r="H24" i="20"/>
  <c r="I4" i="20"/>
  <c r="J12" i="20"/>
  <c r="M18" i="20"/>
  <c r="G18" i="20"/>
  <c r="L11" i="20"/>
  <c r="H12" i="20"/>
  <c r="J22" i="20"/>
  <c r="E12" i="20"/>
  <c r="G16" i="20"/>
  <c r="E4" i="20"/>
  <c r="L10" i="20"/>
  <c r="M8" i="20"/>
  <c r="H22" i="20"/>
  <c r="H4" i="20"/>
  <c r="E6" i="20"/>
  <c r="E14" i="20"/>
  <c r="G4" i="20"/>
  <c r="G6" i="20"/>
  <c r="N8" i="20"/>
  <c r="M9" i="20"/>
  <c r="L6" i="20"/>
  <c r="C24" i="20"/>
  <c r="L8" i="20"/>
  <c r="H19" i="20"/>
  <c r="D17" i="20"/>
  <c r="L20" i="20"/>
  <c r="C7" i="20"/>
  <c r="G22" i="20"/>
  <c r="I21" i="20"/>
  <c r="N6" i="20"/>
  <c r="M7" i="20"/>
  <c r="J6" i="20"/>
  <c r="L15" i="20"/>
  <c r="J8" i="20"/>
  <c r="O6" i="20"/>
  <c r="I11" i="20"/>
  <c r="D14" i="20"/>
  <c r="C15" i="20"/>
  <c r="M19" i="20"/>
  <c r="C5" i="20"/>
  <c r="H20" i="20"/>
  <c r="M24" i="20"/>
  <c r="L19" i="20"/>
  <c r="G12" i="20"/>
  <c r="C22" i="20"/>
  <c r="O4" i="20"/>
  <c r="N23" i="15" l="1"/>
  <c r="M23" i="15"/>
  <c r="L23" i="15"/>
  <c r="K23" i="15"/>
  <c r="J23" i="15"/>
  <c r="I23" i="15"/>
  <c r="H23" i="15"/>
  <c r="G23" i="15"/>
  <c r="F23" i="15"/>
  <c r="E23" i="15"/>
  <c r="D23" i="15"/>
  <c r="C23" i="15"/>
  <c r="B23" i="15"/>
  <c r="A23" i="15"/>
  <c r="N22" i="15"/>
  <c r="M22" i="15"/>
  <c r="L22" i="15"/>
  <c r="K22" i="15"/>
  <c r="J22" i="15"/>
  <c r="I22" i="15"/>
  <c r="H22" i="15"/>
  <c r="G22" i="15"/>
  <c r="F22" i="15"/>
  <c r="E22" i="15"/>
  <c r="D22" i="15"/>
  <c r="C22" i="15"/>
  <c r="B22" i="15"/>
  <c r="A22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A21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B20" i="15"/>
  <c r="A20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A19" i="15"/>
  <c r="N18" i="15"/>
  <c r="M18" i="15"/>
  <c r="L18" i="15"/>
  <c r="K18" i="15"/>
  <c r="J18" i="15"/>
  <c r="I18" i="15"/>
  <c r="H18" i="15"/>
  <c r="G18" i="15"/>
  <c r="F18" i="15"/>
  <c r="E18" i="15"/>
  <c r="D18" i="15"/>
  <c r="C18" i="15"/>
  <c r="B18" i="15"/>
  <c r="A18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B17" i="15"/>
  <c r="A17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B16" i="15"/>
  <c r="A16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B15" i="15"/>
  <c r="A15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A14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B13" i="15"/>
  <c r="A13" i="15"/>
  <c r="Q11" i="15"/>
  <c r="Q23" i="15" s="1"/>
  <c r="P11" i="15"/>
  <c r="P23" i="15" s="1"/>
  <c r="O11" i="15"/>
  <c r="O23" i="15" s="1"/>
  <c r="Q10" i="15"/>
  <c r="Q22" i="15" s="1"/>
  <c r="P10" i="15"/>
  <c r="P22" i="15" s="1"/>
  <c r="O10" i="15"/>
  <c r="O22" i="15" s="1"/>
  <c r="Q9" i="15"/>
  <c r="Q21" i="15" s="1"/>
  <c r="P9" i="15"/>
  <c r="P21" i="15" s="1"/>
  <c r="O9" i="15"/>
  <c r="O21" i="15" s="1"/>
  <c r="Q8" i="15"/>
  <c r="Q20" i="15" s="1"/>
  <c r="P8" i="15"/>
  <c r="P20" i="15" s="1"/>
  <c r="O8" i="15"/>
  <c r="O20" i="15" s="1"/>
  <c r="Q7" i="15"/>
  <c r="Q19" i="15" s="1"/>
  <c r="P7" i="15"/>
  <c r="P19" i="15" s="1"/>
  <c r="O7" i="15"/>
  <c r="O19" i="15" s="1"/>
  <c r="Q6" i="15"/>
  <c r="Q18" i="15" s="1"/>
  <c r="P6" i="15"/>
  <c r="P18" i="15" s="1"/>
  <c r="O6" i="15"/>
  <c r="O18" i="15" s="1"/>
  <c r="Q5" i="15"/>
  <c r="Q17" i="15" s="1"/>
  <c r="P5" i="15"/>
  <c r="P17" i="15" s="1"/>
  <c r="O5" i="15"/>
  <c r="O17" i="15" s="1"/>
  <c r="Q4" i="15"/>
  <c r="Q16" i="15" s="1"/>
  <c r="P4" i="15"/>
  <c r="P16" i="15" s="1"/>
  <c r="O4" i="15"/>
  <c r="O16" i="15" s="1"/>
  <c r="Q3" i="15"/>
  <c r="Q15" i="15" s="1"/>
  <c r="P3" i="15"/>
  <c r="P15" i="15" s="1"/>
  <c r="O3" i="15"/>
  <c r="O15" i="15" s="1"/>
  <c r="Q2" i="15"/>
  <c r="Q14" i="15" s="1"/>
  <c r="P2" i="15"/>
  <c r="P14" i="15" s="1"/>
  <c r="O2" i="15"/>
  <c r="O14" i="15" s="1"/>
  <c r="N23" i="14"/>
  <c r="M23" i="14"/>
  <c r="L23" i="14"/>
  <c r="K23" i="14"/>
  <c r="J23" i="14"/>
  <c r="I23" i="14"/>
  <c r="H23" i="14"/>
  <c r="G23" i="14"/>
  <c r="F23" i="14"/>
  <c r="E23" i="14"/>
  <c r="D23" i="14"/>
  <c r="C23" i="14"/>
  <c r="B23" i="14"/>
  <c r="A23" i="14"/>
  <c r="N22" i="14"/>
  <c r="M22" i="14"/>
  <c r="L22" i="14"/>
  <c r="K22" i="14"/>
  <c r="J22" i="14"/>
  <c r="I22" i="14"/>
  <c r="H22" i="14"/>
  <c r="G22" i="14"/>
  <c r="F22" i="14"/>
  <c r="E22" i="14"/>
  <c r="D22" i="14"/>
  <c r="C22" i="14"/>
  <c r="B22" i="14"/>
  <c r="A22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A21" i="14"/>
  <c r="N20" i="14"/>
  <c r="M20" i="14"/>
  <c r="L20" i="14"/>
  <c r="K20" i="14"/>
  <c r="J20" i="14"/>
  <c r="I20" i="14"/>
  <c r="H20" i="14"/>
  <c r="G20" i="14"/>
  <c r="F20" i="14"/>
  <c r="E20" i="14"/>
  <c r="D20" i="14"/>
  <c r="C20" i="14"/>
  <c r="B20" i="14"/>
  <c r="A20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B19" i="14"/>
  <c r="A19" i="14"/>
  <c r="N18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A18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A17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B16" i="14"/>
  <c r="A16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B15" i="14"/>
  <c r="A15" i="14"/>
  <c r="N14" i="14"/>
  <c r="M14" i="14"/>
  <c r="L14" i="14"/>
  <c r="K14" i="14"/>
  <c r="J14" i="14"/>
  <c r="I14" i="14"/>
  <c r="H14" i="14"/>
  <c r="G14" i="14"/>
  <c r="F14" i="14"/>
  <c r="E14" i="14"/>
  <c r="D14" i="14"/>
  <c r="C14" i="14"/>
  <c r="B14" i="14"/>
  <c r="A14" i="14"/>
  <c r="N13" i="14"/>
  <c r="M13" i="14"/>
  <c r="L13" i="14"/>
  <c r="K13" i="14"/>
  <c r="J13" i="14"/>
  <c r="I13" i="14"/>
  <c r="H13" i="14"/>
  <c r="G13" i="14"/>
  <c r="F13" i="14"/>
  <c r="E13" i="14"/>
  <c r="D13" i="14"/>
  <c r="C13" i="14"/>
  <c r="B13" i="14"/>
  <c r="A13" i="14"/>
  <c r="Q11" i="14"/>
  <c r="Q23" i="14" s="1"/>
  <c r="P11" i="14"/>
  <c r="P23" i="14" s="1"/>
  <c r="O11" i="14"/>
  <c r="O23" i="14" s="1"/>
  <c r="Q10" i="14"/>
  <c r="Q22" i="14" s="1"/>
  <c r="P10" i="14"/>
  <c r="P22" i="14" s="1"/>
  <c r="O10" i="14"/>
  <c r="O22" i="14" s="1"/>
  <c r="Q9" i="14"/>
  <c r="Q21" i="14" s="1"/>
  <c r="P9" i="14"/>
  <c r="P21" i="14" s="1"/>
  <c r="O9" i="14"/>
  <c r="O21" i="14" s="1"/>
  <c r="Q8" i="14"/>
  <c r="Q20" i="14" s="1"/>
  <c r="P8" i="14"/>
  <c r="P20" i="14" s="1"/>
  <c r="O8" i="14"/>
  <c r="O20" i="14" s="1"/>
  <c r="Q7" i="14"/>
  <c r="Q19" i="14" s="1"/>
  <c r="P7" i="14"/>
  <c r="P19" i="14" s="1"/>
  <c r="O7" i="14"/>
  <c r="O19" i="14" s="1"/>
  <c r="Q6" i="14"/>
  <c r="Q18" i="14" s="1"/>
  <c r="P6" i="14"/>
  <c r="P18" i="14" s="1"/>
  <c r="O6" i="14"/>
  <c r="O18" i="14" s="1"/>
  <c r="Q5" i="14"/>
  <c r="Q17" i="14" s="1"/>
  <c r="P5" i="14"/>
  <c r="P17" i="14" s="1"/>
  <c r="O5" i="14"/>
  <c r="O17" i="14" s="1"/>
  <c r="Q4" i="14"/>
  <c r="Q16" i="14" s="1"/>
  <c r="P4" i="14"/>
  <c r="P16" i="14" s="1"/>
  <c r="O4" i="14"/>
  <c r="O16" i="14" s="1"/>
  <c r="Q3" i="14"/>
  <c r="Q15" i="14" s="1"/>
  <c r="P3" i="14"/>
  <c r="P15" i="14" s="1"/>
  <c r="O3" i="14"/>
  <c r="O15" i="14" s="1"/>
  <c r="Q2" i="14"/>
  <c r="Q14" i="14" s="1"/>
  <c r="P2" i="14"/>
  <c r="P14" i="14" s="1"/>
  <c r="O2" i="14"/>
  <c r="O14" i="14" s="1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A23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C22" i="13"/>
  <c r="B22" i="13"/>
  <c r="A22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A21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A20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A19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A18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A17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A16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A15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A14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W11" i="13"/>
  <c r="W23" i="13" s="1"/>
  <c r="V11" i="13"/>
  <c r="V23" i="13" s="1"/>
  <c r="U11" i="13"/>
  <c r="U23" i="13" s="1"/>
  <c r="W10" i="13"/>
  <c r="W22" i="13" s="1"/>
  <c r="V10" i="13"/>
  <c r="V22" i="13" s="1"/>
  <c r="U10" i="13"/>
  <c r="U22" i="13" s="1"/>
  <c r="W9" i="13"/>
  <c r="W21" i="13" s="1"/>
  <c r="V9" i="13"/>
  <c r="V21" i="13" s="1"/>
  <c r="U9" i="13"/>
  <c r="U21" i="13" s="1"/>
  <c r="W8" i="13"/>
  <c r="W20" i="13" s="1"/>
  <c r="V8" i="13"/>
  <c r="V20" i="13" s="1"/>
  <c r="U8" i="13"/>
  <c r="U20" i="13" s="1"/>
  <c r="W7" i="13"/>
  <c r="W19" i="13" s="1"/>
  <c r="V7" i="13"/>
  <c r="V19" i="13" s="1"/>
  <c r="U7" i="13"/>
  <c r="U19" i="13" s="1"/>
  <c r="W6" i="13"/>
  <c r="W18" i="13" s="1"/>
  <c r="V6" i="13"/>
  <c r="V18" i="13" s="1"/>
  <c r="U6" i="13"/>
  <c r="U18" i="13" s="1"/>
  <c r="W5" i="13"/>
  <c r="W17" i="13" s="1"/>
  <c r="V5" i="13"/>
  <c r="V17" i="13" s="1"/>
  <c r="U5" i="13"/>
  <c r="U17" i="13" s="1"/>
  <c r="W4" i="13"/>
  <c r="W16" i="13" s="1"/>
  <c r="V4" i="13"/>
  <c r="V16" i="13" s="1"/>
  <c r="U4" i="13"/>
  <c r="U16" i="13" s="1"/>
  <c r="W3" i="13"/>
  <c r="W15" i="13" s="1"/>
  <c r="V3" i="13"/>
  <c r="V15" i="13" s="1"/>
  <c r="U3" i="13"/>
  <c r="U15" i="13" s="1"/>
  <c r="W2" i="13"/>
  <c r="W14" i="13" s="1"/>
  <c r="V2" i="13"/>
  <c r="V14" i="13" s="1"/>
  <c r="U2" i="13"/>
  <c r="U14" i="13" s="1"/>
  <c r="T23" i="12"/>
  <c r="S23" i="12"/>
  <c r="R23" i="12"/>
  <c r="Q23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C23" i="12"/>
  <c r="B23" i="12"/>
  <c r="A23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22" i="12"/>
  <c r="A22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C21" i="12"/>
  <c r="B21" i="12"/>
  <c r="A21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H20" i="12"/>
  <c r="G20" i="12"/>
  <c r="F20" i="12"/>
  <c r="E20" i="12"/>
  <c r="D20" i="12"/>
  <c r="C20" i="12"/>
  <c r="B20" i="12"/>
  <c r="A20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C19" i="12"/>
  <c r="B19" i="12"/>
  <c r="A19" i="12"/>
  <c r="T18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C18" i="12"/>
  <c r="B18" i="12"/>
  <c r="A18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B17" i="12"/>
  <c r="A17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A16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B15" i="12"/>
  <c r="A15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B14" i="12"/>
  <c r="A14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B13" i="12"/>
  <c r="A13" i="12"/>
  <c r="W11" i="12"/>
  <c r="W23" i="12" s="1"/>
  <c r="V11" i="12"/>
  <c r="V23" i="12" s="1"/>
  <c r="U11" i="12"/>
  <c r="U23" i="12" s="1"/>
  <c r="W10" i="12"/>
  <c r="W22" i="12" s="1"/>
  <c r="V10" i="12"/>
  <c r="V22" i="12" s="1"/>
  <c r="U10" i="12"/>
  <c r="U22" i="12" s="1"/>
  <c r="W9" i="12"/>
  <c r="W21" i="12" s="1"/>
  <c r="V9" i="12"/>
  <c r="V21" i="12" s="1"/>
  <c r="U9" i="12"/>
  <c r="U21" i="12" s="1"/>
  <c r="W8" i="12"/>
  <c r="W20" i="12" s="1"/>
  <c r="V8" i="12"/>
  <c r="V20" i="12" s="1"/>
  <c r="U8" i="12"/>
  <c r="U20" i="12" s="1"/>
  <c r="W7" i="12"/>
  <c r="W19" i="12" s="1"/>
  <c r="V7" i="12"/>
  <c r="V19" i="12" s="1"/>
  <c r="U7" i="12"/>
  <c r="U19" i="12" s="1"/>
  <c r="W6" i="12"/>
  <c r="W18" i="12" s="1"/>
  <c r="V6" i="12"/>
  <c r="V18" i="12" s="1"/>
  <c r="U6" i="12"/>
  <c r="U18" i="12" s="1"/>
  <c r="W5" i="12"/>
  <c r="W17" i="12" s="1"/>
  <c r="V5" i="12"/>
  <c r="V17" i="12" s="1"/>
  <c r="U5" i="12"/>
  <c r="U17" i="12" s="1"/>
  <c r="W4" i="12"/>
  <c r="W16" i="12" s="1"/>
  <c r="V4" i="12"/>
  <c r="V16" i="12" s="1"/>
  <c r="U4" i="12"/>
  <c r="U16" i="12" s="1"/>
  <c r="W3" i="12"/>
  <c r="W15" i="12" s="1"/>
  <c r="V3" i="12"/>
  <c r="V15" i="12" s="1"/>
  <c r="U3" i="12"/>
  <c r="U15" i="12" s="1"/>
  <c r="W2" i="12"/>
  <c r="W14" i="12" s="1"/>
  <c r="V2" i="12"/>
  <c r="V14" i="12" s="1"/>
  <c r="U2" i="12"/>
  <c r="U14" i="12" s="1"/>
  <c r="O23" i="5"/>
  <c r="C2" i="3"/>
  <c r="D2" i="3"/>
  <c r="X2" i="3" s="1"/>
  <c r="E2" i="3"/>
  <c r="F2" i="3"/>
  <c r="G2" i="3"/>
  <c r="H2" i="3"/>
  <c r="I2" i="3"/>
  <c r="J2" i="3"/>
  <c r="K2" i="3"/>
  <c r="L2" i="3"/>
  <c r="M2" i="3"/>
  <c r="Z2" i="3" s="1"/>
  <c r="N2" i="3"/>
  <c r="O2" i="3"/>
  <c r="AA2" i="3" s="1"/>
  <c r="P2" i="3"/>
  <c r="C3" i="3"/>
  <c r="D3" i="3"/>
  <c r="X3" i="3" s="1"/>
  <c r="E3" i="3"/>
  <c r="F3" i="3"/>
  <c r="G3" i="3"/>
  <c r="H3" i="3"/>
  <c r="I3" i="3"/>
  <c r="J3" i="3"/>
  <c r="K3" i="3"/>
  <c r="L3" i="3"/>
  <c r="M3" i="3"/>
  <c r="N3" i="3"/>
  <c r="O3" i="3"/>
  <c r="AA3" i="3" s="1"/>
  <c r="P3" i="3"/>
  <c r="C4" i="3"/>
  <c r="D4" i="3"/>
  <c r="E4" i="3"/>
  <c r="F4" i="3"/>
  <c r="G4" i="3"/>
  <c r="H4" i="3"/>
  <c r="I4" i="3"/>
  <c r="J4" i="3"/>
  <c r="K4" i="3"/>
  <c r="L4" i="3"/>
  <c r="M4" i="3"/>
  <c r="Z4" i="3" s="1"/>
  <c r="AE4" i="3" s="1"/>
  <c r="N4" i="3"/>
  <c r="O4" i="3"/>
  <c r="AA4" i="3" s="1"/>
  <c r="P4" i="3"/>
  <c r="C5" i="3"/>
  <c r="D5" i="3"/>
  <c r="X5" i="3" s="1"/>
  <c r="E5" i="3"/>
  <c r="F5" i="3"/>
  <c r="G5" i="3"/>
  <c r="H5" i="3"/>
  <c r="I5" i="3"/>
  <c r="J5" i="3"/>
  <c r="K5" i="3"/>
  <c r="L5" i="3"/>
  <c r="M5" i="3"/>
  <c r="Z5" i="3" s="1"/>
  <c r="AE5" i="3" s="1"/>
  <c r="N5" i="3"/>
  <c r="O5" i="3"/>
  <c r="AA5" i="3" s="1"/>
  <c r="P5" i="3"/>
  <c r="C6" i="3"/>
  <c r="D6" i="3"/>
  <c r="X6" i="3" s="1"/>
  <c r="E6" i="3"/>
  <c r="F6" i="3"/>
  <c r="G6" i="3"/>
  <c r="Y6" i="3" s="1"/>
  <c r="H6" i="3"/>
  <c r="I6" i="3"/>
  <c r="J6" i="3"/>
  <c r="K6" i="3"/>
  <c r="L6" i="3"/>
  <c r="M6" i="3"/>
  <c r="Z6" i="3" s="1"/>
  <c r="N6" i="3"/>
  <c r="O6" i="3"/>
  <c r="AA6" i="3" s="1"/>
  <c r="P6" i="3"/>
  <c r="C7" i="3"/>
  <c r="D7" i="3"/>
  <c r="X7" i="3" s="1"/>
  <c r="E7" i="3"/>
  <c r="F7" i="3"/>
  <c r="G7" i="3"/>
  <c r="H7" i="3"/>
  <c r="I7" i="3"/>
  <c r="J7" i="3"/>
  <c r="K7" i="3"/>
  <c r="L7" i="3"/>
  <c r="M7" i="3"/>
  <c r="N7" i="3"/>
  <c r="O7" i="3"/>
  <c r="AA7" i="3" s="1"/>
  <c r="P7" i="3"/>
  <c r="C8" i="3"/>
  <c r="D8" i="3"/>
  <c r="E8" i="3"/>
  <c r="F8" i="3"/>
  <c r="G8" i="3"/>
  <c r="H8" i="3"/>
  <c r="I8" i="3"/>
  <c r="J8" i="3"/>
  <c r="K8" i="3"/>
  <c r="L8" i="3"/>
  <c r="M8" i="3"/>
  <c r="Z8" i="3" s="1"/>
  <c r="AE8" i="3" s="1"/>
  <c r="N8" i="3"/>
  <c r="O8" i="3"/>
  <c r="AA8" i="3" s="1"/>
  <c r="P8" i="3"/>
  <c r="C9" i="3"/>
  <c r="D9" i="3"/>
  <c r="X9" i="3" s="1"/>
  <c r="E9" i="3"/>
  <c r="F9" i="3"/>
  <c r="G9" i="3"/>
  <c r="Y9" i="3" s="1"/>
  <c r="H9" i="3"/>
  <c r="I9" i="3"/>
  <c r="J9" i="3"/>
  <c r="K9" i="3"/>
  <c r="L9" i="3"/>
  <c r="M9" i="3"/>
  <c r="Z9" i="3" s="1"/>
  <c r="AE9" i="3" s="1"/>
  <c r="N9" i="3"/>
  <c r="O9" i="3"/>
  <c r="AA9" i="3" s="1"/>
  <c r="P9" i="3"/>
  <c r="C10" i="3"/>
  <c r="D10" i="3"/>
  <c r="E10" i="3"/>
  <c r="F10" i="3"/>
  <c r="G10" i="3"/>
  <c r="H10" i="3"/>
  <c r="I10" i="3"/>
  <c r="J10" i="3"/>
  <c r="K10" i="3"/>
  <c r="L10" i="3"/>
  <c r="M10" i="3"/>
  <c r="Z10" i="3" s="1"/>
  <c r="AE10" i="3" s="1"/>
  <c r="N10" i="3"/>
  <c r="O10" i="3"/>
  <c r="AA10" i="3" s="1"/>
  <c r="P10" i="3"/>
  <c r="C11" i="3"/>
  <c r="D11" i="3"/>
  <c r="X11" i="3" s="1"/>
  <c r="E11" i="3"/>
  <c r="F11" i="3"/>
  <c r="G11" i="3"/>
  <c r="H11" i="3"/>
  <c r="I11" i="3"/>
  <c r="J11" i="3"/>
  <c r="K11" i="3"/>
  <c r="L11" i="3"/>
  <c r="M11" i="3"/>
  <c r="N11" i="3"/>
  <c r="O11" i="3"/>
  <c r="AA11" i="3" s="1"/>
  <c r="P11" i="3"/>
  <c r="C12" i="3"/>
  <c r="D12" i="3"/>
  <c r="X12" i="3" s="1"/>
  <c r="E12" i="3"/>
  <c r="F12" i="3"/>
  <c r="G12" i="3"/>
  <c r="H12" i="3"/>
  <c r="I12" i="3"/>
  <c r="J12" i="3"/>
  <c r="K12" i="3"/>
  <c r="L12" i="3"/>
  <c r="M12" i="3"/>
  <c r="Z12" i="3" s="1"/>
  <c r="AE12" i="3" s="1"/>
  <c r="N12" i="3"/>
  <c r="O12" i="3"/>
  <c r="AA12" i="3" s="1"/>
  <c r="P12" i="3"/>
  <c r="C13" i="3"/>
  <c r="D13" i="3"/>
  <c r="X13" i="3" s="1"/>
  <c r="E13" i="3"/>
  <c r="F13" i="3"/>
  <c r="G13" i="3"/>
  <c r="H13" i="3"/>
  <c r="I13" i="3"/>
  <c r="J13" i="3"/>
  <c r="K13" i="3"/>
  <c r="L13" i="3"/>
  <c r="M13" i="3"/>
  <c r="Z13" i="3" s="1"/>
  <c r="AE13" i="3" s="1"/>
  <c r="N13" i="3"/>
  <c r="O13" i="3"/>
  <c r="AA13" i="3" s="1"/>
  <c r="P13" i="3"/>
  <c r="C14" i="3"/>
  <c r="D14" i="3"/>
  <c r="E14" i="3"/>
  <c r="F14" i="3"/>
  <c r="G14" i="3"/>
  <c r="Y14" i="3" s="1"/>
  <c r="H14" i="3"/>
  <c r="I14" i="3"/>
  <c r="J14" i="3"/>
  <c r="K14" i="3"/>
  <c r="L14" i="3"/>
  <c r="M14" i="3"/>
  <c r="Z14" i="3" s="1"/>
  <c r="N14" i="3"/>
  <c r="O14" i="3"/>
  <c r="AA14" i="3" s="1"/>
  <c r="P14" i="3"/>
  <c r="C15" i="3"/>
  <c r="D15" i="3"/>
  <c r="X15" i="3" s="1"/>
  <c r="E15" i="3"/>
  <c r="F15" i="3"/>
  <c r="G15" i="3"/>
  <c r="H15" i="3"/>
  <c r="I15" i="3"/>
  <c r="J15" i="3"/>
  <c r="K15" i="3"/>
  <c r="L15" i="3"/>
  <c r="M15" i="3"/>
  <c r="N15" i="3"/>
  <c r="O15" i="3"/>
  <c r="AA15" i="3" s="1"/>
  <c r="P15" i="3"/>
  <c r="C16" i="3"/>
  <c r="D16" i="3"/>
  <c r="E16" i="3"/>
  <c r="F16" i="3"/>
  <c r="G16" i="3"/>
  <c r="H16" i="3"/>
  <c r="I16" i="3"/>
  <c r="J16" i="3"/>
  <c r="K16" i="3"/>
  <c r="L16" i="3"/>
  <c r="M16" i="3"/>
  <c r="Z16" i="3" s="1"/>
  <c r="AE16" i="3" s="1"/>
  <c r="N16" i="3"/>
  <c r="O16" i="3"/>
  <c r="AA16" i="3" s="1"/>
  <c r="P16" i="3"/>
  <c r="C17" i="3"/>
  <c r="D17" i="3"/>
  <c r="E17" i="3"/>
  <c r="F17" i="3"/>
  <c r="G17" i="3"/>
  <c r="H17" i="3"/>
  <c r="I17" i="3"/>
  <c r="J17" i="3"/>
  <c r="K17" i="3"/>
  <c r="L17" i="3"/>
  <c r="M17" i="3"/>
  <c r="Z17" i="3" s="1"/>
  <c r="AE17" i="3" s="1"/>
  <c r="N17" i="3"/>
  <c r="O17" i="3"/>
  <c r="AA17" i="3" s="1"/>
  <c r="P17" i="3"/>
  <c r="C18" i="3"/>
  <c r="D18" i="3"/>
  <c r="X18" i="3" s="1"/>
  <c r="E18" i="3"/>
  <c r="F18" i="3"/>
  <c r="G18" i="3"/>
  <c r="H18" i="3"/>
  <c r="I18" i="3"/>
  <c r="J18" i="3"/>
  <c r="K18" i="3"/>
  <c r="L18" i="3"/>
  <c r="M18" i="3"/>
  <c r="Z18" i="3" s="1"/>
  <c r="N18" i="3"/>
  <c r="O18" i="3"/>
  <c r="AA18" i="3" s="1"/>
  <c r="P18" i="3"/>
  <c r="C19" i="3"/>
  <c r="D19" i="3"/>
  <c r="X19" i="3" s="1"/>
  <c r="E19" i="3"/>
  <c r="F19" i="3"/>
  <c r="G19" i="3"/>
  <c r="H19" i="3"/>
  <c r="I19" i="3"/>
  <c r="J19" i="3"/>
  <c r="K19" i="3"/>
  <c r="L19" i="3"/>
  <c r="M19" i="3"/>
  <c r="N19" i="3"/>
  <c r="O19" i="3"/>
  <c r="AA19" i="3" s="1"/>
  <c r="P19" i="3"/>
  <c r="C20" i="3"/>
  <c r="D20" i="3"/>
  <c r="X20" i="3" s="1"/>
  <c r="E20" i="3"/>
  <c r="F20" i="3"/>
  <c r="G20" i="3"/>
  <c r="H20" i="3"/>
  <c r="I20" i="3"/>
  <c r="J20" i="3"/>
  <c r="K20" i="3"/>
  <c r="L20" i="3"/>
  <c r="M20" i="3"/>
  <c r="Z20" i="3" s="1"/>
  <c r="AE20" i="3" s="1"/>
  <c r="N20" i="3"/>
  <c r="O20" i="3"/>
  <c r="AA20" i="3" s="1"/>
  <c r="P20" i="3"/>
  <c r="C21" i="3"/>
  <c r="D21" i="3"/>
  <c r="X21" i="3" s="1"/>
  <c r="E21" i="3"/>
  <c r="F21" i="3"/>
  <c r="G21" i="3"/>
  <c r="H21" i="3"/>
  <c r="I21" i="3"/>
  <c r="J21" i="3"/>
  <c r="K21" i="3"/>
  <c r="L21" i="3"/>
  <c r="M21" i="3"/>
  <c r="Z21" i="3" s="1"/>
  <c r="AE21" i="3" s="1"/>
  <c r="N21" i="3"/>
  <c r="O21" i="3"/>
  <c r="AA21" i="3" s="1"/>
  <c r="P21" i="3"/>
  <c r="C22" i="3"/>
  <c r="D22" i="3"/>
  <c r="E22" i="3"/>
  <c r="F22" i="3"/>
  <c r="G22" i="3"/>
  <c r="Y22" i="3" s="1"/>
  <c r="H22" i="3"/>
  <c r="I22" i="3"/>
  <c r="J22" i="3"/>
  <c r="K22" i="3"/>
  <c r="L22" i="3"/>
  <c r="M22" i="3"/>
  <c r="Z22" i="3" s="1"/>
  <c r="AE22" i="3" s="1"/>
  <c r="N22" i="3"/>
  <c r="O22" i="3"/>
  <c r="AA22" i="3" s="1"/>
  <c r="P22" i="3"/>
  <c r="C23" i="3"/>
  <c r="D23" i="3"/>
  <c r="X23" i="3" s="1"/>
  <c r="E23" i="3"/>
  <c r="F23" i="3"/>
  <c r="G23" i="3"/>
  <c r="H23" i="3"/>
  <c r="I23" i="3"/>
  <c r="J23" i="3"/>
  <c r="K23" i="3"/>
  <c r="L23" i="3"/>
  <c r="M23" i="3"/>
  <c r="N23" i="3"/>
  <c r="O23" i="3"/>
  <c r="AA23" i="3" s="1"/>
  <c r="P23" i="3"/>
  <c r="C24" i="3"/>
  <c r="D24" i="3"/>
  <c r="E24" i="3"/>
  <c r="F24" i="3"/>
  <c r="G24" i="3"/>
  <c r="H24" i="3"/>
  <c r="I24" i="3"/>
  <c r="J24" i="3"/>
  <c r="K24" i="3"/>
  <c r="L24" i="3"/>
  <c r="M24" i="3"/>
  <c r="Z24" i="3" s="1"/>
  <c r="AE24" i="3" s="1"/>
  <c r="N24" i="3"/>
  <c r="O24" i="3"/>
  <c r="AA24" i="3" s="1"/>
  <c r="P24" i="3"/>
  <c r="C25" i="3"/>
  <c r="D25" i="3"/>
  <c r="E25" i="3"/>
  <c r="F25" i="3"/>
  <c r="G25" i="3"/>
  <c r="Y25" i="3" s="1"/>
  <c r="H25" i="3"/>
  <c r="I25" i="3"/>
  <c r="J25" i="3"/>
  <c r="K25" i="3"/>
  <c r="L25" i="3"/>
  <c r="M25" i="3"/>
  <c r="N25" i="3"/>
  <c r="O25" i="3"/>
  <c r="AA25" i="3" s="1"/>
  <c r="P25" i="3"/>
  <c r="C26" i="3"/>
  <c r="D26" i="3"/>
  <c r="X26" i="3" s="1"/>
  <c r="E26" i="3"/>
  <c r="F26" i="3"/>
  <c r="G26" i="3"/>
  <c r="H26" i="3"/>
  <c r="I26" i="3"/>
  <c r="J26" i="3"/>
  <c r="K26" i="3"/>
  <c r="L26" i="3"/>
  <c r="M26" i="3"/>
  <c r="Z26" i="3" s="1"/>
  <c r="AE26" i="3" s="1"/>
  <c r="N26" i="3"/>
  <c r="O26" i="3"/>
  <c r="AA26" i="3" s="1"/>
  <c r="P26" i="3"/>
  <c r="C27" i="3"/>
  <c r="D27" i="3"/>
  <c r="X27" i="3" s="1"/>
  <c r="E27" i="3"/>
  <c r="F27" i="3"/>
  <c r="G27" i="3"/>
  <c r="H27" i="3"/>
  <c r="I27" i="3"/>
  <c r="J27" i="3"/>
  <c r="K27" i="3"/>
  <c r="L27" i="3"/>
  <c r="M27" i="3"/>
  <c r="N27" i="3"/>
  <c r="O27" i="3"/>
  <c r="AA27" i="3" s="1"/>
  <c r="P27" i="3"/>
  <c r="C28" i="3"/>
  <c r="D28" i="3"/>
  <c r="X28" i="3" s="1"/>
  <c r="E28" i="3"/>
  <c r="F28" i="3"/>
  <c r="G28" i="3"/>
  <c r="H28" i="3"/>
  <c r="I28" i="3"/>
  <c r="J28" i="3"/>
  <c r="K28" i="3"/>
  <c r="L28" i="3"/>
  <c r="M28" i="3"/>
  <c r="N28" i="3"/>
  <c r="O28" i="3"/>
  <c r="AA28" i="3" s="1"/>
  <c r="P28" i="3"/>
  <c r="C29" i="3"/>
  <c r="D29" i="3"/>
  <c r="X29" i="3" s="1"/>
  <c r="E29" i="3"/>
  <c r="F29" i="3"/>
  <c r="G29" i="3"/>
  <c r="H29" i="3"/>
  <c r="I29" i="3"/>
  <c r="J29" i="3"/>
  <c r="K29" i="3"/>
  <c r="L29" i="3"/>
  <c r="M29" i="3"/>
  <c r="N29" i="3"/>
  <c r="O29" i="3"/>
  <c r="AA29" i="3" s="1"/>
  <c r="P29" i="3"/>
  <c r="C30" i="3"/>
  <c r="D30" i="3"/>
  <c r="X30" i="3" s="1"/>
  <c r="E30" i="3"/>
  <c r="F30" i="3"/>
  <c r="G30" i="3"/>
  <c r="Y30" i="3" s="1"/>
  <c r="H30" i="3"/>
  <c r="I30" i="3"/>
  <c r="J30" i="3"/>
  <c r="K30" i="3"/>
  <c r="L30" i="3"/>
  <c r="M30" i="3"/>
  <c r="Z30" i="3" s="1"/>
  <c r="AE30" i="3" s="1"/>
  <c r="N30" i="3"/>
  <c r="O30" i="3"/>
  <c r="AA30" i="3" s="1"/>
  <c r="P30" i="3"/>
  <c r="C31" i="3"/>
  <c r="D31" i="3"/>
  <c r="E31" i="3"/>
  <c r="F31" i="3"/>
  <c r="G31" i="3"/>
  <c r="Y31" i="3" s="1"/>
  <c r="AD31" i="3" s="1"/>
  <c r="H31" i="3"/>
  <c r="I31" i="3"/>
  <c r="J31" i="3"/>
  <c r="K31" i="3"/>
  <c r="L31" i="3"/>
  <c r="M31" i="3"/>
  <c r="N31" i="3"/>
  <c r="O31" i="3"/>
  <c r="AA31" i="3" s="1"/>
  <c r="P31" i="3"/>
  <c r="C32" i="3"/>
  <c r="D32" i="3"/>
  <c r="E32" i="3"/>
  <c r="F32" i="3"/>
  <c r="G32" i="3"/>
  <c r="H32" i="3"/>
  <c r="I32" i="3"/>
  <c r="J32" i="3"/>
  <c r="K32" i="3"/>
  <c r="L32" i="3"/>
  <c r="M32" i="3"/>
  <c r="Z32" i="3" s="1"/>
  <c r="AE32" i="3" s="1"/>
  <c r="N32" i="3"/>
  <c r="O32" i="3"/>
  <c r="AA32" i="3" s="1"/>
  <c r="P32" i="3"/>
  <c r="C33" i="3"/>
  <c r="D33" i="3"/>
  <c r="X33" i="3" s="1"/>
  <c r="E33" i="3"/>
  <c r="F33" i="3"/>
  <c r="G33" i="3"/>
  <c r="Y33" i="3" s="1"/>
  <c r="H33" i="3"/>
  <c r="I33" i="3"/>
  <c r="J33" i="3"/>
  <c r="K33" i="3"/>
  <c r="L33" i="3"/>
  <c r="M33" i="3"/>
  <c r="Z33" i="3" s="1"/>
  <c r="AE33" i="3" s="1"/>
  <c r="N33" i="3"/>
  <c r="O33" i="3"/>
  <c r="AA33" i="3" s="1"/>
  <c r="P33" i="3"/>
  <c r="C34" i="3"/>
  <c r="D34" i="3"/>
  <c r="X34" i="3" s="1"/>
  <c r="E34" i="3"/>
  <c r="F34" i="3"/>
  <c r="G34" i="3"/>
  <c r="H34" i="3"/>
  <c r="I34" i="3"/>
  <c r="J34" i="3"/>
  <c r="K34" i="3"/>
  <c r="L34" i="3"/>
  <c r="M34" i="3"/>
  <c r="Z34" i="3" s="1"/>
  <c r="AE34" i="3" s="1"/>
  <c r="N34" i="3"/>
  <c r="O34" i="3"/>
  <c r="AA34" i="3" s="1"/>
  <c r="P34" i="3"/>
  <c r="C35" i="3"/>
  <c r="D35" i="3"/>
  <c r="X35" i="3" s="1"/>
  <c r="E35" i="3"/>
  <c r="F35" i="3"/>
  <c r="G35" i="3"/>
  <c r="H35" i="3"/>
  <c r="I35" i="3"/>
  <c r="J35" i="3"/>
  <c r="K35" i="3"/>
  <c r="L35" i="3"/>
  <c r="M35" i="3"/>
  <c r="N35" i="3"/>
  <c r="O35" i="3"/>
  <c r="AA35" i="3" s="1"/>
  <c r="P35" i="3"/>
  <c r="C36" i="3"/>
  <c r="D36" i="3"/>
  <c r="X36" i="3" s="1"/>
  <c r="E36" i="3"/>
  <c r="F36" i="3"/>
  <c r="G36" i="3"/>
  <c r="H36" i="3"/>
  <c r="I36" i="3"/>
  <c r="J36" i="3"/>
  <c r="K36" i="3"/>
  <c r="L36" i="3"/>
  <c r="M36" i="3"/>
  <c r="Z36" i="3" s="1"/>
  <c r="AE36" i="3" s="1"/>
  <c r="N36" i="3"/>
  <c r="O36" i="3"/>
  <c r="AA36" i="3" s="1"/>
  <c r="P36" i="3"/>
  <c r="C37" i="3"/>
  <c r="D37" i="3"/>
  <c r="X37" i="3" s="1"/>
  <c r="E37" i="3"/>
  <c r="F37" i="3"/>
  <c r="G37" i="3"/>
  <c r="H37" i="3"/>
  <c r="I37" i="3"/>
  <c r="J37" i="3"/>
  <c r="K37" i="3"/>
  <c r="L37" i="3"/>
  <c r="M37" i="3"/>
  <c r="Z37" i="3" s="1"/>
  <c r="AE37" i="3" s="1"/>
  <c r="N37" i="3"/>
  <c r="O37" i="3"/>
  <c r="AA37" i="3" s="1"/>
  <c r="P37" i="3"/>
  <c r="C38" i="3"/>
  <c r="D38" i="3"/>
  <c r="X38" i="3" s="1"/>
  <c r="E38" i="3"/>
  <c r="F38" i="3"/>
  <c r="G38" i="3"/>
  <c r="Y38" i="3" s="1"/>
  <c r="H38" i="3"/>
  <c r="I38" i="3"/>
  <c r="J38" i="3"/>
  <c r="K38" i="3"/>
  <c r="L38" i="3"/>
  <c r="M38" i="3"/>
  <c r="Z38" i="3" s="1"/>
  <c r="AE38" i="3" s="1"/>
  <c r="N38" i="3"/>
  <c r="O38" i="3"/>
  <c r="AA38" i="3" s="1"/>
  <c r="P38" i="3"/>
  <c r="C39" i="3"/>
  <c r="D39" i="3"/>
  <c r="X39" i="3" s="1"/>
  <c r="E39" i="3"/>
  <c r="F39" i="3"/>
  <c r="G39" i="3"/>
  <c r="H39" i="3"/>
  <c r="I39" i="3"/>
  <c r="J39" i="3"/>
  <c r="K39" i="3"/>
  <c r="L39" i="3"/>
  <c r="M39" i="3"/>
  <c r="N39" i="3"/>
  <c r="O39" i="3"/>
  <c r="AA39" i="3" s="1"/>
  <c r="P39" i="3"/>
  <c r="C40" i="3"/>
  <c r="D40" i="3"/>
  <c r="E40" i="3"/>
  <c r="F40" i="3"/>
  <c r="G40" i="3"/>
  <c r="H40" i="3"/>
  <c r="I40" i="3"/>
  <c r="J40" i="3"/>
  <c r="K40" i="3"/>
  <c r="L40" i="3"/>
  <c r="M40" i="3"/>
  <c r="Z40" i="3" s="1"/>
  <c r="AE40" i="3" s="1"/>
  <c r="N40" i="3"/>
  <c r="O40" i="3"/>
  <c r="AA40" i="3" s="1"/>
  <c r="P40" i="3"/>
  <c r="C41" i="3"/>
  <c r="D41" i="3"/>
  <c r="E41" i="3"/>
  <c r="F41" i="3"/>
  <c r="G41" i="3"/>
  <c r="H41" i="3"/>
  <c r="I41" i="3"/>
  <c r="J41" i="3"/>
  <c r="K41" i="3"/>
  <c r="L41" i="3"/>
  <c r="M41" i="3"/>
  <c r="Z41" i="3" s="1"/>
  <c r="AE41" i="3" s="1"/>
  <c r="N41" i="3"/>
  <c r="O41" i="3"/>
  <c r="AA41" i="3" s="1"/>
  <c r="P41" i="3"/>
  <c r="C42" i="3"/>
  <c r="D42" i="3"/>
  <c r="E42" i="3"/>
  <c r="F42" i="3"/>
  <c r="G42" i="3"/>
  <c r="H42" i="3"/>
  <c r="I42" i="3"/>
  <c r="J42" i="3"/>
  <c r="K42" i="3"/>
  <c r="L42" i="3"/>
  <c r="M42" i="3"/>
  <c r="Z42" i="3" s="1"/>
  <c r="AE42" i="3" s="1"/>
  <c r="N42" i="3"/>
  <c r="O42" i="3"/>
  <c r="AA42" i="3" s="1"/>
  <c r="P42" i="3"/>
  <c r="C43" i="3"/>
  <c r="D43" i="3"/>
  <c r="X43" i="3" s="1"/>
  <c r="E43" i="3"/>
  <c r="F43" i="3"/>
  <c r="G43" i="3"/>
  <c r="H43" i="3"/>
  <c r="I43" i="3"/>
  <c r="J43" i="3"/>
  <c r="K43" i="3"/>
  <c r="L43" i="3"/>
  <c r="M43" i="3"/>
  <c r="N43" i="3"/>
  <c r="O43" i="3"/>
  <c r="AA43" i="3" s="1"/>
  <c r="P43" i="3"/>
  <c r="C44" i="3"/>
  <c r="D44" i="3"/>
  <c r="X44" i="3" s="1"/>
  <c r="E44" i="3"/>
  <c r="F44" i="3"/>
  <c r="G44" i="3"/>
  <c r="H44" i="3"/>
  <c r="I44" i="3"/>
  <c r="J44" i="3"/>
  <c r="K44" i="3"/>
  <c r="L44" i="3"/>
  <c r="M44" i="3"/>
  <c r="Z44" i="3" s="1"/>
  <c r="AE44" i="3" s="1"/>
  <c r="N44" i="3"/>
  <c r="O44" i="3"/>
  <c r="AA44" i="3" s="1"/>
  <c r="P44" i="3"/>
  <c r="C45" i="3"/>
  <c r="D45" i="3"/>
  <c r="X45" i="3" s="1"/>
  <c r="E45" i="3"/>
  <c r="F45" i="3"/>
  <c r="G45" i="3"/>
  <c r="H45" i="3"/>
  <c r="I45" i="3"/>
  <c r="J45" i="3"/>
  <c r="K45" i="3"/>
  <c r="L45" i="3"/>
  <c r="M45" i="3"/>
  <c r="Z45" i="3" s="1"/>
  <c r="AE45" i="3" s="1"/>
  <c r="N45" i="3"/>
  <c r="O45" i="3"/>
  <c r="AA45" i="3" s="1"/>
  <c r="P45" i="3"/>
  <c r="C46" i="3"/>
  <c r="D46" i="3"/>
  <c r="E46" i="3"/>
  <c r="F46" i="3"/>
  <c r="G46" i="3"/>
  <c r="Y46" i="3" s="1"/>
  <c r="H46" i="3"/>
  <c r="I46" i="3"/>
  <c r="J46" i="3"/>
  <c r="K46" i="3"/>
  <c r="L46" i="3"/>
  <c r="M46" i="3"/>
  <c r="Z46" i="3" s="1"/>
  <c r="AE46" i="3" s="1"/>
  <c r="N46" i="3"/>
  <c r="O46" i="3"/>
  <c r="AA46" i="3" s="1"/>
  <c r="P46" i="3"/>
  <c r="C47" i="3"/>
  <c r="D47" i="3"/>
  <c r="X47" i="3" s="1"/>
  <c r="E47" i="3"/>
  <c r="F47" i="3"/>
  <c r="G47" i="3"/>
  <c r="H47" i="3"/>
  <c r="I47" i="3"/>
  <c r="J47" i="3"/>
  <c r="K47" i="3"/>
  <c r="L47" i="3"/>
  <c r="M47" i="3"/>
  <c r="N47" i="3"/>
  <c r="O47" i="3"/>
  <c r="AA47" i="3" s="1"/>
  <c r="P47" i="3"/>
  <c r="C48" i="3"/>
  <c r="D48" i="3"/>
  <c r="X48" i="3" s="1"/>
  <c r="E48" i="3"/>
  <c r="F48" i="3"/>
  <c r="G48" i="3"/>
  <c r="Y48" i="3" s="1"/>
  <c r="H48" i="3"/>
  <c r="I48" i="3"/>
  <c r="J48" i="3"/>
  <c r="K48" i="3"/>
  <c r="L48" i="3"/>
  <c r="M48" i="3"/>
  <c r="Z48" i="3" s="1"/>
  <c r="AE48" i="3" s="1"/>
  <c r="N48" i="3"/>
  <c r="O48" i="3"/>
  <c r="AA48" i="3" s="1"/>
  <c r="P48" i="3"/>
  <c r="C49" i="3"/>
  <c r="D49" i="3"/>
  <c r="X49" i="3" s="1"/>
  <c r="E49" i="3"/>
  <c r="F49" i="3"/>
  <c r="G49" i="3"/>
  <c r="H49" i="3"/>
  <c r="I49" i="3"/>
  <c r="J49" i="3"/>
  <c r="K49" i="3"/>
  <c r="L49" i="3"/>
  <c r="M49" i="3"/>
  <c r="Z49" i="3" s="1"/>
  <c r="AE49" i="3" s="1"/>
  <c r="N49" i="3"/>
  <c r="O49" i="3"/>
  <c r="AA49" i="3" s="1"/>
  <c r="P49" i="3"/>
  <c r="C50" i="3"/>
  <c r="D50" i="3"/>
  <c r="X50" i="3" s="1"/>
  <c r="E50" i="3"/>
  <c r="F50" i="3"/>
  <c r="G50" i="3"/>
  <c r="H50" i="3"/>
  <c r="I50" i="3"/>
  <c r="J50" i="3"/>
  <c r="K50" i="3"/>
  <c r="L50" i="3"/>
  <c r="M50" i="3"/>
  <c r="Z50" i="3" s="1"/>
  <c r="AE50" i="3" s="1"/>
  <c r="N50" i="3"/>
  <c r="O50" i="3"/>
  <c r="AA50" i="3" s="1"/>
  <c r="P50" i="3"/>
  <c r="C51" i="3"/>
  <c r="D51" i="3"/>
  <c r="X51" i="3" s="1"/>
  <c r="E51" i="3"/>
  <c r="F51" i="3"/>
  <c r="G51" i="3"/>
  <c r="H51" i="3"/>
  <c r="I51" i="3"/>
  <c r="J51" i="3"/>
  <c r="K51" i="3"/>
  <c r="L51" i="3"/>
  <c r="M51" i="3"/>
  <c r="N51" i="3"/>
  <c r="O51" i="3"/>
  <c r="AA51" i="3" s="1"/>
  <c r="P51" i="3"/>
  <c r="C52" i="3"/>
  <c r="D52" i="3"/>
  <c r="X52" i="3" s="1"/>
  <c r="E52" i="3"/>
  <c r="F52" i="3"/>
  <c r="G52" i="3"/>
  <c r="H52" i="3"/>
  <c r="I52" i="3"/>
  <c r="J52" i="3"/>
  <c r="K52" i="3"/>
  <c r="L52" i="3"/>
  <c r="M52" i="3"/>
  <c r="Z52" i="3" s="1"/>
  <c r="AE52" i="3" s="1"/>
  <c r="N52" i="3"/>
  <c r="O52" i="3"/>
  <c r="AA52" i="3" s="1"/>
  <c r="P52" i="3"/>
  <c r="C53" i="3"/>
  <c r="D53" i="3"/>
  <c r="X53" i="3" s="1"/>
  <c r="E53" i="3"/>
  <c r="F53" i="3"/>
  <c r="G53" i="3"/>
  <c r="H53" i="3"/>
  <c r="I53" i="3"/>
  <c r="J53" i="3"/>
  <c r="K53" i="3"/>
  <c r="L53" i="3"/>
  <c r="M53" i="3"/>
  <c r="Z53" i="3" s="1"/>
  <c r="AE53" i="3" s="1"/>
  <c r="N53" i="3"/>
  <c r="O53" i="3"/>
  <c r="AA53" i="3" s="1"/>
  <c r="P53" i="3"/>
  <c r="C54" i="3"/>
  <c r="D54" i="3"/>
  <c r="X54" i="3" s="1"/>
  <c r="E54" i="3"/>
  <c r="F54" i="3"/>
  <c r="G54" i="3"/>
  <c r="Y54" i="3" s="1"/>
  <c r="H54" i="3"/>
  <c r="I54" i="3"/>
  <c r="J54" i="3"/>
  <c r="K54" i="3"/>
  <c r="L54" i="3"/>
  <c r="M54" i="3"/>
  <c r="Z54" i="3" s="1"/>
  <c r="AE54" i="3" s="1"/>
  <c r="N54" i="3"/>
  <c r="O54" i="3"/>
  <c r="AA54" i="3" s="1"/>
  <c r="P54" i="3"/>
  <c r="C55" i="3"/>
  <c r="D55" i="3"/>
  <c r="X55" i="3" s="1"/>
  <c r="E55" i="3"/>
  <c r="F55" i="3"/>
  <c r="G55" i="3"/>
  <c r="H55" i="3"/>
  <c r="I55" i="3"/>
  <c r="J55" i="3"/>
  <c r="K55" i="3"/>
  <c r="L55" i="3"/>
  <c r="M55" i="3"/>
  <c r="N55" i="3"/>
  <c r="O55" i="3"/>
  <c r="AA55" i="3" s="1"/>
  <c r="P55" i="3"/>
  <c r="C56" i="3"/>
  <c r="D56" i="3"/>
  <c r="E56" i="3"/>
  <c r="F56" i="3"/>
  <c r="G56" i="3"/>
  <c r="H56" i="3"/>
  <c r="I56" i="3"/>
  <c r="J56" i="3"/>
  <c r="K56" i="3"/>
  <c r="L56" i="3"/>
  <c r="M56" i="3"/>
  <c r="Z56" i="3" s="1"/>
  <c r="AE56" i="3" s="1"/>
  <c r="N56" i="3"/>
  <c r="O56" i="3"/>
  <c r="AA56" i="3" s="1"/>
  <c r="P56" i="3"/>
  <c r="C57" i="3"/>
  <c r="D57" i="3"/>
  <c r="X57" i="3" s="1"/>
  <c r="E57" i="3"/>
  <c r="F57" i="3"/>
  <c r="G57" i="3"/>
  <c r="H57" i="3"/>
  <c r="I57" i="3"/>
  <c r="J57" i="3"/>
  <c r="K57" i="3"/>
  <c r="L57" i="3"/>
  <c r="M57" i="3"/>
  <c r="Z57" i="3" s="1"/>
  <c r="AE57" i="3" s="1"/>
  <c r="N57" i="3"/>
  <c r="O57" i="3"/>
  <c r="AA57" i="3" s="1"/>
  <c r="P57" i="3"/>
  <c r="C58" i="3"/>
  <c r="D58" i="3"/>
  <c r="E58" i="3"/>
  <c r="F58" i="3"/>
  <c r="G58" i="3"/>
  <c r="H58" i="3"/>
  <c r="I58" i="3"/>
  <c r="J58" i="3"/>
  <c r="K58" i="3"/>
  <c r="L58" i="3"/>
  <c r="M58" i="3"/>
  <c r="Z58" i="3" s="1"/>
  <c r="AE58" i="3" s="1"/>
  <c r="N58" i="3"/>
  <c r="O58" i="3"/>
  <c r="AA58" i="3" s="1"/>
  <c r="P58" i="3"/>
  <c r="C59" i="3"/>
  <c r="D59" i="3"/>
  <c r="X59" i="3" s="1"/>
  <c r="E59" i="3"/>
  <c r="F59" i="3"/>
  <c r="G59" i="3"/>
  <c r="H59" i="3"/>
  <c r="I59" i="3"/>
  <c r="J59" i="3"/>
  <c r="K59" i="3"/>
  <c r="L59" i="3"/>
  <c r="M59" i="3"/>
  <c r="N59" i="3"/>
  <c r="O59" i="3"/>
  <c r="AA59" i="3" s="1"/>
  <c r="P59" i="3"/>
  <c r="C60" i="3"/>
  <c r="D60" i="3"/>
  <c r="X60" i="3" s="1"/>
  <c r="E60" i="3"/>
  <c r="F60" i="3"/>
  <c r="G60" i="3"/>
  <c r="H60" i="3"/>
  <c r="I60" i="3"/>
  <c r="J60" i="3"/>
  <c r="K60" i="3"/>
  <c r="L60" i="3"/>
  <c r="M60" i="3"/>
  <c r="Z60" i="3" s="1"/>
  <c r="AE60" i="3" s="1"/>
  <c r="N60" i="3"/>
  <c r="O60" i="3"/>
  <c r="AA60" i="3" s="1"/>
  <c r="P60" i="3"/>
  <c r="C61" i="3"/>
  <c r="D61" i="3"/>
  <c r="X61" i="3" s="1"/>
  <c r="E61" i="3"/>
  <c r="F61" i="3"/>
  <c r="G61" i="3"/>
  <c r="H61" i="3"/>
  <c r="I61" i="3"/>
  <c r="J61" i="3"/>
  <c r="K61" i="3"/>
  <c r="L61" i="3"/>
  <c r="M61" i="3"/>
  <c r="Z61" i="3" s="1"/>
  <c r="AE61" i="3" s="1"/>
  <c r="N61" i="3"/>
  <c r="O61" i="3"/>
  <c r="AA61" i="3" s="1"/>
  <c r="P61" i="3"/>
  <c r="C62" i="3"/>
  <c r="D62" i="3"/>
  <c r="X62" i="3" s="1"/>
  <c r="E62" i="3"/>
  <c r="F62" i="3"/>
  <c r="G62" i="3"/>
  <c r="Y62" i="3" s="1"/>
  <c r="H62" i="3"/>
  <c r="I62" i="3"/>
  <c r="J62" i="3"/>
  <c r="K62" i="3"/>
  <c r="L62" i="3"/>
  <c r="M62" i="3"/>
  <c r="Z62" i="3" s="1"/>
  <c r="AE62" i="3" s="1"/>
  <c r="N62" i="3"/>
  <c r="O62" i="3"/>
  <c r="AA62" i="3" s="1"/>
  <c r="P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AA63" i="3" s="1"/>
  <c r="P63" i="3"/>
  <c r="C64" i="3"/>
  <c r="D64" i="3"/>
  <c r="E64" i="3"/>
  <c r="F64" i="3"/>
  <c r="G64" i="3"/>
  <c r="H64" i="3"/>
  <c r="I64" i="3"/>
  <c r="J64" i="3"/>
  <c r="K64" i="3"/>
  <c r="L64" i="3"/>
  <c r="M64" i="3"/>
  <c r="Z64" i="3" s="1"/>
  <c r="AE64" i="3" s="1"/>
  <c r="N64" i="3"/>
  <c r="O64" i="3"/>
  <c r="AA64" i="3" s="1"/>
  <c r="P64" i="3"/>
  <c r="C65" i="3"/>
  <c r="D65" i="3"/>
  <c r="X65" i="3" s="1"/>
  <c r="E65" i="3"/>
  <c r="F65" i="3"/>
  <c r="G65" i="3"/>
  <c r="Y65" i="3" s="1"/>
  <c r="H65" i="3"/>
  <c r="I65" i="3"/>
  <c r="J65" i="3"/>
  <c r="K65" i="3"/>
  <c r="L65" i="3"/>
  <c r="M65" i="3"/>
  <c r="Z65" i="3" s="1"/>
  <c r="AE65" i="3" s="1"/>
  <c r="N65" i="3"/>
  <c r="O65" i="3"/>
  <c r="AA65" i="3" s="1"/>
  <c r="P65" i="3"/>
  <c r="C66" i="3"/>
  <c r="D66" i="3"/>
  <c r="E66" i="3"/>
  <c r="F66" i="3"/>
  <c r="G66" i="3"/>
  <c r="H66" i="3"/>
  <c r="I66" i="3"/>
  <c r="J66" i="3"/>
  <c r="K66" i="3"/>
  <c r="L66" i="3"/>
  <c r="M66" i="3"/>
  <c r="Z66" i="3" s="1"/>
  <c r="AE66" i="3" s="1"/>
  <c r="N66" i="3"/>
  <c r="O66" i="3"/>
  <c r="AA66" i="3" s="1"/>
  <c r="P66" i="3"/>
  <c r="C67" i="3"/>
  <c r="D67" i="3"/>
  <c r="X67" i="3" s="1"/>
  <c r="E67" i="3"/>
  <c r="F67" i="3"/>
  <c r="G67" i="3"/>
  <c r="H67" i="3"/>
  <c r="I67" i="3"/>
  <c r="J67" i="3"/>
  <c r="K67" i="3"/>
  <c r="L67" i="3"/>
  <c r="M67" i="3"/>
  <c r="N67" i="3"/>
  <c r="O67" i="3"/>
  <c r="AA67" i="3" s="1"/>
  <c r="P67" i="3"/>
  <c r="C68" i="3"/>
  <c r="D68" i="3"/>
  <c r="E68" i="3"/>
  <c r="F68" i="3"/>
  <c r="G68" i="3"/>
  <c r="H68" i="3"/>
  <c r="I68" i="3"/>
  <c r="J68" i="3"/>
  <c r="K68" i="3"/>
  <c r="L68" i="3"/>
  <c r="M68" i="3"/>
  <c r="Z68" i="3" s="1"/>
  <c r="AE68" i="3" s="1"/>
  <c r="N68" i="3"/>
  <c r="O68" i="3"/>
  <c r="AA68" i="3" s="1"/>
  <c r="P68" i="3"/>
  <c r="C69" i="3"/>
  <c r="D69" i="3"/>
  <c r="X69" i="3" s="1"/>
  <c r="E69" i="3"/>
  <c r="F69" i="3"/>
  <c r="G69" i="3"/>
  <c r="H69" i="3"/>
  <c r="I69" i="3"/>
  <c r="J69" i="3"/>
  <c r="K69" i="3"/>
  <c r="L69" i="3"/>
  <c r="M69" i="3"/>
  <c r="Z69" i="3" s="1"/>
  <c r="AE69" i="3" s="1"/>
  <c r="N69" i="3"/>
  <c r="O69" i="3"/>
  <c r="AA69" i="3" s="1"/>
  <c r="P69" i="3"/>
  <c r="C70" i="3"/>
  <c r="D70" i="3"/>
  <c r="X70" i="3" s="1"/>
  <c r="E70" i="3"/>
  <c r="F70" i="3"/>
  <c r="G70" i="3"/>
  <c r="Y70" i="3" s="1"/>
  <c r="H70" i="3"/>
  <c r="I70" i="3"/>
  <c r="J70" i="3"/>
  <c r="K70" i="3"/>
  <c r="L70" i="3"/>
  <c r="M70" i="3"/>
  <c r="Z70" i="3" s="1"/>
  <c r="AE70" i="3" s="1"/>
  <c r="N70" i="3"/>
  <c r="O70" i="3"/>
  <c r="AA70" i="3" s="1"/>
  <c r="P70" i="3"/>
  <c r="C71" i="3"/>
  <c r="D71" i="3"/>
  <c r="X71" i="3" s="1"/>
  <c r="E71" i="3"/>
  <c r="F71" i="3"/>
  <c r="G71" i="3"/>
  <c r="H71" i="3"/>
  <c r="I71" i="3"/>
  <c r="J71" i="3"/>
  <c r="K71" i="3"/>
  <c r="L71" i="3"/>
  <c r="M71" i="3"/>
  <c r="N71" i="3"/>
  <c r="O71" i="3"/>
  <c r="AA71" i="3" s="1"/>
  <c r="P71" i="3"/>
  <c r="C72" i="3"/>
  <c r="D72" i="3"/>
  <c r="E72" i="3"/>
  <c r="F72" i="3"/>
  <c r="G72" i="3"/>
  <c r="H72" i="3"/>
  <c r="I72" i="3"/>
  <c r="J72" i="3"/>
  <c r="K72" i="3"/>
  <c r="L72" i="3"/>
  <c r="M72" i="3"/>
  <c r="Z72" i="3" s="1"/>
  <c r="AE72" i="3" s="1"/>
  <c r="N72" i="3"/>
  <c r="O72" i="3"/>
  <c r="AA72" i="3" s="1"/>
  <c r="P72" i="3"/>
  <c r="C73" i="3"/>
  <c r="D73" i="3"/>
  <c r="X73" i="3" s="1"/>
  <c r="E73" i="3"/>
  <c r="F73" i="3"/>
  <c r="G73" i="3"/>
  <c r="H73" i="3"/>
  <c r="I73" i="3"/>
  <c r="J73" i="3"/>
  <c r="K73" i="3"/>
  <c r="L73" i="3"/>
  <c r="M73" i="3"/>
  <c r="Z73" i="3" s="1"/>
  <c r="AE73" i="3" s="1"/>
  <c r="N73" i="3"/>
  <c r="O73" i="3"/>
  <c r="AA73" i="3" s="1"/>
  <c r="P73" i="3"/>
  <c r="C74" i="3"/>
  <c r="D74" i="3"/>
  <c r="E74" i="3"/>
  <c r="F74" i="3"/>
  <c r="G74" i="3"/>
  <c r="H74" i="3"/>
  <c r="I74" i="3"/>
  <c r="J74" i="3"/>
  <c r="K74" i="3"/>
  <c r="L74" i="3"/>
  <c r="M74" i="3"/>
  <c r="Z74" i="3" s="1"/>
  <c r="AE74" i="3" s="1"/>
  <c r="N74" i="3"/>
  <c r="O74" i="3"/>
  <c r="AA74" i="3" s="1"/>
  <c r="P74" i="3"/>
  <c r="C75" i="3"/>
  <c r="D75" i="3"/>
  <c r="X75" i="3" s="1"/>
  <c r="E75" i="3"/>
  <c r="F75" i="3"/>
  <c r="G75" i="3"/>
  <c r="H75" i="3"/>
  <c r="I75" i="3"/>
  <c r="J75" i="3"/>
  <c r="K75" i="3"/>
  <c r="L75" i="3"/>
  <c r="M75" i="3"/>
  <c r="N75" i="3"/>
  <c r="O75" i="3"/>
  <c r="AA75" i="3" s="1"/>
  <c r="P75" i="3"/>
  <c r="C76" i="3"/>
  <c r="D76" i="3"/>
  <c r="X76" i="3" s="1"/>
  <c r="E76" i="3"/>
  <c r="F76" i="3"/>
  <c r="G76" i="3"/>
  <c r="H76" i="3"/>
  <c r="I76" i="3"/>
  <c r="J76" i="3"/>
  <c r="K76" i="3"/>
  <c r="L76" i="3"/>
  <c r="M76" i="3"/>
  <c r="Z76" i="3" s="1"/>
  <c r="AE76" i="3" s="1"/>
  <c r="N76" i="3"/>
  <c r="O76" i="3"/>
  <c r="AA76" i="3" s="1"/>
  <c r="P76" i="3"/>
  <c r="C77" i="3"/>
  <c r="D77" i="3"/>
  <c r="X77" i="3" s="1"/>
  <c r="E77" i="3"/>
  <c r="F77" i="3"/>
  <c r="G77" i="3"/>
  <c r="H77" i="3"/>
  <c r="I77" i="3"/>
  <c r="J77" i="3"/>
  <c r="K77" i="3"/>
  <c r="L77" i="3"/>
  <c r="M77" i="3"/>
  <c r="Z77" i="3" s="1"/>
  <c r="AE77" i="3" s="1"/>
  <c r="N77" i="3"/>
  <c r="O77" i="3"/>
  <c r="AA77" i="3" s="1"/>
  <c r="P77" i="3"/>
  <c r="C78" i="3"/>
  <c r="D78" i="3"/>
  <c r="E78" i="3"/>
  <c r="F78" i="3"/>
  <c r="G78" i="3"/>
  <c r="Y78" i="3" s="1"/>
  <c r="H78" i="3"/>
  <c r="I78" i="3"/>
  <c r="J78" i="3"/>
  <c r="K78" i="3"/>
  <c r="L78" i="3"/>
  <c r="M78" i="3"/>
  <c r="Z78" i="3" s="1"/>
  <c r="AE78" i="3" s="1"/>
  <c r="N78" i="3"/>
  <c r="O78" i="3"/>
  <c r="AA78" i="3" s="1"/>
  <c r="P78" i="3"/>
  <c r="C79" i="3"/>
  <c r="D79" i="3"/>
  <c r="X79" i="3" s="1"/>
  <c r="E79" i="3"/>
  <c r="F79" i="3"/>
  <c r="G79" i="3"/>
  <c r="H79" i="3"/>
  <c r="I79" i="3"/>
  <c r="J79" i="3"/>
  <c r="K79" i="3"/>
  <c r="L79" i="3"/>
  <c r="M79" i="3"/>
  <c r="N79" i="3"/>
  <c r="O79" i="3"/>
  <c r="AA79" i="3" s="1"/>
  <c r="P79" i="3"/>
  <c r="C80" i="3"/>
  <c r="D80" i="3"/>
  <c r="E80" i="3"/>
  <c r="F80" i="3"/>
  <c r="G80" i="3"/>
  <c r="H80" i="3"/>
  <c r="I80" i="3"/>
  <c r="J80" i="3"/>
  <c r="K80" i="3"/>
  <c r="L80" i="3"/>
  <c r="M80" i="3"/>
  <c r="Z80" i="3" s="1"/>
  <c r="AE80" i="3" s="1"/>
  <c r="N80" i="3"/>
  <c r="O80" i="3"/>
  <c r="AA80" i="3" s="1"/>
  <c r="P80" i="3"/>
  <c r="C81" i="3"/>
  <c r="D81" i="3"/>
  <c r="X81" i="3" s="1"/>
  <c r="E81" i="3"/>
  <c r="F81" i="3"/>
  <c r="G81" i="3"/>
  <c r="H81" i="3"/>
  <c r="I81" i="3"/>
  <c r="J81" i="3"/>
  <c r="K81" i="3"/>
  <c r="L81" i="3"/>
  <c r="M81" i="3"/>
  <c r="Z81" i="3" s="1"/>
  <c r="AE81" i="3" s="1"/>
  <c r="N81" i="3"/>
  <c r="O81" i="3"/>
  <c r="AA81" i="3" s="1"/>
  <c r="P81" i="3"/>
  <c r="C82" i="3"/>
  <c r="D82" i="3"/>
  <c r="X82" i="3" s="1"/>
  <c r="E82" i="3"/>
  <c r="F82" i="3"/>
  <c r="G82" i="3"/>
  <c r="H82" i="3"/>
  <c r="I82" i="3"/>
  <c r="J82" i="3"/>
  <c r="K82" i="3"/>
  <c r="L82" i="3"/>
  <c r="M82" i="3"/>
  <c r="Z82" i="3" s="1"/>
  <c r="AE82" i="3" s="1"/>
  <c r="N82" i="3"/>
  <c r="O82" i="3"/>
  <c r="AA82" i="3" s="1"/>
  <c r="P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AA83" i="3" s="1"/>
  <c r="P83" i="3"/>
  <c r="C84" i="3"/>
  <c r="D84" i="3"/>
  <c r="E84" i="3"/>
  <c r="F84" i="3"/>
  <c r="G84" i="3"/>
  <c r="H84" i="3"/>
  <c r="I84" i="3"/>
  <c r="J84" i="3"/>
  <c r="K84" i="3"/>
  <c r="L84" i="3"/>
  <c r="M84" i="3"/>
  <c r="Z84" i="3" s="1"/>
  <c r="AE84" i="3" s="1"/>
  <c r="N84" i="3"/>
  <c r="O84" i="3"/>
  <c r="AA84" i="3" s="1"/>
  <c r="P84" i="3"/>
  <c r="C85" i="3"/>
  <c r="D85" i="3"/>
  <c r="X85" i="3" s="1"/>
  <c r="E85" i="3"/>
  <c r="F85" i="3"/>
  <c r="G85" i="3"/>
  <c r="H85" i="3"/>
  <c r="I85" i="3"/>
  <c r="J85" i="3"/>
  <c r="K85" i="3"/>
  <c r="L85" i="3"/>
  <c r="M85" i="3"/>
  <c r="Z85" i="3" s="1"/>
  <c r="AE85" i="3" s="1"/>
  <c r="N85" i="3"/>
  <c r="O85" i="3"/>
  <c r="AA85" i="3" s="1"/>
  <c r="P85" i="3"/>
  <c r="C86" i="3"/>
  <c r="D86" i="3"/>
  <c r="E86" i="3"/>
  <c r="F86" i="3"/>
  <c r="G86" i="3"/>
  <c r="Y86" i="3" s="1"/>
  <c r="H86" i="3"/>
  <c r="I86" i="3"/>
  <c r="J86" i="3"/>
  <c r="K86" i="3"/>
  <c r="L86" i="3"/>
  <c r="M86" i="3"/>
  <c r="Z86" i="3" s="1"/>
  <c r="AE86" i="3" s="1"/>
  <c r="N86" i="3"/>
  <c r="O86" i="3"/>
  <c r="AA86" i="3" s="1"/>
  <c r="P86" i="3"/>
  <c r="C87" i="3"/>
  <c r="D87" i="3"/>
  <c r="X87" i="3" s="1"/>
  <c r="E87" i="3"/>
  <c r="F87" i="3"/>
  <c r="G87" i="3"/>
  <c r="H87" i="3"/>
  <c r="I87" i="3"/>
  <c r="J87" i="3"/>
  <c r="K87" i="3"/>
  <c r="L87" i="3"/>
  <c r="M87" i="3"/>
  <c r="N87" i="3"/>
  <c r="O87" i="3"/>
  <c r="AA87" i="3" s="1"/>
  <c r="P87" i="3"/>
  <c r="C88" i="3"/>
  <c r="D88" i="3"/>
  <c r="X88" i="3" s="1"/>
  <c r="E88" i="3"/>
  <c r="F88" i="3"/>
  <c r="G88" i="3"/>
  <c r="H88" i="3"/>
  <c r="I88" i="3"/>
  <c r="J88" i="3"/>
  <c r="K88" i="3"/>
  <c r="L88" i="3"/>
  <c r="M88" i="3"/>
  <c r="Z88" i="3" s="1"/>
  <c r="AE88" i="3" s="1"/>
  <c r="N88" i="3"/>
  <c r="O88" i="3"/>
  <c r="AA88" i="3" s="1"/>
  <c r="P88" i="3"/>
  <c r="C89" i="3"/>
  <c r="D89" i="3"/>
  <c r="X89" i="3" s="1"/>
  <c r="E89" i="3"/>
  <c r="F89" i="3"/>
  <c r="G89" i="3"/>
  <c r="Y89" i="3" s="1"/>
  <c r="H89" i="3"/>
  <c r="I89" i="3"/>
  <c r="J89" i="3"/>
  <c r="K89" i="3"/>
  <c r="L89" i="3"/>
  <c r="M89" i="3"/>
  <c r="Z89" i="3" s="1"/>
  <c r="AE89" i="3" s="1"/>
  <c r="N89" i="3"/>
  <c r="O89" i="3"/>
  <c r="AA89" i="3" s="1"/>
  <c r="P89" i="3"/>
  <c r="C90" i="3"/>
  <c r="D90" i="3"/>
  <c r="E90" i="3"/>
  <c r="F90" i="3"/>
  <c r="G90" i="3"/>
  <c r="H90" i="3"/>
  <c r="I90" i="3"/>
  <c r="J90" i="3"/>
  <c r="K90" i="3"/>
  <c r="L90" i="3"/>
  <c r="M90" i="3"/>
  <c r="Z90" i="3" s="1"/>
  <c r="AE90" i="3" s="1"/>
  <c r="N90" i="3"/>
  <c r="O90" i="3"/>
  <c r="AA90" i="3" s="1"/>
  <c r="P90" i="3"/>
  <c r="C91" i="3"/>
  <c r="D91" i="3"/>
  <c r="X91" i="3" s="1"/>
  <c r="E91" i="3"/>
  <c r="F91" i="3"/>
  <c r="G91" i="3"/>
  <c r="H91" i="3"/>
  <c r="I91" i="3"/>
  <c r="J91" i="3"/>
  <c r="K91" i="3"/>
  <c r="L91" i="3"/>
  <c r="M91" i="3"/>
  <c r="N91" i="3"/>
  <c r="O91" i="3"/>
  <c r="AA91" i="3" s="1"/>
  <c r="P91" i="3"/>
  <c r="C92" i="3"/>
  <c r="D92" i="3"/>
  <c r="E92" i="3"/>
  <c r="F92" i="3"/>
  <c r="G92" i="3"/>
  <c r="H92" i="3"/>
  <c r="I92" i="3"/>
  <c r="J92" i="3"/>
  <c r="K92" i="3"/>
  <c r="L92" i="3"/>
  <c r="M92" i="3"/>
  <c r="Z92" i="3" s="1"/>
  <c r="AE92" i="3" s="1"/>
  <c r="N92" i="3"/>
  <c r="O92" i="3"/>
  <c r="AA92" i="3" s="1"/>
  <c r="P92" i="3"/>
  <c r="C93" i="3"/>
  <c r="D93" i="3"/>
  <c r="X93" i="3" s="1"/>
  <c r="E93" i="3"/>
  <c r="F93" i="3"/>
  <c r="G93" i="3"/>
  <c r="H93" i="3"/>
  <c r="I93" i="3"/>
  <c r="J93" i="3"/>
  <c r="K93" i="3"/>
  <c r="L93" i="3"/>
  <c r="M93" i="3"/>
  <c r="Z93" i="3" s="1"/>
  <c r="AE93" i="3" s="1"/>
  <c r="N93" i="3"/>
  <c r="O93" i="3"/>
  <c r="AA93" i="3" s="1"/>
  <c r="P93" i="3"/>
  <c r="C94" i="3"/>
  <c r="D94" i="3"/>
  <c r="E94" i="3"/>
  <c r="F94" i="3"/>
  <c r="G94" i="3"/>
  <c r="Y94" i="3" s="1"/>
  <c r="H94" i="3"/>
  <c r="I94" i="3"/>
  <c r="J94" i="3"/>
  <c r="K94" i="3"/>
  <c r="L94" i="3"/>
  <c r="M94" i="3"/>
  <c r="Z94" i="3" s="1"/>
  <c r="AE94" i="3" s="1"/>
  <c r="N94" i="3"/>
  <c r="O94" i="3"/>
  <c r="AA94" i="3" s="1"/>
  <c r="P94" i="3"/>
  <c r="C95" i="3"/>
  <c r="D95" i="3"/>
  <c r="X95" i="3" s="1"/>
  <c r="E95" i="3"/>
  <c r="F95" i="3"/>
  <c r="G95" i="3"/>
  <c r="H95" i="3"/>
  <c r="I95" i="3"/>
  <c r="J95" i="3"/>
  <c r="K95" i="3"/>
  <c r="L95" i="3"/>
  <c r="M95" i="3"/>
  <c r="N95" i="3"/>
  <c r="O95" i="3"/>
  <c r="AA95" i="3" s="1"/>
  <c r="P95" i="3"/>
  <c r="C96" i="3"/>
  <c r="D96" i="3"/>
  <c r="E96" i="3"/>
  <c r="F96" i="3"/>
  <c r="G96" i="3"/>
  <c r="H96" i="3"/>
  <c r="I96" i="3"/>
  <c r="J96" i="3"/>
  <c r="K96" i="3"/>
  <c r="L96" i="3"/>
  <c r="M96" i="3"/>
  <c r="Z96" i="3" s="1"/>
  <c r="AE96" i="3" s="1"/>
  <c r="N96" i="3"/>
  <c r="O96" i="3"/>
  <c r="AA96" i="3" s="1"/>
  <c r="P96" i="3"/>
  <c r="C97" i="3"/>
  <c r="D97" i="3"/>
  <c r="X97" i="3" s="1"/>
  <c r="E97" i="3"/>
  <c r="F97" i="3"/>
  <c r="G97" i="3"/>
  <c r="Y97" i="3" s="1"/>
  <c r="H97" i="3"/>
  <c r="I97" i="3"/>
  <c r="J97" i="3"/>
  <c r="K97" i="3"/>
  <c r="L97" i="3"/>
  <c r="M97" i="3"/>
  <c r="Z97" i="3" s="1"/>
  <c r="AE97" i="3" s="1"/>
  <c r="N97" i="3"/>
  <c r="O97" i="3"/>
  <c r="AA97" i="3" s="1"/>
  <c r="P97" i="3"/>
  <c r="C98" i="3"/>
  <c r="D98" i="3"/>
  <c r="E98" i="3"/>
  <c r="F98" i="3"/>
  <c r="G98" i="3"/>
  <c r="H98" i="3"/>
  <c r="I98" i="3"/>
  <c r="J98" i="3"/>
  <c r="K98" i="3"/>
  <c r="L98" i="3"/>
  <c r="M98" i="3"/>
  <c r="Z98" i="3" s="1"/>
  <c r="N98" i="3"/>
  <c r="O98" i="3"/>
  <c r="AA98" i="3" s="1"/>
  <c r="P98" i="3"/>
  <c r="C99" i="3"/>
  <c r="D99" i="3"/>
  <c r="X99" i="3" s="1"/>
  <c r="E99" i="3"/>
  <c r="F99" i="3"/>
  <c r="G99" i="3"/>
  <c r="H99" i="3"/>
  <c r="I99" i="3"/>
  <c r="J99" i="3"/>
  <c r="K99" i="3"/>
  <c r="L99" i="3"/>
  <c r="M99" i="3"/>
  <c r="N99" i="3"/>
  <c r="O99" i="3"/>
  <c r="AA99" i="3" s="1"/>
  <c r="P99" i="3"/>
  <c r="C100" i="3"/>
  <c r="D100" i="3"/>
  <c r="X100" i="3" s="1"/>
  <c r="E100" i="3"/>
  <c r="F100" i="3"/>
  <c r="G100" i="3"/>
  <c r="H100" i="3"/>
  <c r="I100" i="3"/>
  <c r="J100" i="3"/>
  <c r="K100" i="3"/>
  <c r="L100" i="3"/>
  <c r="M100" i="3"/>
  <c r="Z100" i="3" s="1"/>
  <c r="AE100" i="3" s="1"/>
  <c r="N100" i="3"/>
  <c r="O100" i="3"/>
  <c r="AA100" i="3" s="1"/>
  <c r="P100" i="3"/>
  <c r="C101" i="3"/>
  <c r="D101" i="3"/>
  <c r="X101" i="3" s="1"/>
  <c r="E101" i="3"/>
  <c r="F101" i="3"/>
  <c r="G101" i="3"/>
  <c r="H101" i="3"/>
  <c r="I101" i="3"/>
  <c r="J101" i="3"/>
  <c r="K101" i="3"/>
  <c r="L101" i="3"/>
  <c r="M101" i="3"/>
  <c r="Z101" i="3" s="1"/>
  <c r="AE101" i="3" s="1"/>
  <c r="N101" i="3"/>
  <c r="O101" i="3"/>
  <c r="AA101" i="3" s="1"/>
  <c r="P101" i="3"/>
  <c r="C102" i="3"/>
  <c r="D102" i="3"/>
  <c r="E102" i="3"/>
  <c r="F102" i="3"/>
  <c r="G102" i="3"/>
  <c r="Y102" i="3" s="1"/>
  <c r="H102" i="3"/>
  <c r="I102" i="3"/>
  <c r="J102" i="3"/>
  <c r="K102" i="3"/>
  <c r="L102" i="3"/>
  <c r="M102" i="3"/>
  <c r="Z102" i="3" s="1"/>
  <c r="AE102" i="3" s="1"/>
  <c r="N102" i="3"/>
  <c r="O102" i="3"/>
  <c r="AA102" i="3" s="1"/>
  <c r="P102" i="3"/>
  <c r="C103" i="3"/>
  <c r="D103" i="3"/>
  <c r="X103" i="3" s="1"/>
  <c r="E103" i="3"/>
  <c r="F103" i="3"/>
  <c r="G103" i="3"/>
  <c r="H103" i="3"/>
  <c r="I103" i="3"/>
  <c r="J103" i="3"/>
  <c r="K103" i="3"/>
  <c r="L103" i="3"/>
  <c r="M103" i="3"/>
  <c r="N103" i="3"/>
  <c r="O103" i="3"/>
  <c r="AA103" i="3" s="1"/>
  <c r="P103" i="3"/>
  <c r="C104" i="3"/>
  <c r="D104" i="3"/>
  <c r="E104" i="3"/>
  <c r="F104" i="3"/>
  <c r="G104" i="3"/>
  <c r="H104" i="3"/>
  <c r="I104" i="3"/>
  <c r="J104" i="3"/>
  <c r="K104" i="3"/>
  <c r="L104" i="3"/>
  <c r="M104" i="3"/>
  <c r="Z104" i="3" s="1"/>
  <c r="AE104" i="3" s="1"/>
  <c r="N104" i="3"/>
  <c r="O104" i="3"/>
  <c r="AA104" i="3" s="1"/>
  <c r="P104" i="3"/>
  <c r="C105" i="3"/>
  <c r="D105" i="3"/>
  <c r="X105" i="3" s="1"/>
  <c r="E105" i="3"/>
  <c r="F105" i="3"/>
  <c r="G105" i="3"/>
  <c r="H105" i="3"/>
  <c r="I105" i="3"/>
  <c r="J105" i="3"/>
  <c r="K105" i="3"/>
  <c r="L105" i="3"/>
  <c r="M105" i="3"/>
  <c r="Z105" i="3" s="1"/>
  <c r="AE105" i="3" s="1"/>
  <c r="N105" i="3"/>
  <c r="O105" i="3"/>
  <c r="AA105" i="3" s="1"/>
  <c r="P105" i="3"/>
  <c r="C106" i="3"/>
  <c r="D106" i="3"/>
  <c r="X106" i="3" s="1"/>
  <c r="E106" i="3"/>
  <c r="F106" i="3"/>
  <c r="G106" i="3"/>
  <c r="H106" i="3"/>
  <c r="I106" i="3"/>
  <c r="J106" i="3"/>
  <c r="K106" i="3"/>
  <c r="L106" i="3"/>
  <c r="M106" i="3"/>
  <c r="Z106" i="3" s="1"/>
  <c r="AE106" i="3" s="1"/>
  <c r="N106" i="3"/>
  <c r="O106" i="3"/>
  <c r="AA106" i="3" s="1"/>
  <c r="P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AA107" i="3" s="1"/>
  <c r="P107" i="3"/>
  <c r="C108" i="3"/>
  <c r="D108" i="3"/>
  <c r="X108" i="3" s="1"/>
  <c r="E108" i="3"/>
  <c r="F108" i="3"/>
  <c r="G108" i="3"/>
  <c r="H108" i="3"/>
  <c r="I108" i="3"/>
  <c r="J108" i="3"/>
  <c r="K108" i="3"/>
  <c r="L108" i="3"/>
  <c r="M108" i="3"/>
  <c r="Z108" i="3" s="1"/>
  <c r="AE108" i="3" s="1"/>
  <c r="N108" i="3"/>
  <c r="O108" i="3"/>
  <c r="AA108" i="3" s="1"/>
  <c r="P108" i="3"/>
  <c r="C109" i="3"/>
  <c r="D109" i="3"/>
  <c r="X109" i="3" s="1"/>
  <c r="E109" i="3"/>
  <c r="F109" i="3"/>
  <c r="G109" i="3"/>
  <c r="H109" i="3"/>
  <c r="I109" i="3"/>
  <c r="J109" i="3"/>
  <c r="K109" i="3"/>
  <c r="L109" i="3"/>
  <c r="M109" i="3"/>
  <c r="Z109" i="3" s="1"/>
  <c r="AE109" i="3" s="1"/>
  <c r="N109" i="3"/>
  <c r="O109" i="3"/>
  <c r="AA109" i="3" s="1"/>
  <c r="P109" i="3"/>
  <c r="C110" i="3"/>
  <c r="D110" i="3"/>
  <c r="E110" i="3"/>
  <c r="F110" i="3"/>
  <c r="G110" i="3"/>
  <c r="Y110" i="3" s="1"/>
  <c r="H110" i="3"/>
  <c r="I110" i="3"/>
  <c r="J110" i="3"/>
  <c r="K110" i="3"/>
  <c r="L110" i="3"/>
  <c r="M110" i="3"/>
  <c r="Z110" i="3" s="1"/>
  <c r="AE110" i="3" s="1"/>
  <c r="N110" i="3"/>
  <c r="O110" i="3"/>
  <c r="AA110" i="3" s="1"/>
  <c r="P110" i="3"/>
  <c r="C111" i="3"/>
  <c r="D111" i="3"/>
  <c r="X111" i="3" s="1"/>
  <c r="E111" i="3"/>
  <c r="F111" i="3"/>
  <c r="G111" i="3"/>
  <c r="H111" i="3"/>
  <c r="I111" i="3"/>
  <c r="J111" i="3"/>
  <c r="K111" i="3"/>
  <c r="L111" i="3"/>
  <c r="M111" i="3"/>
  <c r="N111" i="3"/>
  <c r="O111" i="3"/>
  <c r="AA111" i="3" s="1"/>
  <c r="P111" i="3"/>
  <c r="C112" i="3"/>
  <c r="D112" i="3"/>
  <c r="E112" i="3"/>
  <c r="F112" i="3"/>
  <c r="G112" i="3"/>
  <c r="H112" i="3"/>
  <c r="I112" i="3"/>
  <c r="J112" i="3"/>
  <c r="K112" i="3"/>
  <c r="L112" i="3"/>
  <c r="M112" i="3"/>
  <c r="Z112" i="3" s="1"/>
  <c r="AE112" i="3" s="1"/>
  <c r="N112" i="3"/>
  <c r="O112" i="3"/>
  <c r="AA112" i="3" s="1"/>
  <c r="P112" i="3"/>
  <c r="C113" i="3"/>
  <c r="D113" i="3"/>
  <c r="X113" i="3" s="1"/>
  <c r="E113" i="3"/>
  <c r="F113" i="3"/>
  <c r="G113" i="3"/>
  <c r="H113" i="3"/>
  <c r="I113" i="3"/>
  <c r="J113" i="3"/>
  <c r="K113" i="3"/>
  <c r="L113" i="3"/>
  <c r="M113" i="3"/>
  <c r="Z113" i="3" s="1"/>
  <c r="AE113" i="3" s="1"/>
  <c r="N113" i="3"/>
  <c r="O113" i="3"/>
  <c r="AA113" i="3" s="1"/>
  <c r="P113" i="3"/>
  <c r="C114" i="3"/>
  <c r="D114" i="3"/>
  <c r="E114" i="3"/>
  <c r="F114" i="3"/>
  <c r="G114" i="3"/>
  <c r="H114" i="3"/>
  <c r="I114" i="3"/>
  <c r="J114" i="3"/>
  <c r="K114" i="3"/>
  <c r="L114" i="3"/>
  <c r="M114" i="3"/>
  <c r="Z114" i="3" s="1"/>
  <c r="AE114" i="3" s="1"/>
  <c r="N114" i="3"/>
  <c r="O114" i="3"/>
  <c r="AA114" i="3" s="1"/>
  <c r="P114" i="3"/>
  <c r="C115" i="3"/>
  <c r="D115" i="3"/>
  <c r="X115" i="3" s="1"/>
  <c r="E115" i="3"/>
  <c r="F115" i="3"/>
  <c r="G115" i="3"/>
  <c r="H115" i="3"/>
  <c r="I115" i="3"/>
  <c r="J115" i="3"/>
  <c r="K115" i="3"/>
  <c r="L115" i="3"/>
  <c r="M115" i="3"/>
  <c r="N115" i="3"/>
  <c r="O115" i="3"/>
  <c r="AA115" i="3" s="1"/>
  <c r="P115" i="3"/>
  <c r="C116" i="3"/>
  <c r="D116" i="3"/>
  <c r="X116" i="3" s="1"/>
  <c r="E116" i="3"/>
  <c r="F116" i="3"/>
  <c r="G116" i="3"/>
  <c r="H116" i="3"/>
  <c r="I116" i="3"/>
  <c r="J116" i="3"/>
  <c r="K116" i="3"/>
  <c r="L116" i="3"/>
  <c r="M116" i="3"/>
  <c r="Z116" i="3" s="1"/>
  <c r="AE116" i="3" s="1"/>
  <c r="N116" i="3"/>
  <c r="O116" i="3"/>
  <c r="AA116" i="3" s="1"/>
  <c r="P116" i="3"/>
  <c r="C117" i="3"/>
  <c r="D117" i="3"/>
  <c r="X117" i="3" s="1"/>
  <c r="E117" i="3"/>
  <c r="F117" i="3"/>
  <c r="G117" i="3"/>
  <c r="H117" i="3"/>
  <c r="I117" i="3"/>
  <c r="J117" i="3"/>
  <c r="K117" i="3"/>
  <c r="L117" i="3"/>
  <c r="M117" i="3"/>
  <c r="Z117" i="3" s="1"/>
  <c r="AE117" i="3" s="1"/>
  <c r="N117" i="3"/>
  <c r="O117" i="3"/>
  <c r="AA117" i="3" s="1"/>
  <c r="P117" i="3"/>
  <c r="C118" i="3"/>
  <c r="D118" i="3"/>
  <c r="X118" i="3" s="1"/>
  <c r="E118" i="3"/>
  <c r="F118" i="3"/>
  <c r="G118" i="3"/>
  <c r="Y118" i="3" s="1"/>
  <c r="H118" i="3"/>
  <c r="I118" i="3"/>
  <c r="J118" i="3"/>
  <c r="K118" i="3"/>
  <c r="L118" i="3"/>
  <c r="M118" i="3"/>
  <c r="Z118" i="3" s="1"/>
  <c r="AE118" i="3" s="1"/>
  <c r="N118" i="3"/>
  <c r="O118" i="3"/>
  <c r="AA118" i="3" s="1"/>
  <c r="P118" i="3"/>
  <c r="C119" i="3"/>
  <c r="D119" i="3"/>
  <c r="X119" i="3" s="1"/>
  <c r="E119" i="3"/>
  <c r="F119" i="3"/>
  <c r="G119" i="3"/>
  <c r="H119" i="3"/>
  <c r="I119" i="3"/>
  <c r="J119" i="3"/>
  <c r="K119" i="3"/>
  <c r="L119" i="3"/>
  <c r="M119" i="3"/>
  <c r="Z119" i="3" s="1"/>
  <c r="AE119" i="3" s="1"/>
  <c r="N119" i="3"/>
  <c r="O119" i="3"/>
  <c r="AA119" i="3" s="1"/>
  <c r="P119" i="3"/>
  <c r="C120" i="3"/>
  <c r="D120" i="3"/>
  <c r="X120" i="3" s="1"/>
  <c r="E120" i="3"/>
  <c r="F120" i="3"/>
  <c r="G120" i="3"/>
  <c r="H120" i="3"/>
  <c r="I120" i="3"/>
  <c r="J120" i="3"/>
  <c r="K120" i="3"/>
  <c r="L120" i="3"/>
  <c r="M120" i="3"/>
  <c r="Z120" i="3" s="1"/>
  <c r="AE120" i="3" s="1"/>
  <c r="N120" i="3"/>
  <c r="O120" i="3"/>
  <c r="AA120" i="3" s="1"/>
  <c r="P120" i="3"/>
  <c r="C121" i="3"/>
  <c r="D121" i="3"/>
  <c r="E121" i="3"/>
  <c r="F121" i="3"/>
  <c r="G121" i="3"/>
  <c r="H121" i="3"/>
  <c r="I121" i="3"/>
  <c r="J121" i="3"/>
  <c r="K121" i="3"/>
  <c r="L121" i="3"/>
  <c r="M121" i="3"/>
  <c r="Z121" i="3" s="1"/>
  <c r="AE121" i="3" s="1"/>
  <c r="N121" i="3"/>
  <c r="O121" i="3"/>
  <c r="AA121" i="3" s="1"/>
  <c r="P121" i="3"/>
  <c r="C122" i="3"/>
  <c r="D122" i="3"/>
  <c r="E122" i="3"/>
  <c r="F122" i="3"/>
  <c r="G122" i="3"/>
  <c r="H122" i="3"/>
  <c r="I122" i="3"/>
  <c r="J122" i="3"/>
  <c r="K122" i="3"/>
  <c r="L122" i="3"/>
  <c r="M122" i="3"/>
  <c r="Z122" i="3" s="1"/>
  <c r="AE122" i="3" s="1"/>
  <c r="N122" i="3"/>
  <c r="O122" i="3"/>
  <c r="AA122" i="3" s="1"/>
  <c r="P122" i="3"/>
  <c r="C123" i="3"/>
  <c r="D123" i="3"/>
  <c r="X123" i="3" s="1"/>
  <c r="E123" i="3"/>
  <c r="F123" i="3"/>
  <c r="G123" i="3"/>
  <c r="H123" i="3"/>
  <c r="I123" i="3"/>
  <c r="J123" i="3"/>
  <c r="K123" i="3"/>
  <c r="L123" i="3"/>
  <c r="M123" i="3"/>
  <c r="N123" i="3"/>
  <c r="O123" i="3"/>
  <c r="AA123" i="3" s="1"/>
  <c r="P123" i="3"/>
  <c r="C124" i="3"/>
  <c r="D124" i="3"/>
  <c r="X124" i="3" s="1"/>
  <c r="E124" i="3"/>
  <c r="F124" i="3"/>
  <c r="G124" i="3"/>
  <c r="H124" i="3"/>
  <c r="I124" i="3"/>
  <c r="J124" i="3"/>
  <c r="K124" i="3"/>
  <c r="L124" i="3"/>
  <c r="M124" i="3"/>
  <c r="Z124" i="3" s="1"/>
  <c r="AE124" i="3" s="1"/>
  <c r="N124" i="3"/>
  <c r="O124" i="3"/>
  <c r="AA124" i="3" s="1"/>
  <c r="P124" i="3"/>
  <c r="C125" i="3"/>
  <c r="D125" i="3"/>
  <c r="X125" i="3" s="1"/>
  <c r="E125" i="3"/>
  <c r="F125" i="3"/>
  <c r="G125" i="3"/>
  <c r="H125" i="3"/>
  <c r="I125" i="3"/>
  <c r="J125" i="3"/>
  <c r="K125" i="3"/>
  <c r="L125" i="3"/>
  <c r="M125" i="3"/>
  <c r="N125" i="3"/>
  <c r="O125" i="3"/>
  <c r="AA125" i="3" s="1"/>
  <c r="P125" i="3"/>
  <c r="C126" i="3"/>
  <c r="D126" i="3"/>
  <c r="X126" i="3" s="1"/>
  <c r="E126" i="3"/>
  <c r="F126" i="3"/>
  <c r="G126" i="3"/>
  <c r="Y126" i="3" s="1"/>
  <c r="H126" i="3"/>
  <c r="I126" i="3"/>
  <c r="J126" i="3"/>
  <c r="K126" i="3"/>
  <c r="L126" i="3"/>
  <c r="M126" i="3"/>
  <c r="Z126" i="3" s="1"/>
  <c r="AE126" i="3" s="1"/>
  <c r="N126" i="3"/>
  <c r="O126" i="3"/>
  <c r="AA126" i="3" s="1"/>
  <c r="P126" i="3"/>
  <c r="C127" i="3"/>
  <c r="D127" i="3"/>
  <c r="X127" i="3" s="1"/>
  <c r="E127" i="3"/>
  <c r="F127" i="3"/>
  <c r="G127" i="3"/>
  <c r="H127" i="3"/>
  <c r="I127" i="3"/>
  <c r="J127" i="3"/>
  <c r="K127" i="3"/>
  <c r="L127" i="3"/>
  <c r="M127" i="3"/>
  <c r="N127" i="3"/>
  <c r="O127" i="3"/>
  <c r="AA127" i="3" s="1"/>
  <c r="P127" i="3"/>
  <c r="C128" i="3"/>
  <c r="D128" i="3"/>
  <c r="X128" i="3" s="1"/>
  <c r="E128" i="3"/>
  <c r="F128" i="3"/>
  <c r="G128" i="3"/>
  <c r="H128" i="3"/>
  <c r="I128" i="3"/>
  <c r="J128" i="3"/>
  <c r="K128" i="3"/>
  <c r="L128" i="3"/>
  <c r="M128" i="3"/>
  <c r="Z128" i="3" s="1"/>
  <c r="AE128" i="3" s="1"/>
  <c r="N128" i="3"/>
  <c r="O128" i="3"/>
  <c r="AA128" i="3" s="1"/>
  <c r="P128" i="3"/>
  <c r="C129" i="3"/>
  <c r="D129" i="3"/>
  <c r="E129" i="3"/>
  <c r="F129" i="3"/>
  <c r="G129" i="3"/>
  <c r="Y129" i="3" s="1"/>
  <c r="H129" i="3"/>
  <c r="I129" i="3"/>
  <c r="J129" i="3"/>
  <c r="K129" i="3"/>
  <c r="L129" i="3"/>
  <c r="M129" i="3"/>
  <c r="Z129" i="3" s="1"/>
  <c r="AE129" i="3" s="1"/>
  <c r="N129" i="3"/>
  <c r="O129" i="3"/>
  <c r="AA129" i="3" s="1"/>
  <c r="P129" i="3"/>
  <c r="C130" i="3"/>
  <c r="D130" i="3"/>
  <c r="E130" i="3"/>
  <c r="F130" i="3"/>
  <c r="G130" i="3"/>
  <c r="H130" i="3"/>
  <c r="I130" i="3"/>
  <c r="J130" i="3"/>
  <c r="K130" i="3"/>
  <c r="L130" i="3"/>
  <c r="M130" i="3"/>
  <c r="Z130" i="3" s="1"/>
  <c r="AE130" i="3" s="1"/>
  <c r="N130" i="3"/>
  <c r="O130" i="3"/>
  <c r="AA130" i="3" s="1"/>
  <c r="P130" i="3"/>
  <c r="C131" i="3"/>
  <c r="D131" i="3"/>
  <c r="X131" i="3" s="1"/>
  <c r="E131" i="3"/>
  <c r="F131" i="3"/>
  <c r="G131" i="3"/>
  <c r="H131" i="3"/>
  <c r="I131" i="3"/>
  <c r="J131" i="3"/>
  <c r="K131" i="3"/>
  <c r="L131" i="3"/>
  <c r="M131" i="3"/>
  <c r="N131" i="3"/>
  <c r="O131" i="3"/>
  <c r="AA131" i="3" s="1"/>
  <c r="P131" i="3"/>
  <c r="C132" i="3"/>
  <c r="D132" i="3"/>
  <c r="X132" i="3" s="1"/>
  <c r="E132" i="3"/>
  <c r="F132" i="3"/>
  <c r="G132" i="3"/>
  <c r="H132" i="3"/>
  <c r="I132" i="3"/>
  <c r="J132" i="3"/>
  <c r="K132" i="3"/>
  <c r="L132" i="3"/>
  <c r="M132" i="3"/>
  <c r="Z132" i="3" s="1"/>
  <c r="AE132" i="3" s="1"/>
  <c r="N132" i="3"/>
  <c r="O132" i="3"/>
  <c r="AA132" i="3" s="1"/>
  <c r="P132" i="3"/>
  <c r="C133" i="3"/>
  <c r="D133" i="3"/>
  <c r="X133" i="3" s="1"/>
  <c r="E133" i="3"/>
  <c r="F133" i="3"/>
  <c r="G133" i="3"/>
  <c r="H133" i="3"/>
  <c r="I133" i="3"/>
  <c r="J133" i="3"/>
  <c r="K133" i="3"/>
  <c r="L133" i="3"/>
  <c r="M133" i="3"/>
  <c r="Z133" i="3" s="1"/>
  <c r="AE133" i="3" s="1"/>
  <c r="N133" i="3"/>
  <c r="O133" i="3"/>
  <c r="AA133" i="3" s="1"/>
  <c r="P133" i="3"/>
  <c r="C134" i="3"/>
  <c r="D134" i="3"/>
  <c r="E134" i="3"/>
  <c r="F134" i="3"/>
  <c r="G134" i="3"/>
  <c r="Y134" i="3" s="1"/>
  <c r="H134" i="3"/>
  <c r="I134" i="3"/>
  <c r="J134" i="3"/>
  <c r="K134" i="3"/>
  <c r="L134" i="3"/>
  <c r="M134" i="3"/>
  <c r="Z134" i="3" s="1"/>
  <c r="AE134" i="3" s="1"/>
  <c r="N134" i="3"/>
  <c r="O134" i="3"/>
  <c r="AA134" i="3" s="1"/>
  <c r="P134" i="3"/>
  <c r="C135" i="3"/>
  <c r="D135" i="3"/>
  <c r="X135" i="3" s="1"/>
  <c r="E135" i="3"/>
  <c r="F135" i="3"/>
  <c r="G135" i="3"/>
  <c r="H135" i="3"/>
  <c r="I135" i="3"/>
  <c r="J135" i="3"/>
  <c r="K135" i="3"/>
  <c r="L135" i="3"/>
  <c r="M135" i="3"/>
  <c r="N135" i="3"/>
  <c r="O135" i="3"/>
  <c r="AA135" i="3" s="1"/>
  <c r="P135" i="3"/>
  <c r="C136" i="3"/>
  <c r="D136" i="3"/>
  <c r="X136" i="3" s="1"/>
  <c r="E136" i="3"/>
  <c r="F136" i="3"/>
  <c r="G136" i="3"/>
  <c r="H136" i="3"/>
  <c r="I136" i="3"/>
  <c r="J136" i="3"/>
  <c r="K136" i="3"/>
  <c r="L136" i="3"/>
  <c r="M136" i="3"/>
  <c r="Z136" i="3" s="1"/>
  <c r="AE136" i="3" s="1"/>
  <c r="N136" i="3"/>
  <c r="O136" i="3"/>
  <c r="AA136" i="3" s="1"/>
  <c r="P136" i="3"/>
  <c r="C137" i="3"/>
  <c r="D137" i="3"/>
  <c r="X137" i="3" s="1"/>
  <c r="E137" i="3"/>
  <c r="F137" i="3"/>
  <c r="G137" i="3"/>
  <c r="H137" i="3"/>
  <c r="I137" i="3"/>
  <c r="J137" i="3"/>
  <c r="K137" i="3"/>
  <c r="L137" i="3"/>
  <c r="M137" i="3"/>
  <c r="Z137" i="3" s="1"/>
  <c r="AE137" i="3" s="1"/>
  <c r="N137" i="3"/>
  <c r="O137" i="3"/>
  <c r="AA137" i="3" s="1"/>
  <c r="P137" i="3"/>
  <c r="C138" i="3"/>
  <c r="D138" i="3"/>
  <c r="E138" i="3"/>
  <c r="F138" i="3"/>
  <c r="G138" i="3"/>
  <c r="H138" i="3"/>
  <c r="I138" i="3"/>
  <c r="J138" i="3"/>
  <c r="K138" i="3"/>
  <c r="L138" i="3"/>
  <c r="M138" i="3"/>
  <c r="Z138" i="3" s="1"/>
  <c r="AE138" i="3" s="1"/>
  <c r="N138" i="3"/>
  <c r="O138" i="3"/>
  <c r="AA138" i="3" s="1"/>
  <c r="P138" i="3"/>
  <c r="C139" i="3"/>
  <c r="D139" i="3"/>
  <c r="X139" i="3" s="1"/>
  <c r="E139" i="3"/>
  <c r="F139" i="3"/>
  <c r="G139" i="3"/>
  <c r="H139" i="3"/>
  <c r="I139" i="3"/>
  <c r="J139" i="3"/>
  <c r="K139" i="3"/>
  <c r="L139" i="3"/>
  <c r="M139" i="3"/>
  <c r="N139" i="3"/>
  <c r="O139" i="3"/>
  <c r="AA139" i="3" s="1"/>
  <c r="P139" i="3"/>
  <c r="C140" i="3"/>
  <c r="D140" i="3"/>
  <c r="X140" i="3" s="1"/>
  <c r="E140" i="3"/>
  <c r="F140" i="3"/>
  <c r="G140" i="3"/>
  <c r="H140" i="3"/>
  <c r="I140" i="3"/>
  <c r="J140" i="3"/>
  <c r="K140" i="3"/>
  <c r="L140" i="3"/>
  <c r="M140" i="3"/>
  <c r="Z140" i="3" s="1"/>
  <c r="AE140" i="3" s="1"/>
  <c r="N140" i="3"/>
  <c r="O140" i="3"/>
  <c r="AA140" i="3" s="1"/>
  <c r="P140" i="3"/>
  <c r="C141" i="3"/>
  <c r="D141" i="3"/>
  <c r="X141" i="3" s="1"/>
  <c r="E141" i="3"/>
  <c r="F141" i="3"/>
  <c r="G141" i="3"/>
  <c r="H141" i="3"/>
  <c r="I141" i="3"/>
  <c r="J141" i="3"/>
  <c r="K141" i="3"/>
  <c r="L141" i="3"/>
  <c r="M141" i="3"/>
  <c r="Z141" i="3" s="1"/>
  <c r="AE141" i="3" s="1"/>
  <c r="N141" i="3"/>
  <c r="O141" i="3"/>
  <c r="AA141" i="3" s="1"/>
  <c r="P141" i="3"/>
  <c r="C142" i="3"/>
  <c r="D142" i="3"/>
  <c r="E142" i="3"/>
  <c r="F142" i="3"/>
  <c r="G142" i="3"/>
  <c r="Y142" i="3" s="1"/>
  <c r="H142" i="3"/>
  <c r="I142" i="3"/>
  <c r="J142" i="3"/>
  <c r="K142" i="3"/>
  <c r="L142" i="3"/>
  <c r="M142" i="3"/>
  <c r="Z142" i="3" s="1"/>
  <c r="AE142" i="3" s="1"/>
  <c r="N142" i="3"/>
  <c r="O142" i="3"/>
  <c r="AA142" i="3" s="1"/>
  <c r="P142" i="3"/>
  <c r="C143" i="3"/>
  <c r="D143" i="3"/>
  <c r="X143" i="3" s="1"/>
  <c r="E143" i="3"/>
  <c r="F143" i="3"/>
  <c r="G143" i="3"/>
  <c r="H143" i="3"/>
  <c r="I143" i="3"/>
  <c r="J143" i="3"/>
  <c r="K143" i="3"/>
  <c r="L143" i="3"/>
  <c r="M143" i="3"/>
  <c r="N143" i="3"/>
  <c r="O143" i="3"/>
  <c r="AA143" i="3" s="1"/>
  <c r="P143" i="3"/>
  <c r="C144" i="3"/>
  <c r="D144" i="3"/>
  <c r="X144" i="3" s="1"/>
  <c r="E144" i="3"/>
  <c r="F144" i="3"/>
  <c r="G144" i="3"/>
  <c r="Y144" i="3" s="1"/>
  <c r="H144" i="3"/>
  <c r="I144" i="3"/>
  <c r="J144" i="3"/>
  <c r="K144" i="3"/>
  <c r="L144" i="3"/>
  <c r="M144" i="3"/>
  <c r="Z144" i="3" s="1"/>
  <c r="AE144" i="3" s="1"/>
  <c r="N144" i="3"/>
  <c r="O144" i="3"/>
  <c r="AA144" i="3" s="1"/>
  <c r="P144" i="3"/>
  <c r="C145" i="3"/>
  <c r="D145" i="3"/>
  <c r="E145" i="3"/>
  <c r="F145" i="3"/>
  <c r="G145" i="3"/>
  <c r="H145" i="3"/>
  <c r="I145" i="3"/>
  <c r="J145" i="3"/>
  <c r="K145" i="3"/>
  <c r="L145" i="3"/>
  <c r="M145" i="3"/>
  <c r="Z145" i="3" s="1"/>
  <c r="AE145" i="3" s="1"/>
  <c r="N145" i="3"/>
  <c r="O145" i="3"/>
  <c r="AA145" i="3" s="1"/>
  <c r="P145" i="3"/>
  <c r="C146" i="3"/>
  <c r="D146" i="3"/>
  <c r="X146" i="3" s="1"/>
  <c r="E146" i="3"/>
  <c r="F146" i="3"/>
  <c r="G146" i="3"/>
  <c r="H146" i="3"/>
  <c r="I146" i="3"/>
  <c r="J146" i="3"/>
  <c r="K146" i="3"/>
  <c r="L146" i="3"/>
  <c r="M146" i="3"/>
  <c r="Z146" i="3" s="1"/>
  <c r="AE146" i="3" s="1"/>
  <c r="N146" i="3"/>
  <c r="O146" i="3"/>
  <c r="AA146" i="3" s="1"/>
  <c r="P146" i="3"/>
  <c r="C147" i="3"/>
  <c r="D147" i="3"/>
  <c r="X147" i="3" s="1"/>
  <c r="E147" i="3"/>
  <c r="F147" i="3"/>
  <c r="G147" i="3"/>
  <c r="H147" i="3"/>
  <c r="I147" i="3"/>
  <c r="J147" i="3"/>
  <c r="K147" i="3"/>
  <c r="L147" i="3"/>
  <c r="M147" i="3"/>
  <c r="N147" i="3"/>
  <c r="O147" i="3"/>
  <c r="AA147" i="3" s="1"/>
  <c r="P147" i="3"/>
  <c r="C148" i="3"/>
  <c r="D148" i="3"/>
  <c r="X148" i="3" s="1"/>
  <c r="E148" i="3"/>
  <c r="F148" i="3"/>
  <c r="G148" i="3"/>
  <c r="H148" i="3"/>
  <c r="I148" i="3"/>
  <c r="J148" i="3"/>
  <c r="K148" i="3"/>
  <c r="L148" i="3"/>
  <c r="M148" i="3"/>
  <c r="Z148" i="3" s="1"/>
  <c r="AE148" i="3" s="1"/>
  <c r="N148" i="3"/>
  <c r="O148" i="3"/>
  <c r="AA148" i="3" s="1"/>
  <c r="P148" i="3"/>
  <c r="C149" i="3"/>
  <c r="D149" i="3"/>
  <c r="X149" i="3" s="1"/>
  <c r="E149" i="3"/>
  <c r="F149" i="3"/>
  <c r="G149" i="3"/>
  <c r="H149" i="3"/>
  <c r="I149" i="3"/>
  <c r="J149" i="3"/>
  <c r="K149" i="3"/>
  <c r="L149" i="3"/>
  <c r="M149" i="3"/>
  <c r="Z149" i="3" s="1"/>
  <c r="AE149" i="3" s="1"/>
  <c r="N149" i="3"/>
  <c r="O149" i="3"/>
  <c r="AA149" i="3" s="1"/>
  <c r="P149" i="3"/>
  <c r="C150" i="3"/>
  <c r="D150" i="3"/>
  <c r="X150" i="3" s="1"/>
  <c r="E150" i="3"/>
  <c r="F150" i="3"/>
  <c r="G150" i="3"/>
  <c r="Y150" i="3" s="1"/>
  <c r="H150" i="3"/>
  <c r="I150" i="3"/>
  <c r="J150" i="3"/>
  <c r="K150" i="3"/>
  <c r="L150" i="3"/>
  <c r="M150" i="3"/>
  <c r="Z150" i="3" s="1"/>
  <c r="AE150" i="3" s="1"/>
  <c r="N150" i="3"/>
  <c r="O150" i="3"/>
  <c r="AA150" i="3" s="1"/>
  <c r="P150" i="3"/>
  <c r="C151" i="3"/>
  <c r="D151" i="3"/>
  <c r="X151" i="3" s="1"/>
  <c r="E151" i="3"/>
  <c r="F151" i="3"/>
  <c r="G151" i="3"/>
  <c r="H151" i="3"/>
  <c r="I151" i="3"/>
  <c r="J151" i="3"/>
  <c r="K151" i="3"/>
  <c r="L151" i="3"/>
  <c r="M151" i="3"/>
  <c r="Z151" i="3" s="1"/>
  <c r="AE151" i="3" s="1"/>
  <c r="N151" i="3"/>
  <c r="O151" i="3"/>
  <c r="AA151" i="3" s="1"/>
  <c r="P151" i="3"/>
  <c r="C152" i="3"/>
  <c r="D152" i="3"/>
  <c r="X152" i="3" s="1"/>
  <c r="E152" i="3"/>
  <c r="F152" i="3"/>
  <c r="G152" i="3"/>
  <c r="H152" i="3"/>
  <c r="I152" i="3"/>
  <c r="J152" i="3"/>
  <c r="K152" i="3"/>
  <c r="L152" i="3"/>
  <c r="M152" i="3"/>
  <c r="Z152" i="3" s="1"/>
  <c r="AE152" i="3" s="1"/>
  <c r="N152" i="3"/>
  <c r="O152" i="3"/>
  <c r="AA152" i="3" s="1"/>
  <c r="P152" i="3"/>
  <c r="C153" i="3"/>
  <c r="D153" i="3"/>
  <c r="E153" i="3"/>
  <c r="F153" i="3"/>
  <c r="G153" i="3"/>
  <c r="Y153" i="3" s="1"/>
  <c r="H153" i="3"/>
  <c r="I153" i="3"/>
  <c r="J153" i="3"/>
  <c r="K153" i="3"/>
  <c r="L153" i="3"/>
  <c r="M153" i="3"/>
  <c r="Z153" i="3" s="1"/>
  <c r="AE153" i="3" s="1"/>
  <c r="N153" i="3"/>
  <c r="O153" i="3"/>
  <c r="AA153" i="3" s="1"/>
  <c r="P153" i="3"/>
  <c r="C154" i="3"/>
  <c r="D154" i="3"/>
  <c r="X154" i="3" s="1"/>
  <c r="E154" i="3"/>
  <c r="F154" i="3"/>
  <c r="G154" i="3"/>
  <c r="H154" i="3"/>
  <c r="I154" i="3"/>
  <c r="J154" i="3"/>
  <c r="K154" i="3"/>
  <c r="L154" i="3"/>
  <c r="M154" i="3"/>
  <c r="Z154" i="3" s="1"/>
  <c r="AE154" i="3" s="1"/>
  <c r="N154" i="3"/>
  <c r="O154" i="3"/>
  <c r="AA154" i="3" s="1"/>
  <c r="P154" i="3"/>
  <c r="C155" i="3"/>
  <c r="D155" i="3"/>
  <c r="X155" i="3" s="1"/>
  <c r="E155" i="3"/>
  <c r="F155" i="3"/>
  <c r="G155" i="3"/>
  <c r="H155" i="3"/>
  <c r="I155" i="3"/>
  <c r="J155" i="3"/>
  <c r="K155" i="3"/>
  <c r="L155" i="3"/>
  <c r="M155" i="3"/>
  <c r="Z155" i="3" s="1"/>
  <c r="AE155" i="3" s="1"/>
  <c r="N155" i="3"/>
  <c r="O155" i="3"/>
  <c r="AA155" i="3" s="1"/>
  <c r="P155" i="3"/>
  <c r="C156" i="3"/>
  <c r="D156" i="3"/>
  <c r="X156" i="3" s="1"/>
  <c r="E156" i="3"/>
  <c r="F156" i="3"/>
  <c r="G156" i="3"/>
  <c r="H156" i="3"/>
  <c r="I156" i="3"/>
  <c r="J156" i="3"/>
  <c r="K156" i="3"/>
  <c r="L156" i="3"/>
  <c r="M156" i="3"/>
  <c r="Z156" i="3" s="1"/>
  <c r="AE156" i="3" s="1"/>
  <c r="N156" i="3"/>
  <c r="O156" i="3"/>
  <c r="AA156" i="3" s="1"/>
  <c r="P156" i="3"/>
  <c r="C157" i="3"/>
  <c r="D157" i="3"/>
  <c r="X157" i="3" s="1"/>
  <c r="E157" i="3"/>
  <c r="F157" i="3"/>
  <c r="G157" i="3"/>
  <c r="H157" i="3"/>
  <c r="I157" i="3"/>
  <c r="J157" i="3"/>
  <c r="K157" i="3"/>
  <c r="L157" i="3"/>
  <c r="M157" i="3"/>
  <c r="Z157" i="3" s="1"/>
  <c r="AE157" i="3" s="1"/>
  <c r="N157" i="3"/>
  <c r="O157" i="3"/>
  <c r="AA157" i="3" s="1"/>
  <c r="P157" i="3"/>
  <c r="C158" i="3"/>
  <c r="D158" i="3"/>
  <c r="E158" i="3"/>
  <c r="F158" i="3"/>
  <c r="G158" i="3"/>
  <c r="Y158" i="3" s="1"/>
  <c r="H158" i="3"/>
  <c r="I158" i="3"/>
  <c r="J158" i="3"/>
  <c r="K158" i="3"/>
  <c r="L158" i="3"/>
  <c r="M158" i="3"/>
  <c r="Z158" i="3" s="1"/>
  <c r="N158" i="3"/>
  <c r="O158" i="3"/>
  <c r="AA158" i="3" s="1"/>
  <c r="P158" i="3"/>
  <c r="C159" i="3"/>
  <c r="D159" i="3"/>
  <c r="X159" i="3" s="1"/>
  <c r="E159" i="3"/>
  <c r="F159" i="3"/>
  <c r="G159" i="3"/>
  <c r="H159" i="3"/>
  <c r="I159" i="3"/>
  <c r="J159" i="3"/>
  <c r="K159" i="3"/>
  <c r="L159" i="3"/>
  <c r="M159" i="3"/>
  <c r="Z159" i="3" s="1"/>
  <c r="AE159" i="3" s="1"/>
  <c r="N159" i="3"/>
  <c r="O159" i="3"/>
  <c r="AA159" i="3" s="1"/>
  <c r="P159" i="3"/>
  <c r="C160" i="3"/>
  <c r="D160" i="3"/>
  <c r="X160" i="3" s="1"/>
  <c r="E160" i="3"/>
  <c r="F160" i="3"/>
  <c r="G160" i="3"/>
  <c r="H160" i="3"/>
  <c r="I160" i="3"/>
  <c r="J160" i="3"/>
  <c r="K160" i="3"/>
  <c r="L160" i="3"/>
  <c r="M160" i="3"/>
  <c r="Z160" i="3" s="1"/>
  <c r="N160" i="3"/>
  <c r="O160" i="3"/>
  <c r="AA160" i="3" s="1"/>
  <c r="P160" i="3"/>
  <c r="C161" i="3"/>
  <c r="D161" i="3"/>
  <c r="E161" i="3"/>
  <c r="F161" i="3"/>
  <c r="G161" i="3"/>
  <c r="Y161" i="3" s="1"/>
  <c r="H161" i="3"/>
  <c r="I161" i="3"/>
  <c r="J161" i="3"/>
  <c r="K161" i="3"/>
  <c r="L161" i="3"/>
  <c r="M161" i="3"/>
  <c r="Z161" i="3" s="1"/>
  <c r="AE161" i="3" s="1"/>
  <c r="N161" i="3"/>
  <c r="O161" i="3"/>
  <c r="AA161" i="3" s="1"/>
  <c r="P161" i="3"/>
  <c r="C162" i="3"/>
  <c r="D162" i="3"/>
  <c r="E162" i="3"/>
  <c r="F162" i="3"/>
  <c r="G162" i="3"/>
  <c r="H162" i="3"/>
  <c r="I162" i="3"/>
  <c r="J162" i="3"/>
  <c r="K162" i="3"/>
  <c r="L162" i="3"/>
  <c r="M162" i="3"/>
  <c r="Z162" i="3" s="1"/>
  <c r="AE162" i="3" s="1"/>
  <c r="N162" i="3"/>
  <c r="O162" i="3"/>
  <c r="AA162" i="3" s="1"/>
  <c r="P162" i="3"/>
  <c r="C163" i="3"/>
  <c r="D163" i="3"/>
  <c r="X163" i="3" s="1"/>
  <c r="E163" i="3"/>
  <c r="F163" i="3"/>
  <c r="G163" i="3"/>
  <c r="H163" i="3"/>
  <c r="I163" i="3"/>
  <c r="J163" i="3"/>
  <c r="K163" i="3"/>
  <c r="L163" i="3"/>
  <c r="M163" i="3"/>
  <c r="N163" i="3"/>
  <c r="O163" i="3"/>
  <c r="AA163" i="3" s="1"/>
  <c r="P163" i="3"/>
  <c r="C164" i="3"/>
  <c r="D164" i="3"/>
  <c r="X164" i="3" s="1"/>
  <c r="E164" i="3"/>
  <c r="F164" i="3"/>
  <c r="G164" i="3"/>
  <c r="H164" i="3"/>
  <c r="I164" i="3"/>
  <c r="J164" i="3"/>
  <c r="K164" i="3"/>
  <c r="L164" i="3"/>
  <c r="M164" i="3"/>
  <c r="Z164" i="3" s="1"/>
  <c r="AE164" i="3" s="1"/>
  <c r="N164" i="3"/>
  <c r="O164" i="3"/>
  <c r="AA164" i="3" s="1"/>
  <c r="P164" i="3"/>
  <c r="C165" i="3"/>
  <c r="D165" i="3"/>
  <c r="X165" i="3" s="1"/>
  <c r="E165" i="3"/>
  <c r="F165" i="3"/>
  <c r="G165" i="3"/>
  <c r="H165" i="3"/>
  <c r="I165" i="3"/>
  <c r="J165" i="3"/>
  <c r="K165" i="3"/>
  <c r="L165" i="3"/>
  <c r="M165" i="3"/>
  <c r="Z165" i="3" s="1"/>
  <c r="AE165" i="3" s="1"/>
  <c r="N165" i="3"/>
  <c r="O165" i="3"/>
  <c r="AA165" i="3" s="1"/>
  <c r="P165" i="3"/>
  <c r="C166" i="3"/>
  <c r="D166" i="3"/>
  <c r="E166" i="3"/>
  <c r="F166" i="3"/>
  <c r="G166" i="3"/>
  <c r="Y166" i="3" s="1"/>
  <c r="H166" i="3"/>
  <c r="I166" i="3"/>
  <c r="J166" i="3"/>
  <c r="K166" i="3"/>
  <c r="L166" i="3"/>
  <c r="M166" i="3"/>
  <c r="Z166" i="3" s="1"/>
  <c r="AE166" i="3" s="1"/>
  <c r="N166" i="3"/>
  <c r="O166" i="3"/>
  <c r="AA166" i="3" s="1"/>
  <c r="P166" i="3"/>
  <c r="C167" i="3"/>
  <c r="D167" i="3"/>
  <c r="X167" i="3" s="1"/>
  <c r="E167" i="3"/>
  <c r="F167" i="3"/>
  <c r="G167" i="3"/>
  <c r="H167" i="3"/>
  <c r="I167" i="3"/>
  <c r="J167" i="3"/>
  <c r="K167" i="3"/>
  <c r="L167" i="3"/>
  <c r="M167" i="3"/>
  <c r="N167" i="3"/>
  <c r="O167" i="3"/>
  <c r="AA167" i="3" s="1"/>
  <c r="P167" i="3"/>
  <c r="C168" i="3"/>
  <c r="D168" i="3"/>
  <c r="E168" i="3"/>
  <c r="F168" i="3"/>
  <c r="G168" i="3"/>
  <c r="Y168" i="3" s="1"/>
  <c r="H168" i="3"/>
  <c r="I168" i="3"/>
  <c r="J168" i="3"/>
  <c r="K168" i="3"/>
  <c r="L168" i="3"/>
  <c r="M168" i="3"/>
  <c r="Z168" i="3" s="1"/>
  <c r="AE168" i="3" s="1"/>
  <c r="N168" i="3"/>
  <c r="O168" i="3"/>
  <c r="AA168" i="3" s="1"/>
  <c r="P168" i="3"/>
  <c r="C169" i="3"/>
  <c r="D169" i="3"/>
  <c r="X169" i="3" s="1"/>
  <c r="E169" i="3"/>
  <c r="F169" i="3"/>
  <c r="G169" i="3"/>
  <c r="H169" i="3"/>
  <c r="I169" i="3"/>
  <c r="J169" i="3"/>
  <c r="K169" i="3"/>
  <c r="L169" i="3"/>
  <c r="M169" i="3"/>
  <c r="Z169" i="3" s="1"/>
  <c r="AE169" i="3" s="1"/>
  <c r="N169" i="3"/>
  <c r="O169" i="3"/>
  <c r="AA169" i="3" s="1"/>
  <c r="P169" i="3"/>
  <c r="C170" i="3"/>
  <c r="D170" i="3"/>
  <c r="X170" i="3" s="1"/>
  <c r="E170" i="3"/>
  <c r="F170" i="3"/>
  <c r="G170" i="3"/>
  <c r="H170" i="3"/>
  <c r="I170" i="3"/>
  <c r="J170" i="3"/>
  <c r="K170" i="3"/>
  <c r="L170" i="3"/>
  <c r="M170" i="3"/>
  <c r="Z170" i="3" s="1"/>
  <c r="AE170" i="3" s="1"/>
  <c r="N170" i="3"/>
  <c r="O170" i="3"/>
  <c r="AA170" i="3" s="1"/>
  <c r="P170" i="3"/>
  <c r="C171" i="3"/>
  <c r="D171" i="3"/>
  <c r="X171" i="3" s="1"/>
  <c r="E171" i="3"/>
  <c r="F171" i="3"/>
  <c r="G171" i="3"/>
  <c r="H171" i="3"/>
  <c r="I171" i="3"/>
  <c r="J171" i="3"/>
  <c r="K171" i="3"/>
  <c r="L171" i="3"/>
  <c r="M171" i="3"/>
  <c r="Z171" i="3" s="1"/>
  <c r="AE171" i="3" s="1"/>
  <c r="N171" i="3"/>
  <c r="O171" i="3"/>
  <c r="AA171" i="3" s="1"/>
  <c r="P171" i="3"/>
  <c r="C172" i="3"/>
  <c r="D172" i="3"/>
  <c r="X172" i="3" s="1"/>
  <c r="E172" i="3"/>
  <c r="F172" i="3"/>
  <c r="G172" i="3"/>
  <c r="H172" i="3"/>
  <c r="I172" i="3"/>
  <c r="J172" i="3"/>
  <c r="K172" i="3"/>
  <c r="L172" i="3"/>
  <c r="M172" i="3"/>
  <c r="Z172" i="3" s="1"/>
  <c r="N172" i="3"/>
  <c r="O172" i="3"/>
  <c r="AA172" i="3" s="1"/>
  <c r="P172" i="3"/>
  <c r="C173" i="3"/>
  <c r="D173" i="3"/>
  <c r="X173" i="3" s="1"/>
  <c r="E173" i="3"/>
  <c r="F173" i="3"/>
  <c r="G173" i="3"/>
  <c r="H173" i="3"/>
  <c r="I173" i="3"/>
  <c r="J173" i="3"/>
  <c r="K173" i="3"/>
  <c r="L173" i="3"/>
  <c r="M173" i="3"/>
  <c r="Z173" i="3" s="1"/>
  <c r="AE173" i="3" s="1"/>
  <c r="N173" i="3"/>
  <c r="O173" i="3"/>
  <c r="AA173" i="3" s="1"/>
  <c r="P173" i="3"/>
  <c r="C174" i="3"/>
  <c r="D174" i="3"/>
  <c r="X174" i="3" s="1"/>
  <c r="E174" i="3"/>
  <c r="F174" i="3"/>
  <c r="G174" i="3"/>
  <c r="Y174" i="3" s="1"/>
  <c r="H174" i="3"/>
  <c r="I174" i="3"/>
  <c r="J174" i="3"/>
  <c r="K174" i="3"/>
  <c r="L174" i="3"/>
  <c r="M174" i="3"/>
  <c r="Z174" i="3" s="1"/>
  <c r="AE174" i="3" s="1"/>
  <c r="N174" i="3"/>
  <c r="O174" i="3"/>
  <c r="AA174" i="3" s="1"/>
  <c r="P174" i="3"/>
  <c r="C175" i="3"/>
  <c r="D175" i="3"/>
  <c r="X175" i="3" s="1"/>
  <c r="E175" i="3"/>
  <c r="F175" i="3"/>
  <c r="G175" i="3"/>
  <c r="H175" i="3"/>
  <c r="I175" i="3"/>
  <c r="J175" i="3"/>
  <c r="K175" i="3"/>
  <c r="L175" i="3"/>
  <c r="M175" i="3"/>
  <c r="N175" i="3"/>
  <c r="O175" i="3"/>
  <c r="AA175" i="3" s="1"/>
  <c r="P175" i="3"/>
  <c r="C176" i="3"/>
  <c r="D176" i="3"/>
  <c r="E176" i="3"/>
  <c r="F176" i="3"/>
  <c r="G176" i="3"/>
  <c r="Y176" i="3" s="1"/>
  <c r="H176" i="3"/>
  <c r="I176" i="3"/>
  <c r="J176" i="3"/>
  <c r="K176" i="3"/>
  <c r="L176" i="3"/>
  <c r="M176" i="3"/>
  <c r="Z176" i="3" s="1"/>
  <c r="AE176" i="3" s="1"/>
  <c r="N176" i="3"/>
  <c r="O176" i="3"/>
  <c r="AA176" i="3" s="1"/>
  <c r="P176" i="3"/>
  <c r="C177" i="3"/>
  <c r="D177" i="3"/>
  <c r="X177" i="3" s="1"/>
  <c r="E177" i="3"/>
  <c r="F177" i="3"/>
  <c r="G177" i="3"/>
  <c r="H177" i="3"/>
  <c r="I177" i="3"/>
  <c r="J177" i="3"/>
  <c r="K177" i="3"/>
  <c r="L177" i="3"/>
  <c r="M177" i="3"/>
  <c r="Z177" i="3" s="1"/>
  <c r="AE177" i="3" s="1"/>
  <c r="N177" i="3"/>
  <c r="O177" i="3"/>
  <c r="AA177" i="3" s="1"/>
  <c r="P177" i="3"/>
  <c r="C178" i="3"/>
  <c r="D178" i="3"/>
  <c r="X178" i="3" s="1"/>
  <c r="E178" i="3"/>
  <c r="F178" i="3"/>
  <c r="G178" i="3"/>
  <c r="H178" i="3"/>
  <c r="I178" i="3"/>
  <c r="J178" i="3"/>
  <c r="K178" i="3"/>
  <c r="L178" i="3"/>
  <c r="M178" i="3"/>
  <c r="Z178" i="3" s="1"/>
  <c r="AE178" i="3" s="1"/>
  <c r="N178" i="3"/>
  <c r="O178" i="3"/>
  <c r="AA178" i="3" s="1"/>
  <c r="P178" i="3"/>
  <c r="C179" i="3"/>
  <c r="D179" i="3"/>
  <c r="X179" i="3" s="1"/>
  <c r="E179" i="3"/>
  <c r="F179" i="3"/>
  <c r="G179" i="3"/>
  <c r="H179" i="3"/>
  <c r="I179" i="3"/>
  <c r="J179" i="3"/>
  <c r="K179" i="3"/>
  <c r="L179" i="3"/>
  <c r="M179" i="3"/>
  <c r="N179" i="3"/>
  <c r="O179" i="3"/>
  <c r="AA179" i="3" s="1"/>
  <c r="P179" i="3"/>
  <c r="C180" i="3"/>
  <c r="D180" i="3"/>
  <c r="X180" i="3" s="1"/>
  <c r="E180" i="3"/>
  <c r="F180" i="3"/>
  <c r="G180" i="3"/>
  <c r="H180" i="3"/>
  <c r="I180" i="3"/>
  <c r="J180" i="3"/>
  <c r="K180" i="3"/>
  <c r="L180" i="3"/>
  <c r="M180" i="3"/>
  <c r="Z180" i="3" s="1"/>
  <c r="AE180" i="3" s="1"/>
  <c r="N180" i="3"/>
  <c r="O180" i="3"/>
  <c r="AA180" i="3" s="1"/>
  <c r="P180" i="3"/>
  <c r="C181" i="3"/>
  <c r="D181" i="3"/>
  <c r="X181" i="3" s="1"/>
  <c r="E181" i="3"/>
  <c r="F181" i="3"/>
  <c r="G181" i="3"/>
  <c r="H181" i="3"/>
  <c r="I181" i="3"/>
  <c r="J181" i="3"/>
  <c r="K181" i="3"/>
  <c r="L181" i="3"/>
  <c r="M181" i="3"/>
  <c r="Z181" i="3" s="1"/>
  <c r="AE181" i="3" s="1"/>
  <c r="N181" i="3"/>
  <c r="O181" i="3"/>
  <c r="AA181" i="3" s="1"/>
  <c r="P181" i="3"/>
  <c r="C182" i="3"/>
  <c r="D182" i="3"/>
  <c r="X182" i="3" s="1"/>
  <c r="E182" i="3"/>
  <c r="F182" i="3"/>
  <c r="G182" i="3"/>
  <c r="Y182" i="3" s="1"/>
  <c r="H182" i="3"/>
  <c r="I182" i="3"/>
  <c r="J182" i="3"/>
  <c r="K182" i="3"/>
  <c r="L182" i="3"/>
  <c r="M182" i="3"/>
  <c r="Z182" i="3" s="1"/>
  <c r="AE182" i="3" s="1"/>
  <c r="N182" i="3"/>
  <c r="O182" i="3"/>
  <c r="AA182" i="3" s="1"/>
  <c r="P182" i="3"/>
  <c r="C183" i="3"/>
  <c r="D183" i="3"/>
  <c r="X183" i="3" s="1"/>
  <c r="E183" i="3"/>
  <c r="F183" i="3"/>
  <c r="G183" i="3"/>
  <c r="H183" i="3"/>
  <c r="I183" i="3"/>
  <c r="J183" i="3"/>
  <c r="K183" i="3"/>
  <c r="L183" i="3"/>
  <c r="M183" i="3"/>
  <c r="Z183" i="3" s="1"/>
  <c r="AE183" i="3" s="1"/>
  <c r="N183" i="3"/>
  <c r="O183" i="3"/>
  <c r="AA183" i="3" s="1"/>
  <c r="P183" i="3"/>
  <c r="C184" i="3"/>
  <c r="D184" i="3"/>
  <c r="E184" i="3"/>
  <c r="F184" i="3"/>
  <c r="G184" i="3"/>
  <c r="H184" i="3"/>
  <c r="I184" i="3"/>
  <c r="J184" i="3"/>
  <c r="K184" i="3"/>
  <c r="L184" i="3"/>
  <c r="M184" i="3"/>
  <c r="Z184" i="3" s="1"/>
  <c r="AE184" i="3" s="1"/>
  <c r="N184" i="3"/>
  <c r="O184" i="3"/>
  <c r="AA184" i="3" s="1"/>
  <c r="P184" i="3"/>
  <c r="C185" i="3"/>
  <c r="D185" i="3"/>
  <c r="X185" i="3" s="1"/>
  <c r="E185" i="3"/>
  <c r="F185" i="3"/>
  <c r="G185" i="3"/>
  <c r="H185" i="3"/>
  <c r="I185" i="3"/>
  <c r="J185" i="3"/>
  <c r="K185" i="3"/>
  <c r="L185" i="3"/>
  <c r="M185" i="3"/>
  <c r="Z185" i="3" s="1"/>
  <c r="AE185" i="3" s="1"/>
  <c r="N185" i="3"/>
  <c r="O185" i="3"/>
  <c r="AA185" i="3" s="1"/>
  <c r="P185" i="3"/>
  <c r="C186" i="3"/>
  <c r="D186" i="3"/>
  <c r="X186" i="3" s="1"/>
  <c r="E186" i="3"/>
  <c r="F186" i="3"/>
  <c r="G186" i="3"/>
  <c r="H186" i="3"/>
  <c r="I186" i="3"/>
  <c r="J186" i="3"/>
  <c r="K186" i="3"/>
  <c r="L186" i="3"/>
  <c r="M186" i="3"/>
  <c r="Z186" i="3" s="1"/>
  <c r="AE186" i="3" s="1"/>
  <c r="N186" i="3"/>
  <c r="O186" i="3"/>
  <c r="AA186" i="3" s="1"/>
  <c r="P186" i="3"/>
  <c r="C187" i="3"/>
  <c r="D187" i="3"/>
  <c r="X187" i="3" s="1"/>
  <c r="E187" i="3"/>
  <c r="F187" i="3"/>
  <c r="G187" i="3"/>
  <c r="H187" i="3"/>
  <c r="I187" i="3"/>
  <c r="J187" i="3"/>
  <c r="K187" i="3"/>
  <c r="L187" i="3"/>
  <c r="M187" i="3"/>
  <c r="N187" i="3"/>
  <c r="O187" i="3"/>
  <c r="AA187" i="3" s="1"/>
  <c r="P187" i="3"/>
  <c r="C188" i="3"/>
  <c r="D188" i="3"/>
  <c r="X188" i="3" s="1"/>
  <c r="E188" i="3"/>
  <c r="F188" i="3"/>
  <c r="G188" i="3"/>
  <c r="H188" i="3"/>
  <c r="I188" i="3"/>
  <c r="J188" i="3"/>
  <c r="K188" i="3"/>
  <c r="L188" i="3"/>
  <c r="M188" i="3"/>
  <c r="Z188" i="3" s="1"/>
  <c r="AE188" i="3" s="1"/>
  <c r="N188" i="3"/>
  <c r="O188" i="3"/>
  <c r="AA188" i="3" s="1"/>
  <c r="P188" i="3"/>
  <c r="C189" i="3"/>
  <c r="D189" i="3"/>
  <c r="X189" i="3" s="1"/>
  <c r="E189" i="3"/>
  <c r="F189" i="3"/>
  <c r="G189" i="3"/>
  <c r="H189" i="3"/>
  <c r="I189" i="3"/>
  <c r="J189" i="3"/>
  <c r="K189" i="3"/>
  <c r="L189" i="3"/>
  <c r="M189" i="3"/>
  <c r="Z189" i="3" s="1"/>
  <c r="AE189" i="3" s="1"/>
  <c r="N189" i="3"/>
  <c r="O189" i="3"/>
  <c r="AA189" i="3" s="1"/>
  <c r="P189" i="3"/>
  <c r="C190" i="3"/>
  <c r="D190" i="3"/>
  <c r="X190" i="3" s="1"/>
  <c r="E190" i="3"/>
  <c r="F190" i="3"/>
  <c r="G190" i="3"/>
  <c r="Y190" i="3" s="1"/>
  <c r="H190" i="3"/>
  <c r="I190" i="3"/>
  <c r="J190" i="3"/>
  <c r="K190" i="3"/>
  <c r="L190" i="3"/>
  <c r="M190" i="3"/>
  <c r="Z190" i="3" s="1"/>
  <c r="AE190" i="3" s="1"/>
  <c r="N190" i="3"/>
  <c r="O190" i="3"/>
  <c r="AA190" i="3" s="1"/>
  <c r="P190" i="3"/>
  <c r="C191" i="3"/>
  <c r="D191" i="3"/>
  <c r="X191" i="3" s="1"/>
  <c r="E191" i="3"/>
  <c r="F191" i="3"/>
  <c r="G191" i="3"/>
  <c r="H191" i="3"/>
  <c r="I191" i="3"/>
  <c r="J191" i="3"/>
  <c r="K191" i="3"/>
  <c r="L191" i="3"/>
  <c r="M191" i="3"/>
  <c r="Z191" i="3" s="1"/>
  <c r="AE191" i="3" s="1"/>
  <c r="N191" i="3"/>
  <c r="O191" i="3"/>
  <c r="AA191" i="3" s="1"/>
  <c r="P191" i="3"/>
  <c r="C192" i="3"/>
  <c r="D192" i="3"/>
  <c r="E192" i="3"/>
  <c r="F192" i="3"/>
  <c r="G192" i="3"/>
  <c r="Y192" i="3" s="1"/>
  <c r="H192" i="3"/>
  <c r="I192" i="3"/>
  <c r="J192" i="3"/>
  <c r="K192" i="3"/>
  <c r="L192" i="3"/>
  <c r="M192" i="3"/>
  <c r="Z192" i="3" s="1"/>
  <c r="AE192" i="3" s="1"/>
  <c r="N192" i="3"/>
  <c r="O192" i="3"/>
  <c r="AA192" i="3" s="1"/>
  <c r="P192" i="3"/>
  <c r="C193" i="3"/>
  <c r="D193" i="3"/>
  <c r="X193" i="3" s="1"/>
  <c r="E193" i="3"/>
  <c r="F193" i="3"/>
  <c r="G193" i="3"/>
  <c r="Y193" i="3" s="1"/>
  <c r="H193" i="3"/>
  <c r="I193" i="3"/>
  <c r="J193" i="3"/>
  <c r="K193" i="3"/>
  <c r="L193" i="3"/>
  <c r="M193" i="3"/>
  <c r="Z193" i="3" s="1"/>
  <c r="AE193" i="3" s="1"/>
  <c r="N193" i="3"/>
  <c r="O193" i="3"/>
  <c r="AA193" i="3" s="1"/>
  <c r="P193" i="3"/>
  <c r="J11" i="10"/>
  <c r="J23" i="10" s="1"/>
  <c r="J10" i="10"/>
  <c r="J22" i="10" s="1"/>
  <c r="J9" i="10"/>
  <c r="J21" i="10" s="1"/>
  <c r="J8" i="10"/>
  <c r="J20" i="10" s="1"/>
  <c r="J7" i="10"/>
  <c r="J19" i="10" s="1"/>
  <c r="J6" i="10"/>
  <c r="J18" i="10" s="1"/>
  <c r="J5" i="10"/>
  <c r="J17" i="10" s="1"/>
  <c r="J4" i="10"/>
  <c r="J16" i="10" s="1"/>
  <c r="J3" i="10"/>
  <c r="J15" i="10" s="1"/>
  <c r="J2" i="10"/>
  <c r="J14" i="10" s="1"/>
  <c r="J6" i="9"/>
  <c r="J18" i="9" s="1"/>
  <c r="J7" i="9"/>
  <c r="J19" i="9" s="1"/>
  <c r="J7" i="11" s="1"/>
  <c r="J5" i="9"/>
  <c r="J17" i="9" s="1"/>
  <c r="J3" i="9"/>
  <c r="J15" i="9" s="1"/>
  <c r="J2" i="9"/>
  <c r="J14" i="9" s="1"/>
  <c r="P11" i="7"/>
  <c r="P23" i="7" s="1"/>
  <c r="P10" i="7"/>
  <c r="P22" i="7" s="1"/>
  <c r="P9" i="7"/>
  <c r="P21" i="7" s="1"/>
  <c r="P8" i="7"/>
  <c r="P20" i="7" s="1"/>
  <c r="P7" i="7"/>
  <c r="P19" i="7" s="1"/>
  <c r="P6" i="7"/>
  <c r="P18" i="7" s="1"/>
  <c r="P5" i="7"/>
  <c r="P17" i="7" s="1"/>
  <c r="P4" i="7"/>
  <c r="P16" i="7" s="1"/>
  <c r="P3" i="7"/>
  <c r="P15" i="7" s="1"/>
  <c r="P2" i="7"/>
  <c r="P14" i="7" s="1"/>
  <c r="P18" i="5"/>
  <c r="P6" i="8" s="1"/>
  <c r="P19" i="5"/>
  <c r="P15" i="5"/>
  <c r="P16" i="5"/>
  <c r="P20" i="5"/>
  <c r="P21" i="5"/>
  <c r="P22" i="5"/>
  <c r="P23" i="5"/>
  <c r="P14" i="5"/>
  <c r="Q11" i="7"/>
  <c r="Q23" i="7" s="1"/>
  <c r="O11" i="7"/>
  <c r="O23" i="7" s="1"/>
  <c r="Q10" i="7"/>
  <c r="Q22" i="7" s="1"/>
  <c r="O10" i="7"/>
  <c r="O22" i="7" s="1"/>
  <c r="Q9" i="7"/>
  <c r="Q21" i="7" s="1"/>
  <c r="O9" i="7"/>
  <c r="O21" i="7" s="1"/>
  <c r="Q8" i="7"/>
  <c r="Q20" i="7" s="1"/>
  <c r="O8" i="7"/>
  <c r="O20" i="7" s="1"/>
  <c r="Q7" i="7"/>
  <c r="Q19" i="7" s="1"/>
  <c r="O7" i="7"/>
  <c r="O19" i="7" s="1"/>
  <c r="Q6" i="7"/>
  <c r="Q18" i="7" s="1"/>
  <c r="O6" i="7"/>
  <c r="O18" i="7" s="1"/>
  <c r="Q5" i="7"/>
  <c r="Q17" i="7" s="1"/>
  <c r="O5" i="7"/>
  <c r="O17" i="7" s="1"/>
  <c r="Q4" i="7"/>
  <c r="Q16" i="7" s="1"/>
  <c r="O4" i="7"/>
  <c r="O16" i="7" s="1"/>
  <c r="Q3" i="7"/>
  <c r="Q15" i="7" s="1"/>
  <c r="O3" i="7"/>
  <c r="O15" i="7" s="1"/>
  <c r="Q2" i="7"/>
  <c r="Q14" i="7" s="1"/>
  <c r="O2" i="7"/>
  <c r="O14" i="7" s="1"/>
  <c r="Q15" i="5"/>
  <c r="Q16" i="5"/>
  <c r="Q17" i="5"/>
  <c r="Q19" i="5"/>
  <c r="Q20" i="5"/>
  <c r="Q21" i="5"/>
  <c r="Q22" i="5"/>
  <c r="Q23" i="5"/>
  <c r="Q14" i="5"/>
  <c r="O15" i="5"/>
  <c r="O16" i="5"/>
  <c r="O17" i="5"/>
  <c r="O18" i="5"/>
  <c r="O19" i="5"/>
  <c r="O7" i="8" s="1"/>
  <c r="O20" i="5"/>
  <c r="O8" i="8" s="1"/>
  <c r="O21" i="5"/>
  <c r="O22" i="5"/>
  <c r="O14" i="5"/>
  <c r="Q18" i="5"/>
  <c r="P17" i="5"/>
  <c r="K11" i="10"/>
  <c r="K23" i="10" s="1"/>
  <c r="I11" i="10"/>
  <c r="I23" i="10" s="1"/>
  <c r="K10" i="10"/>
  <c r="K22" i="10" s="1"/>
  <c r="I10" i="10"/>
  <c r="I22" i="10" s="1"/>
  <c r="K9" i="10"/>
  <c r="K21" i="10" s="1"/>
  <c r="I9" i="10"/>
  <c r="I21" i="10" s="1"/>
  <c r="K8" i="10"/>
  <c r="K20" i="10" s="1"/>
  <c r="I8" i="10"/>
  <c r="I20" i="10" s="1"/>
  <c r="K7" i="10"/>
  <c r="K19" i="10" s="1"/>
  <c r="I7" i="10"/>
  <c r="I19" i="10" s="1"/>
  <c r="K6" i="10"/>
  <c r="K18" i="10" s="1"/>
  <c r="I6" i="10"/>
  <c r="I18" i="10" s="1"/>
  <c r="K5" i="10"/>
  <c r="K17" i="10" s="1"/>
  <c r="I5" i="10"/>
  <c r="I17" i="10" s="1"/>
  <c r="K4" i="10"/>
  <c r="K16" i="10" s="1"/>
  <c r="I4" i="10"/>
  <c r="I16" i="10" s="1"/>
  <c r="K3" i="10"/>
  <c r="K15" i="10" s="1"/>
  <c r="I3" i="10"/>
  <c r="I15" i="10" s="1"/>
  <c r="K2" i="10"/>
  <c r="K14" i="10" s="1"/>
  <c r="I2" i="10"/>
  <c r="I14" i="10" s="1"/>
  <c r="J4" i="9"/>
  <c r="J16" i="9" s="1"/>
  <c r="J8" i="9"/>
  <c r="J20" i="9" s="1"/>
  <c r="J9" i="9"/>
  <c r="J21" i="9" s="1"/>
  <c r="J9" i="11" s="1"/>
  <c r="J10" i="9"/>
  <c r="J22" i="9" s="1"/>
  <c r="J11" i="9"/>
  <c r="J23" i="9" s="1"/>
  <c r="J11" i="11" s="1"/>
  <c r="K3" i="9"/>
  <c r="K15" i="9" s="1"/>
  <c r="K3" i="11" s="1"/>
  <c r="K4" i="9"/>
  <c r="K16" i="9" s="1"/>
  <c r="K5" i="9"/>
  <c r="K17" i="9" s="1"/>
  <c r="K6" i="9"/>
  <c r="K18" i="9" s="1"/>
  <c r="K7" i="9"/>
  <c r="K19" i="9" s="1"/>
  <c r="K8" i="9"/>
  <c r="K20" i="9" s="1"/>
  <c r="K9" i="9"/>
  <c r="K21" i="9" s="1"/>
  <c r="K10" i="9"/>
  <c r="K22" i="9" s="1"/>
  <c r="K11" i="9"/>
  <c r="K23" i="9" s="1"/>
  <c r="K11" i="11" s="1"/>
  <c r="K2" i="9"/>
  <c r="K14" i="9" s="1"/>
  <c r="K2" i="11" s="1"/>
  <c r="I2" i="9"/>
  <c r="I14" i="9" s="1"/>
  <c r="I3" i="9"/>
  <c r="I15" i="9" s="1"/>
  <c r="I5" i="9"/>
  <c r="I17" i="9" s="1"/>
  <c r="I5" i="11" s="1"/>
  <c r="I6" i="9"/>
  <c r="I18" i="9" s="1"/>
  <c r="I7" i="9"/>
  <c r="I19" i="9" s="1"/>
  <c r="I8" i="9"/>
  <c r="I20" i="9" s="1"/>
  <c r="I9" i="9"/>
  <c r="I21" i="9" s="1"/>
  <c r="I10" i="9"/>
  <c r="I22" i="9" s="1"/>
  <c r="I11" i="9"/>
  <c r="I23" i="9" s="1"/>
  <c r="I4" i="9"/>
  <c r="I16" i="9" s="1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23" i="9"/>
  <c r="G23" i="9"/>
  <c r="F23" i="9"/>
  <c r="E23" i="9"/>
  <c r="E11" i="11" s="1"/>
  <c r="D23" i="9"/>
  <c r="D11" i="11" s="1"/>
  <c r="C23" i="9"/>
  <c r="C11" i="11" s="1"/>
  <c r="B23" i="9"/>
  <c r="A23" i="9"/>
  <c r="H22" i="9"/>
  <c r="H10" i="11" s="1"/>
  <c r="G22" i="9"/>
  <c r="F22" i="9"/>
  <c r="E22" i="9"/>
  <c r="D22" i="9"/>
  <c r="C22" i="9"/>
  <c r="C10" i="11" s="1"/>
  <c r="B22" i="9"/>
  <c r="A22" i="9"/>
  <c r="H21" i="9"/>
  <c r="H9" i="11" s="1"/>
  <c r="G21" i="9"/>
  <c r="G9" i="11" s="1"/>
  <c r="F21" i="9"/>
  <c r="E21" i="9"/>
  <c r="D21" i="9"/>
  <c r="C21" i="9"/>
  <c r="B21" i="9"/>
  <c r="A21" i="9"/>
  <c r="H20" i="9"/>
  <c r="G20" i="9"/>
  <c r="F20" i="9"/>
  <c r="F8" i="11" s="1"/>
  <c r="E20" i="9"/>
  <c r="D20" i="9"/>
  <c r="D8" i="11" s="1"/>
  <c r="C20" i="9"/>
  <c r="B20" i="9"/>
  <c r="A20" i="9"/>
  <c r="H19" i="9"/>
  <c r="H7" i="11" s="1"/>
  <c r="G19" i="9"/>
  <c r="F19" i="9"/>
  <c r="E19" i="9"/>
  <c r="D19" i="9"/>
  <c r="C19" i="9"/>
  <c r="B19" i="9"/>
  <c r="A19" i="9"/>
  <c r="H18" i="9"/>
  <c r="H6" i="11" s="1"/>
  <c r="G18" i="9"/>
  <c r="G6" i="11" s="1"/>
  <c r="F18" i="9"/>
  <c r="E18" i="9"/>
  <c r="D18" i="9"/>
  <c r="C18" i="9"/>
  <c r="B18" i="9"/>
  <c r="A18" i="9"/>
  <c r="H17" i="9"/>
  <c r="G17" i="9"/>
  <c r="F17" i="9"/>
  <c r="E17" i="9"/>
  <c r="D17" i="9"/>
  <c r="C17" i="9"/>
  <c r="B17" i="9"/>
  <c r="A17" i="9"/>
  <c r="H16" i="9"/>
  <c r="G16" i="9"/>
  <c r="G4" i="11" s="1"/>
  <c r="F16" i="9"/>
  <c r="E16" i="9"/>
  <c r="D16" i="9"/>
  <c r="C16" i="9"/>
  <c r="B16" i="9"/>
  <c r="A16" i="9"/>
  <c r="H15" i="9"/>
  <c r="H3" i="11" s="1"/>
  <c r="G15" i="9"/>
  <c r="F15" i="9"/>
  <c r="E15" i="9"/>
  <c r="D15" i="9"/>
  <c r="C15" i="9"/>
  <c r="B15" i="9"/>
  <c r="A15" i="9"/>
  <c r="H14" i="9"/>
  <c r="H2" i="11" s="1"/>
  <c r="G14" i="9"/>
  <c r="F14" i="9"/>
  <c r="E14" i="9"/>
  <c r="D14" i="9"/>
  <c r="C14" i="9"/>
  <c r="C2" i="11" s="1"/>
  <c r="B14" i="9"/>
  <c r="A14" i="9"/>
  <c r="H13" i="9"/>
  <c r="G13" i="9"/>
  <c r="F13" i="9"/>
  <c r="E13" i="9"/>
  <c r="D13" i="9"/>
  <c r="C13" i="9"/>
  <c r="B13" i="9"/>
  <c r="A13" i="9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L20" i="7"/>
  <c r="K20" i="7"/>
  <c r="K8" i="8" s="1"/>
  <c r="J20" i="7"/>
  <c r="I20" i="7"/>
  <c r="H20" i="7"/>
  <c r="G20" i="7"/>
  <c r="F20" i="7"/>
  <c r="F8" i="8" s="1"/>
  <c r="E20" i="7"/>
  <c r="D20" i="7"/>
  <c r="C20" i="7"/>
  <c r="C8" i="8" s="1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F6" i="8" s="1"/>
  <c r="E18" i="7"/>
  <c r="D18" i="7"/>
  <c r="C18" i="7"/>
  <c r="B18" i="7"/>
  <c r="A18" i="7"/>
  <c r="N17" i="7"/>
  <c r="M17" i="7"/>
  <c r="L17" i="7"/>
  <c r="K17" i="7"/>
  <c r="J17" i="7"/>
  <c r="I17" i="7"/>
  <c r="H17" i="7"/>
  <c r="H5" i="8" s="1"/>
  <c r="G17" i="7"/>
  <c r="F17" i="7"/>
  <c r="E17" i="7"/>
  <c r="D17" i="7"/>
  <c r="C17" i="7"/>
  <c r="B17" i="7"/>
  <c r="B5" i="8" s="1"/>
  <c r="A17" i="7"/>
  <c r="N16" i="7"/>
  <c r="M16" i="7"/>
  <c r="L16" i="7"/>
  <c r="K16" i="7"/>
  <c r="J16" i="7"/>
  <c r="I16" i="7"/>
  <c r="H16" i="7"/>
  <c r="G16" i="7"/>
  <c r="F16" i="7"/>
  <c r="F4" i="8" s="1"/>
  <c r="E16" i="7"/>
  <c r="D16" i="7"/>
  <c r="D4" i="8" s="1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N14" i="7"/>
  <c r="M14" i="7"/>
  <c r="L14" i="7"/>
  <c r="K14" i="7"/>
  <c r="J14" i="7"/>
  <c r="I14" i="7"/>
  <c r="H14" i="7"/>
  <c r="G14" i="7"/>
  <c r="F14" i="7"/>
  <c r="E14" i="7"/>
  <c r="D14" i="7"/>
  <c r="D2" i="8" s="1"/>
  <c r="C14" i="7"/>
  <c r="B14" i="7"/>
  <c r="A14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B21" i="5"/>
  <c r="C21" i="5"/>
  <c r="C9" i="8" s="1"/>
  <c r="D21" i="5"/>
  <c r="E21" i="5"/>
  <c r="F21" i="5"/>
  <c r="G21" i="5"/>
  <c r="H21" i="5"/>
  <c r="I21" i="5"/>
  <c r="I9" i="8" s="1"/>
  <c r="J21" i="5"/>
  <c r="K21" i="5"/>
  <c r="K9" i="8" s="1"/>
  <c r="L21" i="5"/>
  <c r="M21" i="5"/>
  <c r="M9" i="8" s="1"/>
  <c r="N21" i="5"/>
  <c r="B22" i="5"/>
  <c r="C22" i="5"/>
  <c r="D22" i="5"/>
  <c r="E22" i="5"/>
  <c r="F22" i="5"/>
  <c r="F10" i="8" s="1"/>
  <c r="G22" i="5"/>
  <c r="H22" i="5"/>
  <c r="I22" i="5"/>
  <c r="J22" i="5"/>
  <c r="K22" i="5"/>
  <c r="L22" i="5"/>
  <c r="M22" i="5"/>
  <c r="N22" i="5"/>
  <c r="N10" i="8" s="1"/>
  <c r="B23" i="5"/>
  <c r="B11" i="8" s="1"/>
  <c r="C23" i="5"/>
  <c r="D23" i="5"/>
  <c r="E23" i="5"/>
  <c r="F23" i="5"/>
  <c r="G23" i="5"/>
  <c r="H23" i="5"/>
  <c r="H11" i="8" s="1"/>
  <c r="I23" i="5"/>
  <c r="J23" i="5"/>
  <c r="J11" i="8" s="1"/>
  <c r="K23" i="5"/>
  <c r="L23" i="5"/>
  <c r="M23" i="5"/>
  <c r="N23" i="5"/>
  <c r="E8" i="8"/>
  <c r="G8" i="8"/>
  <c r="L20" i="5"/>
  <c r="M20" i="5"/>
  <c r="N20" i="5"/>
  <c r="J4" i="8"/>
  <c r="L16" i="5"/>
  <c r="M16" i="5"/>
  <c r="N16" i="5"/>
  <c r="N4" i="8" s="1"/>
  <c r="E3" i="8"/>
  <c r="G3" i="8"/>
  <c r="H3" i="8"/>
  <c r="L15" i="5"/>
  <c r="M15" i="5"/>
  <c r="M3" i="8" s="1"/>
  <c r="N15" i="5"/>
  <c r="J5" i="8"/>
  <c r="L17" i="5"/>
  <c r="M17" i="5"/>
  <c r="N17" i="5"/>
  <c r="C6" i="8"/>
  <c r="D6" i="8"/>
  <c r="E6" i="8"/>
  <c r="K6" i="8"/>
  <c r="L18" i="5"/>
  <c r="M18" i="5"/>
  <c r="M6" i="8" s="1"/>
  <c r="N18" i="5"/>
  <c r="N6" i="8" s="1"/>
  <c r="E7" i="8"/>
  <c r="H7" i="8"/>
  <c r="L19" i="5"/>
  <c r="M19" i="5"/>
  <c r="N19" i="5"/>
  <c r="F2" i="8"/>
  <c r="L14" i="5"/>
  <c r="M14" i="5"/>
  <c r="N14" i="5"/>
  <c r="N2" i="8" s="1"/>
  <c r="L13" i="5"/>
  <c r="M13" i="5"/>
  <c r="N13" i="5"/>
  <c r="A14" i="5"/>
  <c r="A15" i="5"/>
  <c r="A16" i="5"/>
  <c r="A17" i="5"/>
  <c r="A18" i="5"/>
  <c r="A19" i="5"/>
  <c r="A20" i="5"/>
  <c r="A21" i="5"/>
  <c r="A22" i="5"/>
  <c r="A23" i="5"/>
  <c r="A13" i="5"/>
  <c r="W10" i="3"/>
  <c r="W12" i="3"/>
  <c r="W36" i="3"/>
  <c r="W54" i="3"/>
  <c r="W90" i="3"/>
  <c r="Z125" i="3"/>
  <c r="AE125" i="3" s="1"/>
  <c r="W154" i="3"/>
  <c r="W166" i="3"/>
  <c r="R6" i="3"/>
  <c r="R10" i="3"/>
  <c r="R26" i="3"/>
  <c r="R46" i="3"/>
  <c r="R50" i="3"/>
  <c r="R70" i="3"/>
  <c r="R82" i="3"/>
  <c r="R86" i="3"/>
  <c r="R106" i="3"/>
  <c r="R146" i="3"/>
  <c r="R154" i="3"/>
  <c r="R174" i="3"/>
  <c r="Z55" i="3"/>
  <c r="AE55" i="3" s="1"/>
  <c r="Z63" i="3"/>
  <c r="AE63" i="3" s="1"/>
  <c r="Z95" i="3"/>
  <c r="AE95" i="3" s="1"/>
  <c r="Y32" i="3"/>
  <c r="Y64" i="3"/>
  <c r="Z187" i="3"/>
  <c r="AE187" i="3" s="1"/>
  <c r="Y184" i="3"/>
  <c r="Z179" i="3"/>
  <c r="AE179" i="3" s="1"/>
  <c r="Z175" i="3"/>
  <c r="AE175" i="3" s="1"/>
  <c r="Z167" i="3"/>
  <c r="AE167" i="3" s="1"/>
  <c r="X166" i="3"/>
  <c r="Z163" i="3"/>
  <c r="AE163" i="3" s="1"/>
  <c r="Y160" i="3"/>
  <c r="X158" i="3"/>
  <c r="Y152" i="3"/>
  <c r="Z147" i="3"/>
  <c r="AE147" i="3" s="1"/>
  <c r="Z143" i="3"/>
  <c r="AE143" i="3" s="1"/>
  <c r="X142" i="3"/>
  <c r="Z139" i="3"/>
  <c r="AE139" i="3" s="1"/>
  <c r="Y136" i="3"/>
  <c r="Z135" i="3"/>
  <c r="AE135" i="3" s="1"/>
  <c r="X134" i="3"/>
  <c r="Z131" i="3"/>
  <c r="AE131" i="3" s="1"/>
  <c r="Z127" i="3"/>
  <c r="AE127" i="3" s="1"/>
  <c r="Z123" i="3"/>
  <c r="AE123" i="3" s="1"/>
  <c r="X122" i="3"/>
  <c r="Y120" i="3"/>
  <c r="Z115" i="3"/>
  <c r="AE115" i="3" s="1"/>
  <c r="X114" i="3"/>
  <c r="Y112" i="3"/>
  <c r="Z111" i="3"/>
  <c r="AE111" i="3" s="1"/>
  <c r="X110" i="3"/>
  <c r="Z107" i="3"/>
  <c r="AE107" i="3" s="1"/>
  <c r="Y104" i="3"/>
  <c r="Z103" i="3"/>
  <c r="AE103" i="3" s="1"/>
  <c r="X102" i="3"/>
  <c r="Z99" i="3"/>
  <c r="AE99" i="3" s="1"/>
  <c r="X98" i="3"/>
  <c r="Y96" i="3"/>
  <c r="Z91" i="3"/>
  <c r="AE91" i="3" s="1"/>
  <c r="X90" i="3"/>
  <c r="Y88" i="3"/>
  <c r="Z87" i="3"/>
  <c r="AE87" i="3" s="1"/>
  <c r="X86" i="3"/>
  <c r="Z83" i="3"/>
  <c r="AE83" i="3" s="1"/>
  <c r="X83" i="3"/>
  <c r="Y80" i="3"/>
  <c r="Z79" i="3"/>
  <c r="AE79" i="3" s="1"/>
  <c r="Z75" i="3"/>
  <c r="AE75" i="3" s="1"/>
  <c r="X74" i="3"/>
  <c r="Y72" i="3"/>
  <c r="Z71" i="3"/>
  <c r="AE71" i="3" s="1"/>
  <c r="Z67" i="3"/>
  <c r="AE67" i="3" s="1"/>
  <c r="Z59" i="3"/>
  <c r="AE59" i="3" s="1"/>
  <c r="X58" i="3"/>
  <c r="Y56" i="3"/>
  <c r="Z51" i="3"/>
  <c r="AE51" i="3" s="1"/>
  <c r="Z47" i="3"/>
  <c r="AE47" i="3" s="1"/>
  <c r="X46" i="3"/>
  <c r="Z43" i="3"/>
  <c r="AE43" i="3" s="1"/>
  <c r="X42" i="3"/>
  <c r="Y40" i="3"/>
  <c r="Z39" i="3"/>
  <c r="AE39" i="3" s="1"/>
  <c r="Z35" i="3"/>
  <c r="AE35" i="3" s="1"/>
  <c r="Z29" i="3"/>
  <c r="AE29" i="3" s="1"/>
  <c r="Z23" i="3"/>
  <c r="AE23" i="3" s="1"/>
  <c r="X14" i="3"/>
  <c r="Z11" i="3"/>
  <c r="AE11" i="3" s="1"/>
  <c r="Z31" i="3"/>
  <c r="AE31" i="3" s="1"/>
  <c r="Z28" i="3"/>
  <c r="AE28" i="3" s="1"/>
  <c r="Z27" i="3"/>
  <c r="AE27" i="3" s="1"/>
  <c r="Y24" i="3"/>
  <c r="X22" i="3"/>
  <c r="Z19" i="3"/>
  <c r="AE19" i="3" s="1"/>
  <c r="Y16" i="3"/>
  <c r="Z15" i="3"/>
  <c r="AE15" i="3" s="1"/>
  <c r="X10" i="3"/>
  <c r="Z7" i="3"/>
  <c r="AE7" i="3" s="1"/>
  <c r="Z3" i="3"/>
  <c r="AE3" i="3" s="1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D18" i="18"/>
  <c r="E11" i="18"/>
  <c r="E22" i="18"/>
  <c r="E5" i="18"/>
  <c r="D3" i="18"/>
  <c r="E20" i="18"/>
  <c r="E18" i="18"/>
  <c r="D11" i="18"/>
  <c r="D22" i="18"/>
  <c r="D5" i="18"/>
  <c r="E3" i="18"/>
  <c r="D20" i="18"/>
  <c r="E4" i="18"/>
  <c r="E14" i="18"/>
  <c r="D9" i="18"/>
  <c r="E10" i="18"/>
  <c r="E6" i="18"/>
  <c r="D17" i="18"/>
  <c r="D4" i="18"/>
  <c r="D14" i="18"/>
  <c r="E9" i="18"/>
  <c r="D10" i="18"/>
  <c r="D6" i="18"/>
  <c r="E17" i="18"/>
  <c r="E7" i="18"/>
  <c r="E23" i="18"/>
  <c r="D13" i="18"/>
  <c r="D16" i="18"/>
  <c r="D21" i="18"/>
  <c r="D7" i="18"/>
  <c r="D23" i="18"/>
  <c r="E13" i="18"/>
  <c r="E16" i="18"/>
  <c r="E21" i="18"/>
  <c r="E24" i="18"/>
  <c r="D15" i="18"/>
  <c r="E12" i="18"/>
  <c r="E19" i="18"/>
  <c r="E8" i="18"/>
  <c r="D24" i="18"/>
  <c r="E15" i="18"/>
  <c r="D12" i="18"/>
  <c r="D19" i="18"/>
  <c r="D8" i="18"/>
  <c r="D16" i="20"/>
  <c r="D7" i="20"/>
  <c r="E20" i="20"/>
  <c r="D23" i="20"/>
  <c r="D24" i="20"/>
  <c r="E16" i="20"/>
  <c r="D5" i="20"/>
  <c r="E24" i="20"/>
  <c r="E21" i="20"/>
  <c r="E19" i="20"/>
  <c r="D9" i="20"/>
  <c r="D15" i="20"/>
  <c r="E13" i="20"/>
  <c r="E7" i="20"/>
  <c r="D13" i="20"/>
  <c r="E11" i="20"/>
  <c r="E22" i="20"/>
  <c r="E5" i="20"/>
  <c r="E23" i="20"/>
  <c r="D18" i="20"/>
  <c r="E18" i="20"/>
  <c r="D19" i="20"/>
  <c r="D20" i="20"/>
  <c r="D21" i="20"/>
  <c r="E15" i="20"/>
  <c r="D11" i="20"/>
  <c r="E9" i="20"/>
  <c r="D22" i="20"/>
  <c r="H9" i="8" l="1"/>
  <c r="O3" i="8"/>
  <c r="M7" i="8"/>
  <c r="N8" i="8"/>
  <c r="M11" i="8"/>
  <c r="B10" i="8"/>
  <c r="G10" i="8"/>
  <c r="L2" i="8"/>
  <c r="W45" i="3"/>
  <c r="L6" i="8"/>
  <c r="L10" i="8"/>
  <c r="D10" i="8"/>
  <c r="AE98" i="3"/>
  <c r="AE18" i="3"/>
  <c r="AE14" i="3"/>
  <c r="AE158" i="3"/>
  <c r="AE160" i="3"/>
  <c r="R114" i="3"/>
  <c r="R110" i="3"/>
  <c r="R94" i="3"/>
  <c r="S94" i="3" s="1"/>
  <c r="R78" i="3"/>
  <c r="R74" i="3"/>
  <c r="S74" i="3" s="1"/>
  <c r="R66" i="3"/>
  <c r="W78" i="3"/>
  <c r="W66" i="3"/>
  <c r="W62" i="3"/>
  <c r="R142" i="3"/>
  <c r="R138" i="3"/>
  <c r="S138" i="3" s="1"/>
  <c r="R102" i="3"/>
  <c r="R90" i="3"/>
  <c r="S90" i="3" s="1"/>
  <c r="R58" i="3"/>
  <c r="R22" i="3"/>
  <c r="C11" i="8"/>
  <c r="K11" i="8"/>
  <c r="R166" i="3"/>
  <c r="S166" i="3" s="1"/>
  <c r="R162" i="3"/>
  <c r="S162" i="3" s="1"/>
  <c r="R158" i="3"/>
  <c r="S158" i="3" s="1"/>
  <c r="R14" i="3"/>
  <c r="S14" i="3" s="1"/>
  <c r="R18" i="3"/>
  <c r="S18" i="3" s="1"/>
  <c r="X94" i="3"/>
  <c r="V56" i="3"/>
  <c r="V48" i="3"/>
  <c r="V32" i="3"/>
  <c r="V28" i="3"/>
  <c r="V20" i="3"/>
  <c r="V16" i="3"/>
  <c r="V12" i="3"/>
  <c r="V8" i="3"/>
  <c r="V4" i="3"/>
  <c r="X78" i="3"/>
  <c r="X162" i="3"/>
  <c r="R182" i="3"/>
  <c r="S182" i="3" s="1"/>
  <c r="R38" i="3"/>
  <c r="S38" i="3" s="1"/>
  <c r="R170" i="3"/>
  <c r="S170" i="3" s="1"/>
  <c r="AE6" i="3"/>
  <c r="X66" i="3"/>
  <c r="R178" i="3"/>
  <c r="S178" i="3" s="1"/>
  <c r="R30" i="3"/>
  <c r="S30" i="3" s="1"/>
  <c r="V181" i="3"/>
  <c r="R62" i="3"/>
  <c r="S62" i="3" s="1"/>
  <c r="W176" i="3"/>
  <c r="W152" i="3"/>
  <c r="W64" i="3"/>
  <c r="W32" i="3"/>
  <c r="W28" i="3"/>
  <c r="W24" i="3"/>
  <c r="W20" i="3"/>
  <c r="W16" i="3"/>
  <c r="W8" i="3"/>
  <c r="W4" i="3"/>
  <c r="R41" i="3"/>
  <c r="S41" i="3" s="1"/>
  <c r="R17" i="3"/>
  <c r="S17" i="3" s="1"/>
  <c r="R134" i="3"/>
  <c r="S134" i="3" s="1"/>
  <c r="R130" i="3"/>
  <c r="S130" i="3" s="1"/>
  <c r="R98" i="3"/>
  <c r="S98" i="3" s="1"/>
  <c r="R42" i="3"/>
  <c r="S42" i="3" s="1"/>
  <c r="R34" i="3"/>
  <c r="S34" i="3" s="1"/>
  <c r="W177" i="3"/>
  <c r="W141" i="3"/>
  <c r="W113" i="3"/>
  <c r="W109" i="3"/>
  <c r="W105" i="3"/>
  <c r="W101" i="3"/>
  <c r="W97" i="3"/>
  <c r="W89" i="3"/>
  <c r="W81" i="3"/>
  <c r="W69" i="3"/>
  <c r="W65" i="3"/>
  <c r="W57" i="3"/>
  <c r="R113" i="3"/>
  <c r="S113" i="3" s="1"/>
  <c r="AD174" i="3"/>
  <c r="AD134" i="3"/>
  <c r="R177" i="3"/>
  <c r="S177" i="3" s="1"/>
  <c r="R145" i="3"/>
  <c r="S145" i="3" s="1"/>
  <c r="R129" i="3"/>
  <c r="S129" i="3" s="1"/>
  <c r="R105" i="3"/>
  <c r="S105" i="3" s="1"/>
  <c r="W61" i="3"/>
  <c r="R33" i="3"/>
  <c r="S33" i="3" s="1"/>
  <c r="R9" i="3"/>
  <c r="AD64" i="3"/>
  <c r="R150" i="3"/>
  <c r="S150" i="3" s="1"/>
  <c r="V133" i="3"/>
  <c r="AD144" i="3"/>
  <c r="W41" i="3"/>
  <c r="W5" i="3"/>
  <c r="W189" i="3"/>
  <c r="R186" i="3"/>
  <c r="W185" i="3"/>
  <c r="V165" i="3"/>
  <c r="R161" i="3"/>
  <c r="S161" i="3" s="1"/>
  <c r="W161" i="3"/>
  <c r="R153" i="3"/>
  <c r="S153" i="3" s="1"/>
  <c r="W149" i="3"/>
  <c r="X138" i="3"/>
  <c r="X130" i="3"/>
  <c r="R126" i="3"/>
  <c r="S126" i="3" s="1"/>
  <c r="R121" i="3"/>
  <c r="S121" i="3" s="1"/>
  <c r="W117" i="3"/>
  <c r="V112" i="3"/>
  <c r="V88" i="3"/>
  <c r="W85" i="3"/>
  <c r="W77" i="3"/>
  <c r="R73" i="3"/>
  <c r="S73" i="3" s="1"/>
  <c r="W73" i="3"/>
  <c r="W58" i="3"/>
  <c r="R54" i="3"/>
  <c r="S54" i="3" s="1"/>
  <c r="W49" i="3"/>
  <c r="W34" i="3"/>
  <c r="W33" i="3"/>
  <c r="W29" i="3"/>
  <c r="R25" i="3"/>
  <c r="V24" i="3"/>
  <c r="X25" i="3"/>
  <c r="X161" i="3"/>
  <c r="AD182" i="3"/>
  <c r="AD150" i="3"/>
  <c r="X41" i="3"/>
  <c r="AD94" i="3"/>
  <c r="X121" i="3"/>
  <c r="X129" i="3"/>
  <c r="AD158" i="3"/>
  <c r="AD54" i="3"/>
  <c r="X153" i="3"/>
  <c r="AD190" i="3"/>
  <c r="AD166" i="3"/>
  <c r="AD38" i="3"/>
  <c r="V183" i="3"/>
  <c r="V179" i="3"/>
  <c r="V175" i="3"/>
  <c r="W134" i="3"/>
  <c r="AD142" i="3"/>
  <c r="AD86" i="3"/>
  <c r="X145" i="3"/>
  <c r="J3" i="8"/>
  <c r="B3" i="8"/>
  <c r="G4" i="8"/>
  <c r="L8" i="8"/>
  <c r="D8" i="8"/>
  <c r="M10" i="8"/>
  <c r="E10" i="8"/>
  <c r="J9" i="8"/>
  <c r="B9" i="8"/>
  <c r="W120" i="3"/>
  <c r="H2" i="8"/>
  <c r="M8" i="8"/>
  <c r="J7" i="8"/>
  <c r="B7" i="8"/>
  <c r="G11" i="8"/>
  <c r="M2" i="8"/>
  <c r="E2" i="8"/>
  <c r="K5" i="8"/>
  <c r="C5" i="8"/>
  <c r="K10" i="8"/>
  <c r="C10" i="8"/>
  <c r="J8" i="11"/>
  <c r="L4" i="8"/>
  <c r="K2" i="8"/>
  <c r="C2" i="8"/>
  <c r="G7" i="8"/>
  <c r="I5" i="8"/>
  <c r="N9" i="8"/>
  <c r="R122" i="3"/>
  <c r="S122" i="3" s="1"/>
  <c r="V54" i="3"/>
  <c r="V53" i="3"/>
  <c r="V45" i="3"/>
  <c r="V25" i="3"/>
  <c r="W111" i="3"/>
  <c r="W91" i="3"/>
  <c r="W79" i="3"/>
  <c r="W75" i="3"/>
  <c r="W63" i="3"/>
  <c r="W55" i="3"/>
  <c r="W51" i="3"/>
  <c r="W47" i="3"/>
  <c r="W39" i="3"/>
  <c r="W31" i="3"/>
  <c r="W27" i="3"/>
  <c r="W19" i="3"/>
  <c r="W15" i="3"/>
  <c r="W7" i="3"/>
  <c r="W3" i="3"/>
  <c r="P5" i="8"/>
  <c r="M4" i="8"/>
  <c r="E4" i="8"/>
  <c r="Q6" i="8"/>
  <c r="G9" i="8"/>
  <c r="G5" i="8"/>
  <c r="K3" i="8"/>
  <c r="C3" i="8"/>
  <c r="K7" i="8"/>
  <c r="C7" i="8"/>
  <c r="J10" i="11"/>
  <c r="J3" i="11"/>
  <c r="I6" i="11"/>
  <c r="I2" i="11"/>
  <c r="I10" i="11"/>
  <c r="B8" i="11"/>
  <c r="K10" i="11"/>
  <c r="D3" i="11"/>
  <c r="D9" i="11"/>
  <c r="F6" i="11"/>
  <c r="D7" i="11"/>
  <c r="J4" i="11"/>
  <c r="D5" i="11"/>
  <c r="I11" i="11"/>
  <c r="K9" i="11"/>
  <c r="J2" i="11"/>
  <c r="C8" i="11"/>
  <c r="E8" i="11"/>
  <c r="B7" i="11"/>
  <c r="C7" i="11"/>
  <c r="C4" i="11"/>
  <c r="K5" i="11"/>
  <c r="G8" i="11"/>
  <c r="C3" i="11"/>
  <c r="F4" i="11"/>
  <c r="I8" i="11"/>
  <c r="G10" i="11"/>
  <c r="B11" i="11"/>
  <c r="I4" i="11"/>
  <c r="I3" i="11"/>
  <c r="K6" i="11"/>
  <c r="J5" i="11"/>
  <c r="K4" i="11"/>
  <c r="J6" i="11"/>
  <c r="K8" i="11"/>
  <c r="F10" i="11"/>
  <c r="F2" i="11"/>
  <c r="I9" i="11"/>
  <c r="G2" i="11"/>
  <c r="B3" i="11"/>
  <c r="D4" i="11"/>
  <c r="G5" i="11"/>
  <c r="K7" i="11"/>
  <c r="E4" i="11"/>
  <c r="H5" i="11"/>
  <c r="C6" i="11"/>
  <c r="I7" i="11"/>
  <c r="I11" i="8"/>
  <c r="I7" i="8"/>
  <c r="M5" i="8"/>
  <c r="K4" i="8"/>
  <c r="G6" i="8"/>
  <c r="I3" i="8"/>
  <c r="Q5" i="8"/>
  <c r="Q8" i="8"/>
  <c r="G2" i="8"/>
  <c r="P3" i="8"/>
  <c r="P10" i="8"/>
  <c r="B2" i="11"/>
  <c r="B6" i="11"/>
  <c r="B10" i="11"/>
  <c r="E3" i="11"/>
  <c r="E7" i="11"/>
  <c r="F3" i="11"/>
  <c r="F7" i="11"/>
  <c r="D10" i="11"/>
  <c r="F11" i="11"/>
  <c r="B4" i="11"/>
  <c r="E5" i="11"/>
  <c r="E9" i="11"/>
  <c r="F5" i="11"/>
  <c r="F9" i="11"/>
  <c r="H4" i="8"/>
  <c r="H8" i="8"/>
  <c r="D9" i="8"/>
  <c r="L9" i="8"/>
  <c r="H10" i="8"/>
  <c r="D11" i="8"/>
  <c r="N11" i="8"/>
  <c r="C4" i="8"/>
  <c r="W191" i="3"/>
  <c r="W187" i="3"/>
  <c r="W183" i="3"/>
  <c r="W179" i="3"/>
  <c r="W175" i="3"/>
  <c r="W171" i="3"/>
  <c r="W167" i="3"/>
  <c r="W163" i="3"/>
  <c r="W155" i="3"/>
  <c r="W151" i="3"/>
  <c r="W147" i="3"/>
  <c r="W143" i="3"/>
  <c r="W139" i="3"/>
  <c r="R137" i="3"/>
  <c r="S137" i="3" s="1"/>
  <c r="W135" i="3"/>
  <c r="W131" i="3"/>
  <c r="W127" i="3"/>
  <c r="W125" i="3"/>
  <c r="W123" i="3"/>
  <c r="W119" i="3"/>
  <c r="W115" i="3"/>
  <c r="W103" i="3"/>
  <c r="W99" i="3"/>
  <c r="W95" i="3"/>
  <c r="W93" i="3"/>
  <c r="W87" i="3"/>
  <c r="W83" i="3"/>
  <c r="W82" i="3"/>
  <c r="W74" i="3"/>
  <c r="W71" i="3"/>
  <c r="W70" i="3"/>
  <c r="W43" i="3"/>
  <c r="W38" i="3"/>
  <c r="T31" i="3"/>
  <c r="V18" i="3"/>
  <c r="X17" i="3"/>
  <c r="W190" i="3"/>
  <c r="W182" i="3"/>
  <c r="W170" i="3"/>
  <c r="W146" i="3"/>
  <c r="W142" i="3"/>
  <c r="W138" i="3"/>
  <c r="W130" i="3"/>
  <c r="W122" i="3"/>
  <c r="W118" i="3"/>
  <c r="W114" i="3"/>
  <c r="W110" i="3"/>
  <c r="W106" i="3"/>
  <c r="W98" i="3"/>
  <c r="W86" i="3"/>
  <c r="T56" i="3"/>
  <c r="W184" i="3"/>
  <c r="R118" i="3"/>
  <c r="S118" i="3" s="1"/>
  <c r="AE172" i="3"/>
  <c r="R107" i="3"/>
  <c r="S107" i="3" s="1"/>
  <c r="R63" i="3"/>
  <c r="S63" i="3" s="1"/>
  <c r="H11" i="11"/>
  <c r="D2" i="11"/>
  <c r="H4" i="11"/>
  <c r="B5" i="11"/>
  <c r="D6" i="11"/>
  <c r="H8" i="11"/>
  <c r="B9" i="11"/>
  <c r="E2" i="11"/>
  <c r="G3" i="11"/>
  <c r="C5" i="11"/>
  <c r="E6" i="11"/>
  <c r="G7" i="11"/>
  <c r="C9" i="11"/>
  <c r="E10" i="11"/>
  <c r="G11" i="11"/>
  <c r="P11" i="8"/>
  <c r="Q9" i="8"/>
  <c r="P4" i="8"/>
  <c r="Q3" i="8"/>
  <c r="P7" i="8"/>
  <c r="O5" i="8"/>
  <c r="O6" i="8"/>
  <c r="Q10" i="8"/>
  <c r="N5" i="8"/>
  <c r="L5" i="8"/>
  <c r="D5" i="8"/>
  <c r="L11" i="8"/>
  <c r="O2" i="8"/>
  <c r="O4" i="8"/>
  <c r="P9" i="8"/>
  <c r="H6" i="8"/>
  <c r="O11" i="8"/>
  <c r="P8" i="8"/>
  <c r="N7" i="8"/>
  <c r="L7" i="8"/>
  <c r="D7" i="8"/>
  <c r="Q7" i="8"/>
  <c r="O10" i="8"/>
  <c r="Q4" i="8"/>
  <c r="N3" i="8"/>
  <c r="L3" i="8"/>
  <c r="D3" i="8"/>
  <c r="Q2" i="8"/>
  <c r="O9" i="8"/>
  <c r="Q11" i="8"/>
  <c r="I2" i="8"/>
  <c r="I4" i="8"/>
  <c r="E5" i="8"/>
  <c r="I6" i="8"/>
  <c r="I8" i="8"/>
  <c r="E9" i="8"/>
  <c r="I10" i="8"/>
  <c r="E11" i="8"/>
  <c r="B2" i="8"/>
  <c r="J2" i="8"/>
  <c r="F3" i="8"/>
  <c r="F5" i="8"/>
  <c r="B6" i="8"/>
  <c r="J6" i="8"/>
  <c r="F7" i="8"/>
  <c r="B8" i="8"/>
  <c r="F9" i="8"/>
  <c r="J10" i="8"/>
  <c r="F11" i="8"/>
  <c r="V193" i="3"/>
  <c r="V191" i="3"/>
  <c r="R190" i="3"/>
  <c r="S190" i="3" s="1"/>
  <c r="W181" i="3"/>
  <c r="V177" i="3"/>
  <c r="W178" i="3"/>
  <c r="W174" i="3"/>
  <c r="W173" i="3"/>
  <c r="W169" i="3"/>
  <c r="W165" i="3"/>
  <c r="W162" i="3"/>
  <c r="W159" i="3"/>
  <c r="R159" i="3"/>
  <c r="S159" i="3" s="1"/>
  <c r="W157" i="3"/>
  <c r="W158" i="3"/>
  <c r="W153" i="3"/>
  <c r="W150" i="3"/>
  <c r="V149" i="3"/>
  <c r="W145" i="3"/>
  <c r="V137" i="3"/>
  <c r="W133" i="3"/>
  <c r="W129" i="3"/>
  <c r="W126" i="3"/>
  <c r="V121" i="3"/>
  <c r="W107" i="3"/>
  <c r="V102" i="3"/>
  <c r="W94" i="3"/>
  <c r="W67" i="3"/>
  <c r="AD65" i="3"/>
  <c r="V61" i="3"/>
  <c r="W59" i="3"/>
  <c r="V57" i="3"/>
  <c r="W53" i="3"/>
  <c r="V49" i="3"/>
  <c r="W50" i="3"/>
  <c r="V41" i="3"/>
  <c r="W23" i="3"/>
  <c r="V145" i="3"/>
  <c r="AD32" i="3"/>
  <c r="R183" i="3"/>
  <c r="S183" i="3" s="1"/>
  <c r="R179" i="3"/>
  <c r="S179" i="3" s="1"/>
  <c r="R175" i="3"/>
  <c r="S175" i="3" s="1"/>
  <c r="R171" i="3"/>
  <c r="S171" i="3" s="1"/>
  <c r="R167" i="3"/>
  <c r="S167" i="3" s="1"/>
  <c r="R163" i="3"/>
  <c r="S163" i="3" s="1"/>
  <c r="R155" i="3"/>
  <c r="S155" i="3" s="1"/>
  <c r="R151" i="3"/>
  <c r="S151" i="3" s="1"/>
  <c r="R147" i="3"/>
  <c r="S147" i="3" s="1"/>
  <c r="R143" i="3"/>
  <c r="S143" i="3" s="1"/>
  <c r="AC143" i="3" s="1"/>
  <c r="R139" i="3"/>
  <c r="S139" i="3" s="1"/>
  <c r="R135" i="3"/>
  <c r="S135" i="3" s="1"/>
  <c r="R131" i="3"/>
  <c r="S131" i="3" s="1"/>
  <c r="R127" i="3"/>
  <c r="S127" i="3" s="1"/>
  <c r="R123" i="3"/>
  <c r="S123" i="3" s="1"/>
  <c r="R119" i="3"/>
  <c r="S119" i="3" s="1"/>
  <c r="R115" i="3"/>
  <c r="S115" i="3" s="1"/>
  <c r="R111" i="3"/>
  <c r="S111" i="3" s="1"/>
  <c r="R103" i="3"/>
  <c r="S103" i="3" s="1"/>
  <c r="R99" i="3"/>
  <c r="S99" i="3" s="1"/>
  <c r="R95" i="3"/>
  <c r="S95" i="3" s="1"/>
  <c r="R91" i="3"/>
  <c r="S91" i="3" s="1"/>
  <c r="R87" i="3"/>
  <c r="S87" i="3" s="1"/>
  <c r="R83" i="3"/>
  <c r="S83" i="3" s="1"/>
  <c r="R79" i="3"/>
  <c r="S79" i="3" s="1"/>
  <c r="R75" i="3"/>
  <c r="S75" i="3" s="1"/>
  <c r="R71" i="3"/>
  <c r="S71" i="3" s="1"/>
  <c r="R67" i="3"/>
  <c r="S67" i="3" s="1"/>
  <c r="R59" i="3"/>
  <c r="S59" i="3" s="1"/>
  <c r="R55" i="3"/>
  <c r="S55" i="3" s="1"/>
  <c r="R51" i="3"/>
  <c r="S51" i="3" s="1"/>
  <c r="R43" i="3"/>
  <c r="S43" i="3" s="1"/>
  <c r="R39" i="3"/>
  <c r="S39" i="3" s="1"/>
  <c r="R35" i="3"/>
  <c r="S35" i="3" s="1"/>
  <c r="R31" i="3"/>
  <c r="S31" i="3" s="1"/>
  <c r="U31" i="3" s="1"/>
  <c r="R27" i="3"/>
  <c r="S27" i="3" s="1"/>
  <c r="R23" i="3"/>
  <c r="S23" i="3" s="1"/>
  <c r="R19" i="3"/>
  <c r="S19" i="3" s="1"/>
  <c r="R15" i="3"/>
  <c r="S15" i="3" s="1"/>
  <c r="R11" i="3"/>
  <c r="S11" i="3" s="1"/>
  <c r="R7" i="3"/>
  <c r="S7" i="3" s="1"/>
  <c r="R3" i="3"/>
  <c r="S3" i="3" s="1"/>
  <c r="V129" i="3"/>
  <c r="V189" i="3"/>
  <c r="AD88" i="3"/>
  <c r="AD104" i="3"/>
  <c r="V109" i="3"/>
  <c r="AD120" i="3"/>
  <c r="R47" i="3"/>
  <c r="S47" i="3" s="1"/>
  <c r="W137" i="3"/>
  <c r="W121" i="3"/>
  <c r="V186" i="3"/>
  <c r="T176" i="3"/>
  <c r="T112" i="3"/>
  <c r="V46" i="3"/>
  <c r="V42" i="3"/>
  <c r="V14" i="3"/>
  <c r="V6" i="3"/>
  <c r="R191" i="3"/>
  <c r="S191" i="3" s="1"/>
  <c r="X63" i="3"/>
  <c r="AD80" i="3"/>
  <c r="V85" i="3"/>
  <c r="AD96" i="3"/>
  <c r="V105" i="3"/>
  <c r="AD152" i="3"/>
  <c r="V161" i="3"/>
  <c r="AD184" i="3"/>
  <c r="T127" i="3"/>
  <c r="AD176" i="3"/>
  <c r="AD16" i="3"/>
  <c r="AD24" i="3"/>
  <c r="AD72" i="3"/>
  <c r="V81" i="3"/>
  <c r="V101" i="3"/>
  <c r="V113" i="3"/>
  <c r="V117" i="3"/>
  <c r="V125" i="3"/>
  <c r="V141" i="3"/>
  <c r="V157" i="3"/>
  <c r="AD168" i="3"/>
  <c r="V173" i="3"/>
  <c r="V185" i="3"/>
  <c r="W193" i="3"/>
  <c r="X31" i="3"/>
  <c r="AD48" i="3"/>
  <c r="AD56" i="3"/>
  <c r="V65" i="3"/>
  <c r="V77" i="3"/>
  <c r="V93" i="3"/>
  <c r="V97" i="3"/>
  <c r="AD136" i="3"/>
  <c r="T192" i="3"/>
  <c r="AD112" i="3"/>
  <c r="AD160" i="3"/>
  <c r="R187" i="3"/>
  <c r="S187" i="3" s="1"/>
  <c r="AD40" i="3"/>
  <c r="V69" i="3"/>
  <c r="V73" i="3"/>
  <c r="V89" i="3"/>
  <c r="V153" i="3"/>
  <c r="V169" i="3"/>
  <c r="X107" i="3"/>
  <c r="AD192" i="3"/>
  <c r="AC11" i="3"/>
  <c r="P2" i="8"/>
  <c r="J8" i="8"/>
  <c r="B4" i="8"/>
  <c r="AD126" i="3"/>
  <c r="AD118" i="3"/>
  <c r="AD110" i="3"/>
  <c r="AD102" i="3"/>
  <c r="AD78" i="3"/>
  <c r="AD70" i="3"/>
  <c r="AD62" i="3"/>
  <c r="AD46" i="3"/>
  <c r="AD30" i="3"/>
  <c r="T25" i="3"/>
  <c r="AD22" i="3"/>
  <c r="AD14" i="3"/>
  <c r="AD6" i="3"/>
  <c r="R193" i="3"/>
  <c r="S193" i="3" s="1"/>
  <c r="R189" i="3"/>
  <c r="S189" i="3" s="1"/>
  <c r="R185" i="3"/>
  <c r="S185" i="3" s="1"/>
  <c r="R181" i="3"/>
  <c r="S181" i="3" s="1"/>
  <c r="R173" i="3"/>
  <c r="S173" i="3" s="1"/>
  <c r="R169" i="3"/>
  <c r="S169" i="3" s="1"/>
  <c r="R165" i="3"/>
  <c r="S165" i="3" s="1"/>
  <c r="R157" i="3"/>
  <c r="S157" i="3" s="1"/>
  <c r="R149" i="3"/>
  <c r="S149" i="3" s="1"/>
  <c r="R141" i="3"/>
  <c r="S141" i="3" s="1"/>
  <c r="R133" i="3"/>
  <c r="S133" i="3" s="1"/>
  <c r="R125" i="3"/>
  <c r="S125" i="3" s="1"/>
  <c r="R117" i="3"/>
  <c r="S117" i="3" s="1"/>
  <c r="R109" i="3"/>
  <c r="S109" i="3" s="1"/>
  <c r="R101" i="3"/>
  <c r="S101" i="3" s="1"/>
  <c r="R97" i="3"/>
  <c r="S97" i="3" s="1"/>
  <c r="R93" i="3"/>
  <c r="S93" i="3" s="1"/>
  <c r="R89" i="3"/>
  <c r="S89" i="3" s="1"/>
  <c r="R85" i="3"/>
  <c r="S85" i="3" s="1"/>
  <c r="R81" i="3"/>
  <c r="S81" i="3" s="1"/>
  <c r="R77" i="3"/>
  <c r="S77" i="3" s="1"/>
  <c r="R69" i="3"/>
  <c r="S69" i="3" s="1"/>
  <c r="R65" i="3"/>
  <c r="S65" i="3" s="1"/>
  <c r="R61" i="3"/>
  <c r="S61" i="3" s="1"/>
  <c r="R57" i="3"/>
  <c r="S57" i="3" s="1"/>
  <c r="R53" i="3"/>
  <c r="S53" i="3" s="1"/>
  <c r="R49" i="3"/>
  <c r="S49" i="3" s="1"/>
  <c r="R45" i="3"/>
  <c r="S45" i="3" s="1"/>
  <c r="R37" i="3"/>
  <c r="S37" i="3" s="1"/>
  <c r="R29" i="3"/>
  <c r="R21" i="3"/>
  <c r="S21" i="3" s="1"/>
  <c r="V171" i="3"/>
  <c r="V167" i="3"/>
  <c r="V159" i="3"/>
  <c r="V155" i="3"/>
  <c r="V151" i="3"/>
  <c r="V147" i="3"/>
  <c r="V143" i="3"/>
  <c r="V135" i="3"/>
  <c r="V131" i="3"/>
  <c r="V127" i="3"/>
  <c r="V123" i="3"/>
  <c r="V119" i="3"/>
  <c r="V115" i="3"/>
  <c r="V111" i="3"/>
  <c r="V107" i="3"/>
  <c r="V103" i="3"/>
  <c r="V99" i="3"/>
  <c r="V95" i="3"/>
  <c r="V91" i="3"/>
  <c r="V87" i="3"/>
  <c r="V83" i="3"/>
  <c r="V79" i="3"/>
  <c r="V75" i="3"/>
  <c r="V71" i="3"/>
  <c r="V67" i="3"/>
  <c r="V63" i="3"/>
  <c r="V59" i="3"/>
  <c r="V55" i="3"/>
  <c r="V51" i="3"/>
  <c r="V47" i="3"/>
  <c r="V43" i="3"/>
  <c r="V39" i="3"/>
  <c r="V35" i="3"/>
  <c r="V31" i="3"/>
  <c r="V27" i="3"/>
  <c r="V23" i="3"/>
  <c r="V19" i="3"/>
  <c r="V15" i="3"/>
  <c r="V11" i="3"/>
  <c r="V7" i="3"/>
  <c r="V3" i="3"/>
  <c r="R188" i="3"/>
  <c r="S188" i="3" s="1"/>
  <c r="R180" i="3"/>
  <c r="S180" i="3" s="1"/>
  <c r="R172" i="3"/>
  <c r="S172" i="3" s="1"/>
  <c r="R164" i="3"/>
  <c r="S164" i="3" s="1"/>
  <c r="R156" i="3"/>
  <c r="S156" i="3" s="1"/>
  <c r="R148" i="3"/>
  <c r="S148" i="3" s="1"/>
  <c r="R140" i="3"/>
  <c r="S140" i="3" s="1"/>
  <c r="R132" i="3"/>
  <c r="S132" i="3" s="1"/>
  <c r="R124" i="3"/>
  <c r="S124" i="3" s="1"/>
  <c r="R116" i="3"/>
  <c r="S116" i="3" s="1"/>
  <c r="R108" i="3"/>
  <c r="S108" i="3" s="1"/>
  <c r="R76" i="3"/>
  <c r="S76" i="3" s="1"/>
  <c r="R44" i="3"/>
  <c r="S44" i="3" s="1"/>
  <c r="R12" i="3"/>
  <c r="S12" i="3" s="1"/>
  <c r="AE2" i="3"/>
  <c r="V126" i="3"/>
  <c r="AD153" i="3"/>
  <c r="W18" i="3"/>
  <c r="S66" i="3"/>
  <c r="R13" i="3"/>
  <c r="S13" i="3" s="1"/>
  <c r="R5" i="3"/>
  <c r="S5" i="3" s="1"/>
  <c r="V98" i="3"/>
  <c r="R2" i="3"/>
  <c r="S2" i="3" s="1"/>
  <c r="V78" i="3"/>
  <c r="W102" i="3"/>
  <c r="T6" i="3"/>
  <c r="R192" i="3"/>
  <c r="S192" i="3" s="1"/>
  <c r="R184" i="3"/>
  <c r="S184" i="3" s="1"/>
  <c r="R168" i="3"/>
  <c r="S168" i="3" s="1"/>
  <c r="R128" i="3"/>
  <c r="S128" i="3" s="1"/>
  <c r="R120" i="3"/>
  <c r="S120" i="3" s="1"/>
  <c r="R104" i="3"/>
  <c r="S104" i="3" s="1"/>
  <c r="R96" i="3"/>
  <c r="S96" i="3" s="1"/>
  <c r="R92" i="3"/>
  <c r="S92" i="3" s="1"/>
  <c r="R88" i="3"/>
  <c r="S88" i="3" s="1"/>
  <c r="R84" i="3"/>
  <c r="S84" i="3" s="1"/>
  <c r="R80" i="3"/>
  <c r="S80" i="3" s="1"/>
  <c r="R72" i="3"/>
  <c r="S72" i="3" s="1"/>
  <c r="R68" i="3"/>
  <c r="S68" i="3" s="1"/>
  <c r="R64" i="3"/>
  <c r="S64" i="3" s="1"/>
  <c r="R56" i="3"/>
  <c r="S56" i="3" s="1"/>
  <c r="R52" i="3"/>
  <c r="S52" i="3" s="1"/>
  <c r="R48" i="3"/>
  <c r="S48" i="3" s="1"/>
  <c r="R40" i="3"/>
  <c r="S40" i="3" s="1"/>
  <c r="R32" i="3"/>
  <c r="S32" i="3" s="1"/>
  <c r="R24" i="3"/>
  <c r="S24" i="3" s="1"/>
  <c r="R16" i="3"/>
  <c r="S16" i="3" s="1"/>
  <c r="R8" i="3"/>
  <c r="S8" i="3" s="1"/>
  <c r="R4" i="3"/>
  <c r="S4" i="3" s="1"/>
  <c r="V170" i="3"/>
  <c r="Z25" i="3"/>
  <c r="AE25" i="3" s="1"/>
  <c r="V10" i="3"/>
  <c r="V50" i="3"/>
  <c r="X72" i="3"/>
  <c r="X92" i="3"/>
  <c r="V94" i="3"/>
  <c r="X112" i="3"/>
  <c r="V118" i="3"/>
  <c r="V122" i="3"/>
  <c r="T128" i="3"/>
  <c r="V130" i="3"/>
  <c r="V190" i="3"/>
  <c r="V70" i="3"/>
  <c r="X192" i="3"/>
  <c r="S86" i="3"/>
  <c r="AD9" i="3"/>
  <c r="AD25" i="3"/>
  <c r="AD33" i="3"/>
  <c r="V34" i="3"/>
  <c r="X8" i="3"/>
  <c r="X32" i="3"/>
  <c r="W46" i="3"/>
  <c r="X84" i="3"/>
  <c r="V86" i="3"/>
  <c r="V90" i="3"/>
  <c r="V114" i="3"/>
  <c r="V166" i="3"/>
  <c r="X184" i="3"/>
  <c r="X168" i="3"/>
  <c r="S186" i="3"/>
  <c r="S154" i="3"/>
  <c r="S146" i="3"/>
  <c r="S114" i="3"/>
  <c r="S106" i="3"/>
  <c r="R20" i="3"/>
  <c r="S20" i="3" s="1"/>
  <c r="T32" i="3"/>
  <c r="X40" i="3"/>
  <c r="AD97" i="3"/>
  <c r="AD193" i="3"/>
  <c r="S9" i="3"/>
  <c r="S29" i="3"/>
  <c r="V38" i="3"/>
  <c r="W42" i="3"/>
  <c r="T64" i="3"/>
  <c r="AD129" i="3"/>
  <c r="V158" i="3"/>
  <c r="V162" i="3"/>
  <c r="X176" i="3"/>
  <c r="V182" i="3"/>
  <c r="W186" i="3"/>
  <c r="V174" i="3"/>
  <c r="R176" i="3"/>
  <c r="S176" i="3" s="1"/>
  <c r="U176" i="3" s="1"/>
  <c r="R160" i="3"/>
  <c r="S160" i="3" s="1"/>
  <c r="R152" i="3"/>
  <c r="S152" i="3" s="1"/>
  <c r="R144" i="3"/>
  <c r="S144" i="3" s="1"/>
  <c r="R136" i="3"/>
  <c r="S136" i="3" s="1"/>
  <c r="R112" i="3"/>
  <c r="S112" i="3" s="1"/>
  <c r="S82" i="3"/>
  <c r="R60" i="3"/>
  <c r="S60" i="3" s="1"/>
  <c r="S50" i="3"/>
  <c r="R28" i="3"/>
  <c r="S28" i="3" s="1"/>
  <c r="X24" i="3"/>
  <c r="X56" i="3"/>
  <c r="V62" i="3"/>
  <c r="X80" i="3"/>
  <c r="AD89" i="3"/>
  <c r="V106" i="3"/>
  <c r="V138" i="3"/>
  <c r="V150" i="3"/>
  <c r="V154" i="3"/>
  <c r="V178" i="3"/>
  <c r="V142" i="3"/>
  <c r="S102" i="3"/>
  <c r="S70" i="3"/>
  <c r="X68" i="3"/>
  <c r="X4" i="3"/>
  <c r="W6" i="3"/>
  <c r="X16" i="3"/>
  <c r="V58" i="3"/>
  <c r="X104" i="3"/>
  <c r="V146" i="3"/>
  <c r="V134" i="3"/>
  <c r="S174" i="3"/>
  <c r="S142" i="3"/>
  <c r="S110" i="3"/>
  <c r="R100" i="3"/>
  <c r="S100" i="3" s="1"/>
  <c r="S58" i="3"/>
  <c r="R36" i="3"/>
  <c r="S36" i="3" s="1"/>
  <c r="X64" i="3"/>
  <c r="X96" i="3"/>
  <c r="AD161" i="3"/>
  <c r="V110" i="3"/>
  <c r="S78" i="3"/>
  <c r="S46" i="3"/>
  <c r="S25" i="3"/>
  <c r="S26" i="3"/>
  <c r="S10" i="3"/>
  <c r="S22" i="3"/>
  <c r="S6" i="3"/>
  <c r="T120" i="3"/>
  <c r="T65" i="3"/>
  <c r="Y39" i="3"/>
  <c r="AD39" i="3" s="1"/>
  <c r="T39" i="3"/>
  <c r="Y59" i="3"/>
  <c r="AD59" i="3" s="1"/>
  <c r="T59" i="3"/>
  <c r="T87" i="3"/>
  <c r="Y87" i="3"/>
  <c r="AD87" i="3" s="1"/>
  <c r="Y123" i="3"/>
  <c r="AD123" i="3" s="1"/>
  <c r="T123" i="3"/>
  <c r="Y143" i="3"/>
  <c r="AD143" i="3" s="1"/>
  <c r="T143" i="3"/>
  <c r="Y147" i="3"/>
  <c r="AD147" i="3" s="1"/>
  <c r="T147" i="3"/>
  <c r="Y163" i="3"/>
  <c r="AD163" i="3" s="1"/>
  <c r="T163" i="3"/>
  <c r="Y167" i="3"/>
  <c r="AD167" i="3" s="1"/>
  <c r="T167" i="3"/>
  <c r="Y175" i="3"/>
  <c r="AD175" i="3" s="1"/>
  <c r="T175" i="3"/>
  <c r="Y179" i="3"/>
  <c r="AD179" i="3" s="1"/>
  <c r="T179" i="3"/>
  <c r="T183" i="3"/>
  <c r="Y183" i="3"/>
  <c r="AD183" i="3" s="1"/>
  <c r="Y187" i="3"/>
  <c r="AD187" i="3" s="1"/>
  <c r="T187" i="3"/>
  <c r="T191" i="3"/>
  <c r="Y191" i="3"/>
  <c r="AD191" i="3" s="1"/>
  <c r="T161" i="3"/>
  <c r="T110" i="3"/>
  <c r="T48" i="3"/>
  <c r="V184" i="3"/>
  <c r="T174" i="3"/>
  <c r="W112" i="3"/>
  <c r="Y71" i="3"/>
  <c r="AD71" i="3" s="1"/>
  <c r="T71" i="3"/>
  <c r="Y115" i="3"/>
  <c r="AD115" i="3" s="1"/>
  <c r="T115" i="3"/>
  <c r="T151" i="3"/>
  <c r="Y151" i="3"/>
  <c r="AD151" i="3" s="1"/>
  <c r="Y155" i="3"/>
  <c r="AD155" i="3" s="1"/>
  <c r="T155" i="3"/>
  <c r="T159" i="3"/>
  <c r="Y159" i="3"/>
  <c r="AD159" i="3" s="1"/>
  <c r="Y171" i="3"/>
  <c r="AD171" i="3" s="1"/>
  <c r="T171" i="3"/>
  <c r="V30" i="3"/>
  <c r="V40" i="3"/>
  <c r="V64" i="3"/>
  <c r="V72" i="3"/>
  <c r="V80" i="3"/>
  <c r="V96" i="3"/>
  <c r="V104" i="3"/>
  <c r="V128" i="3"/>
  <c r="V136" i="3"/>
  <c r="V144" i="3"/>
  <c r="V160" i="3"/>
  <c r="V168" i="3"/>
  <c r="V192" i="3"/>
  <c r="T153" i="3"/>
  <c r="T97" i="3"/>
  <c r="T46" i="3"/>
  <c r="V176" i="3"/>
  <c r="V120" i="3"/>
  <c r="Y8" i="3"/>
  <c r="AD8" i="3" s="1"/>
  <c r="T8" i="3"/>
  <c r="Y43" i="3"/>
  <c r="AD43" i="3" s="1"/>
  <c r="T43" i="3"/>
  <c r="Y47" i="3"/>
  <c r="AD47" i="3" s="1"/>
  <c r="T47" i="3"/>
  <c r="Y51" i="3"/>
  <c r="AD51" i="3" s="1"/>
  <c r="T51" i="3"/>
  <c r="T55" i="3"/>
  <c r="Y55" i="3"/>
  <c r="AD55" i="3" s="1"/>
  <c r="Y75" i="3"/>
  <c r="AD75" i="3" s="1"/>
  <c r="T75" i="3"/>
  <c r="Y91" i="3"/>
  <c r="AD91" i="3" s="1"/>
  <c r="T91" i="3"/>
  <c r="T95" i="3"/>
  <c r="Y95" i="3"/>
  <c r="AD95" i="3" s="1"/>
  <c r="Y99" i="3"/>
  <c r="AD99" i="3" s="1"/>
  <c r="T99" i="3"/>
  <c r="Y103" i="3"/>
  <c r="AD103" i="3" s="1"/>
  <c r="T103" i="3"/>
  <c r="Y107" i="3"/>
  <c r="AD107" i="3" s="1"/>
  <c r="T107" i="3"/>
  <c r="Y111" i="3"/>
  <c r="AD111" i="3" s="1"/>
  <c r="T111" i="3"/>
  <c r="T119" i="3"/>
  <c r="Y119" i="3"/>
  <c r="AD119" i="3" s="1"/>
  <c r="Y135" i="3"/>
  <c r="AD135" i="3" s="1"/>
  <c r="T135" i="3"/>
  <c r="Y139" i="3"/>
  <c r="AD139" i="3" s="1"/>
  <c r="T139" i="3"/>
  <c r="V17" i="3"/>
  <c r="W40" i="3"/>
  <c r="W56" i="3"/>
  <c r="W104" i="3"/>
  <c r="W128" i="3"/>
  <c r="W136" i="3"/>
  <c r="W144" i="3"/>
  <c r="W160" i="3"/>
  <c r="W168" i="3"/>
  <c r="W192" i="3"/>
  <c r="T152" i="3"/>
  <c r="T89" i="3"/>
  <c r="T33" i="3"/>
  <c r="Y17" i="3"/>
  <c r="AD17" i="3" s="1"/>
  <c r="T17" i="3"/>
  <c r="T63" i="3"/>
  <c r="Y63" i="3"/>
  <c r="AD63" i="3" s="1"/>
  <c r="Y67" i="3"/>
  <c r="AD67" i="3" s="1"/>
  <c r="T67" i="3"/>
  <c r="Y79" i="3"/>
  <c r="AD79" i="3" s="1"/>
  <c r="T79" i="3"/>
  <c r="Y83" i="3"/>
  <c r="AD83" i="3" s="1"/>
  <c r="T83" i="3"/>
  <c r="Y131" i="3"/>
  <c r="AD131" i="3" s="1"/>
  <c r="T131" i="3"/>
  <c r="V9" i="3"/>
  <c r="W17" i="3"/>
  <c r="T142" i="3"/>
  <c r="T88" i="3"/>
  <c r="Y41" i="3"/>
  <c r="AD41" i="3" s="1"/>
  <c r="T41" i="3"/>
  <c r="Y45" i="3"/>
  <c r="AD45" i="3" s="1"/>
  <c r="T45" i="3"/>
  <c r="Y49" i="3"/>
  <c r="AD49" i="3" s="1"/>
  <c r="T49" i="3"/>
  <c r="Y73" i="3"/>
  <c r="AD73" i="3" s="1"/>
  <c r="T73" i="3"/>
  <c r="Y81" i="3"/>
  <c r="AD81" i="3" s="1"/>
  <c r="T81" i="3"/>
  <c r="Y85" i="3"/>
  <c r="AD85" i="3" s="1"/>
  <c r="T85" i="3"/>
  <c r="Y93" i="3"/>
  <c r="AD93" i="3" s="1"/>
  <c r="T93" i="3"/>
  <c r="Y101" i="3"/>
  <c r="AD101" i="3" s="1"/>
  <c r="T101" i="3"/>
  <c r="Y105" i="3"/>
  <c r="AD105" i="3" s="1"/>
  <c r="T105" i="3"/>
  <c r="Y109" i="3"/>
  <c r="AD109" i="3" s="1"/>
  <c r="T109" i="3"/>
  <c r="Y117" i="3"/>
  <c r="AD117" i="3" s="1"/>
  <c r="T117" i="3"/>
  <c r="Y121" i="3"/>
  <c r="AD121" i="3" s="1"/>
  <c r="T121" i="3"/>
  <c r="Y133" i="3"/>
  <c r="AD133" i="3" s="1"/>
  <c r="T133" i="3"/>
  <c r="Y141" i="3"/>
  <c r="AD141" i="3" s="1"/>
  <c r="T141" i="3"/>
  <c r="Y145" i="3"/>
  <c r="AD145" i="3" s="1"/>
  <c r="T145" i="3"/>
  <c r="Y149" i="3"/>
  <c r="AD149" i="3" s="1"/>
  <c r="T149" i="3"/>
  <c r="Y157" i="3"/>
  <c r="AD157" i="3" s="1"/>
  <c r="T157" i="3"/>
  <c r="Y165" i="3"/>
  <c r="AD165" i="3" s="1"/>
  <c r="T165" i="3"/>
  <c r="Y169" i="3"/>
  <c r="AD169" i="3" s="1"/>
  <c r="T169" i="3"/>
  <c r="Y173" i="3"/>
  <c r="AD173" i="3" s="1"/>
  <c r="T173" i="3"/>
  <c r="Y177" i="3"/>
  <c r="AD177" i="3" s="1"/>
  <c r="T177" i="3"/>
  <c r="Y181" i="3"/>
  <c r="AD181" i="3" s="1"/>
  <c r="T181" i="3"/>
  <c r="Y185" i="3"/>
  <c r="AD185" i="3" s="1"/>
  <c r="T185" i="3"/>
  <c r="Y189" i="3"/>
  <c r="AD189" i="3" s="1"/>
  <c r="T189" i="3"/>
  <c r="T193" i="3"/>
  <c r="T134" i="3"/>
  <c r="T78" i="3"/>
  <c r="T24" i="3"/>
  <c r="V22" i="3"/>
  <c r="Y20" i="3"/>
  <c r="AD20" i="3" s="1"/>
  <c r="T20" i="3"/>
  <c r="Y53" i="3"/>
  <c r="AD53" i="3" s="1"/>
  <c r="T53" i="3"/>
  <c r="Y57" i="3"/>
  <c r="AD57" i="3" s="1"/>
  <c r="T57" i="3"/>
  <c r="Y61" i="3"/>
  <c r="AD61" i="3" s="1"/>
  <c r="T61" i="3"/>
  <c r="Y69" i="3"/>
  <c r="AD69" i="3" s="1"/>
  <c r="T69" i="3"/>
  <c r="Y77" i="3"/>
  <c r="AD77" i="3" s="1"/>
  <c r="T77" i="3"/>
  <c r="Y113" i="3"/>
  <c r="AD113" i="3" s="1"/>
  <c r="T113" i="3"/>
  <c r="Y125" i="3"/>
  <c r="AD125" i="3" s="1"/>
  <c r="T125" i="3"/>
  <c r="Y137" i="3"/>
  <c r="AD137" i="3" s="1"/>
  <c r="T137" i="3"/>
  <c r="T184" i="3"/>
  <c r="T129" i="3"/>
  <c r="T70" i="3"/>
  <c r="T14" i="3"/>
  <c r="V152" i="3"/>
  <c r="V33" i="3"/>
  <c r="Y127" i="3"/>
  <c r="AD127" i="3" s="1"/>
  <c r="W9" i="3"/>
  <c r="W21" i="3"/>
  <c r="W30" i="3"/>
  <c r="V36" i="3"/>
  <c r="Y2" i="3"/>
  <c r="AD2" i="3" s="1"/>
  <c r="T2" i="3"/>
  <c r="Y11" i="3"/>
  <c r="AD11" i="3" s="1"/>
  <c r="T11" i="3"/>
  <c r="Y35" i="3"/>
  <c r="AD35" i="3" s="1"/>
  <c r="T35" i="3"/>
  <c r="V66" i="3"/>
  <c r="V74" i="3"/>
  <c r="V82" i="3"/>
  <c r="T182" i="3"/>
  <c r="T160" i="3"/>
  <c r="T118" i="3"/>
  <c r="T96" i="3"/>
  <c r="T54" i="3"/>
  <c r="T9" i="3"/>
  <c r="Y4" i="3"/>
  <c r="AD4" i="3" s="1"/>
  <c r="T4" i="3"/>
  <c r="Y7" i="3"/>
  <c r="AD7" i="3" s="1"/>
  <c r="T7" i="3"/>
  <c r="Y10" i="3"/>
  <c r="AD10" i="3" s="1"/>
  <c r="T10" i="3"/>
  <c r="Y13" i="3"/>
  <c r="AD13" i="3" s="1"/>
  <c r="T13" i="3"/>
  <c r="Y19" i="3"/>
  <c r="AD19" i="3" s="1"/>
  <c r="T19" i="3"/>
  <c r="Y28" i="3"/>
  <c r="AD28" i="3" s="1"/>
  <c r="T28" i="3"/>
  <c r="Y34" i="3"/>
  <c r="AD34" i="3" s="1"/>
  <c r="T34" i="3"/>
  <c r="Y37" i="3"/>
  <c r="AD37" i="3" s="1"/>
  <c r="T37" i="3"/>
  <c r="V13" i="3"/>
  <c r="V37" i="3"/>
  <c r="W2" i="3"/>
  <c r="V5" i="3"/>
  <c r="W14" i="3"/>
  <c r="Y26" i="3"/>
  <c r="AD26" i="3" s="1"/>
  <c r="T26" i="3"/>
  <c r="V29" i="3"/>
  <c r="Y44" i="3"/>
  <c r="AD44" i="3" s="1"/>
  <c r="T44" i="3"/>
  <c r="Y52" i="3"/>
  <c r="AD52" i="3" s="1"/>
  <c r="T52" i="3"/>
  <c r="Y60" i="3"/>
  <c r="AD60" i="3" s="1"/>
  <c r="T60" i="3"/>
  <c r="Y68" i="3"/>
  <c r="AD68" i="3" s="1"/>
  <c r="T68" i="3"/>
  <c r="Y76" i="3"/>
  <c r="AD76" i="3" s="1"/>
  <c r="T76" i="3"/>
  <c r="Y84" i="3"/>
  <c r="AD84" i="3" s="1"/>
  <c r="T84" i="3"/>
  <c r="Y92" i="3"/>
  <c r="AD92" i="3" s="1"/>
  <c r="T92" i="3"/>
  <c r="Y100" i="3"/>
  <c r="AD100" i="3" s="1"/>
  <c r="T100" i="3"/>
  <c r="Y108" i="3"/>
  <c r="AD108" i="3" s="1"/>
  <c r="T108" i="3"/>
  <c r="Y116" i="3"/>
  <c r="AD116" i="3" s="1"/>
  <c r="T116" i="3"/>
  <c r="Y124" i="3"/>
  <c r="AD124" i="3" s="1"/>
  <c r="T124" i="3"/>
  <c r="Y132" i="3"/>
  <c r="AD132" i="3" s="1"/>
  <c r="T132" i="3"/>
  <c r="Y140" i="3"/>
  <c r="AD140" i="3" s="1"/>
  <c r="T140" i="3"/>
  <c r="Y148" i="3"/>
  <c r="AD148" i="3" s="1"/>
  <c r="T148" i="3"/>
  <c r="Y156" i="3"/>
  <c r="AD156" i="3" s="1"/>
  <c r="T156" i="3"/>
  <c r="Y164" i="3"/>
  <c r="AD164" i="3" s="1"/>
  <c r="T164" i="3"/>
  <c r="Y172" i="3"/>
  <c r="AD172" i="3" s="1"/>
  <c r="T172" i="3"/>
  <c r="Y180" i="3"/>
  <c r="AD180" i="3" s="1"/>
  <c r="T180" i="3"/>
  <c r="Y188" i="3"/>
  <c r="AD188" i="3" s="1"/>
  <c r="T188" i="3"/>
  <c r="T158" i="3"/>
  <c r="T136" i="3"/>
  <c r="T94" i="3"/>
  <c r="T72" i="3"/>
  <c r="T30" i="3"/>
  <c r="Y128" i="3"/>
  <c r="AD128" i="3" s="1"/>
  <c r="W13" i="3"/>
  <c r="W22" i="3"/>
  <c r="W25" i="3"/>
  <c r="W37" i="3"/>
  <c r="W11" i="3"/>
  <c r="T23" i="3"/>
  <c r="V26" i="3"/>
  <c r="W35" i="3"/>
  <c r="V44" i="3"/>
  <c r="V52" i="3"/>
  <c r="V60" i="3"/>
  <c r="V68" i="3"/>
  <c r="V76" i="3"/>
  <c r="V84" i="3"/>
  <c r="V92" i="3"/>
  <c r="V100" i="3"/>
  <c r="V108" i="3"/>
  <c r="V116" i="3"/>
  <c r="V124" i="3"/>
  <c r="V132" i="3"/>
  <c r="V140" i="3"/>
  <c r="V148" i="3"/>
  <c r="V156" i="3"/>
  <c r="V164" i="3"/>
  <c r="V172" i="3"/>
  <c r="V180" i="3"/>
  <c r="V188" i="3"/>
  <c r="T150" i="3"/>
  <c r="T86" i="3"/>
  <c r="T22" i="3"/>
  <c r="AB22" i="3" s="1"/>
  <c r="Y23" i="3"/>
  <c r="AD23" i="3" s="1"/>
  <c r="Y3" i="3"/>
  <c r="T3" i="3"/>
  <c r="Y12" i="3"/>
  <c r="AD12" i="3" s="1"/>
  <c r="T12" i="3"/>
  <c r="Y15" i="3"/>
  <c r="AD15" i="3" s="1"/>
  <c r="T15" i="3"/>
  <c r="Y18" i="3"/>
  <c r="AD18" i="3" s="1"/>
  <c r="T18" i="3"/>
  <c r="Y21" i="3"/>
  <c r="AD21" i="3" s="1"/>
  <c r="T21" i="3"/>
  <c r="Y27" i="3"/>
  <c r="AD27" i="3" s="1"/>
  <c r="T27" i="3"/>
  <c r="Y36" i="3"/>
  <c r="AD36" i="3" s="1"/>
  <c r="T36" i="3"/>
  <c r="V2" i="3"/>
  <c r="W26" i="3"/>
  <c r="Y42" i="3"/>
  <c r="AD42" i="3" s="1"/>
  <c r="T42" i="3"/>
  <c r="W44" i="3"/>
  <c r="W48" i="3"/>
  <c r="Y50" i="3"/>
  <c r="AD50" i="3" s="1"/>
  <c r="T50" i="3"/>
  <c r="W52" i="3"/>
  <c r="Y58" i="3"/>
  <c r="AD58" i="3" s="1"/>
  <c r="T58" i="3"/>
  <c r="W60" i="3"/>
  <c r="Y66" i="3"/>
  <c r="AD66" i="3" s="1"/>
  <c r="T66" i="3"/>
  <c r="W68" i="3"/>
  <c r="W72" i="3"/>
  <c r="Y74" i="3"/>
  <c r="AD74" i="3" s="1"/>
  <c r="T74" i="3"/>
  <c r="W76" i="3"/>
  <c r="W80" i="3"/>
  <c r="Y82" i="3"/>
  <c r="AD82" i="3" s="1"/>
  <c r="T82" i="3"/>
  <c r="W84" i="3"/>
  <c r="W88" i="3"/>
  <c r="Y90" i="3"/>
  <c r="AD90" i="3" s="1"/>
  <c r="T90" i="3"/>
  <c r="W92" i="3"/>
  <c r="W96" i="3"/>
  <c r="Y98" i="3"/>
  <c r="AD98" i="3" s="1"/>
  <c r="T98" i="3"/>
  <c r="W100" i="3"/>
  <c r="Y106" i="3"/>
  <c r="AD106" i="3" s="1"/>
  <c r="T106" i="3"/>
  <c r="W108" i="3"/>
  <c r="Y114" i="3"/>
  <c r="AD114" i="3" s="1"/>
  <c r="T114" i="3"/>
  <c r="W116" i="3"/>
  <c r="Y122" i="3"/>
  <c r="AD122" i="3" s="1"/>
  <c r="T122" i="3"/>
  <c r="W124" i="3"/>
  <c r="Y130" i="3"/>
  <c r="AD130" i="3" s="1"/>
  <c r="T130" i="3"/>
  <c r="W132" i="3"/>
  <c r="Y138" i="3"/>
  <c r="AD138" i="3" s="1"/>
  <c r="T138" i="3"/>
  <c r="W140" i="3"/>
  <c r="Y146" i="3"/>
  <c r="AD146" i="3" s="1"/>
  <c r="T146" i="3"/>
  <c r="W148" i="3"/>
  <c r="Y154" i="3"/>
  <c r="AD154" i="3" s="1"/>
  <c r="T154" i="3"/>
  <c r="W156" i="3"/>
  <c r="Y162" i="3"/>
  <c r="AD162" i="3" s="1"/>
  <c r="T162" i="3"/>
  <c r="W164" i="3"/>
  <c r="Y170" i="3"/>
  <c r="AD170" i="3" s="1"/>
  <c r="T170" i="3"/>
  <c r="W172" i="3"/>
  <c r="Y178" i="3"/>
  <c r="AD178" i="3" s="1"/>
  <c r="T178" i="3"/>
  <c r="W180" i="3"/>
  <c r="Y186" i="3"/>
  <c r="AD186" i="3" s="1"/>
  <c r="T186" i="3"/>
  <c r="W188" i="3"/>
  <c r="T190" i="3"/>
  <c r="T168" i="3"/>
  <c r="T126" i="3"/>
  <c r="T104" i="3"/>
  <c r="T62" i="3"/>
  <c r="T40" i="3"/>
  <c r="V21" i="3"/>
  <c r="Y5" i="3"/>
  <c r="AD5" i="3" s="1"/>
  <c r="T5" i="3"/>
  <c r="Y29" i="3"/>
  <c r="AD29" i="3" s="1"/>
  <c r="T29" i="3"/>
  <c r="V139" i="3"/>
  <c r="V163" i="3"/>
  <c r="V187" i="3"/>
  <c r="T166" i="3"/>
  <c r="T144" i="3"/>
  <c r="T102" i="3"/>
  <c r="T80" i="3"/>
  <c r="T38" i="3"/>
  <c r="T16" i="3"/>
  <c r="AB179" i="3" l="1"/>
  <c r="AB94" i="3"/>
  <c r="AB143" i="3"/>
  <c r="U192" i="3"/>
  <c r="U56" i="3"/>
  <c r="U40" i="3"/>
  <c r="U84" i="3"/>
  <c r="U184" i="3"/>
  <c r="U127" i="3"/>
  <c r="U153" i="3"/>
  <c r="U17" i="3"/>
  <c r="AC37" i="3"/>
  <c r="U37" i="3"/>
  <c r="AC110" i="3"/>
  <c r="U110" i="3"/>
  <c r="AC57" i="3"/>
  <c r="U57" i="3"/>
  <c r="AC55" i="3"/>
  <c r="U55" i="3"/>
  <c r="AC105" i="3"/>
  <c r="U105" i="3"/>
  <c r="AC14" i="3"/>
  <c r="U14" i="3"/>
  <c r="U78" i="3"/>
  <c r="AC100" i="3"/>
  <c r="U100" i="3"/>
  <c r="AC50" i="3"/>
  <c r="U50" i="3"/>
  <c r="AC146" i="3"/>
  <c r="U146" i="3"/>
  <c r="U32" i="3"/>
  <c r="U80" i="3"/>
  <c r="U168" i="3"/>
  <c r="U5" i="3"/>
  <c r="AC12" i="3"/>
  <c r="U12" i="3"/>
  <c r="AC148" i="3"/>
  <c r="U148" i="3"/>
  <c r="AC69" i="3"/>
  <c r="U69" i="3"/>
  <c r="AC109" i="3"/>
  <c r="U109" i="3"/>
  <c r="AC169" i="3"/>
  <c r="U169" i="3"/>
  <c r="AC187" i="3"/>
  <c r="U187" i="3"/>
  <c r="AC15" i="3"/>
  <c r="U15" i="3"/>
  <c r="AC51" i="3"/>
  <c r="U51" i="3"/>
  <c r="AC87" i="3"/>
  <c r="U87" i="3"/>
  <c r="AC123" i="3"/>
  <c r="U123" i="3"/>
  <c r="AC155" i="3"/>
  <c r="U155" i="3"/>
  <c r="AC137" i="3"/>
  <c r="U137" i="3"/>
  <c r="AC134" i="3"/>
  <c r="U134" i="3"/>
  <c r="AC178" i="3"/>
  <c r="U178" i="3"/>
  <c r="AC44" i="3"/>
  <c r="U44" i="3"/>
  <c r="AC173" i="3"/>
  <c r="U173" i="3"/>
  <c r="AC118" i="3"/>
  <c r="U118" i="3"/>
  <c r="AC38" i="3"/>
  <c r="U38" i="3"/>
  <c r="AC142" i="3"/>
  <c r="U142" i="3"/>
  <c r="AC102" i="3"/>
  <c r="U102" i="3"/>
  <c r="AC82" i="3"/>
  <c r="U82" i="3"/>
  <c r="AC162" i="3"/>
  <c r="U162" i="3"/>
  <c r="AC86" i="3"/>
  <c r="U86" i="3"/>
  <c r="AC181" i="3"/>
  <c r="U181" i="3"/>
  <c r="AC48" i="3"/>
  <c r="U48" i="3"/>
  <c r="AC88" i="3"/>
  <c r="U88" i="3"/>
  <c r="AC66" i="3"/>
  <c r="U66" i="3"/>
  <c r="AC76" i="3"/>
  <c r="U76" i="3"/>
  <c r="AC164" i="3"/>
  <c r="U164" i="3"/>
  <c r="AC45" i="3"/>
  <c r="U45" i="3"/>
  <c r="AC81" i="3"/>
  <c r="U81" i="3"/>
  <c r="AC125" i="3"/>
  <c r="U125" i="3"/>
  <c r="AC23" i="3"/>
  <c r="U23" i="3"/>
  <c r="AC59" i="3"/>
  <c r="U59" i="3"/>
  <c r="AC95" i="3"/>
  <c r="U95" i="3"/>
  <c r="AC131" i="3"/>
  <c r="U131" i="3"/>
  <c r="AC167" i="3"/>
  <c r="U167" i="3"/>
  <c r="U129" i="3"/>
  <c r="U41" i="3"/>
  <c r="AC18" i="3"/>
  <c r="U18" i="3"/>
  <c r="AC22" i="3"/>
  <c r="U22" i="3"/>
  <c r="AC10" i="3"/>
  <c r="U10" i="3"/>
  <c r="AC158" i="3"/>
  <c r="U158" i="3"/>
  <c r="U112" i="3"/>
  <c r="AC29" i="3"/>
  <c r="U29" i="3"/>
  <c r="AC20" i="3"/>
  <c r="U20" i="3"/>
  <c r="AC186" i="3"/>
  <c r="U186" i="3"/>
  <c r="AC52" i="3"/>
  <c r="U52" i="3"/>
  <c r="U92" i="3"/>
  <c r="AC108" i="3"/>
  <c r="U108" i="3"/>
  <c r="AC172" i="3"/>
  <c r="U172" i="3"/>
  <c r="AC49" i="3"/>
  <c r="U49" i="3"/>
  <c r="AC85" i="3"/>
  <c r="U85" i="3"/>
  <c r="AC133" i="3"/>
  <c r="U133" i="3"/>
  <c r="AC185" i="3"/>
  <c r="U185" i="3"/>
  <c r="AC27" i="3"/>
  <c r="U27" i="3"/>
  <c r="AC67" i="3"/>
  <c r="U67" i="3"/>
  <c r="AC99" i="3"/>
  <c r="U99" i="3"/>
  <c r="AC135" i="3"/>
  <c r="U135" i="3"/>
  <c r="AC171" i="3"/>
  <c r="U171" i="3"/>
  <c r="AC190" i="3"/>
  <c r="U190" i="3"/>
  <c r="AC122" i="3"/>
  <c r="U122" i="3"/>
  <c r="AC54" i="3"/>
  <c r="U54" i="3"/>
  <c r="U161" i="3"/>
  <c r="U145" i="3"/>
  <c r="AC170" i="3"/>
  <c r="U170" i="3"/>
  <c r="AC60" i="3"/>
  <c r="U60" i="3"/>
  <c r="AC19" i="3"/>
  <c r="U19" i="3"/>
  <c r="AC26" i="3"/>
  <c r="U26" i="3"/>
  <c r="AC166" i="3"/>
  <c r="U166" i="3"/>
  <c r="AC136" i="3"/>
  <c r="U136" i="3"/>
  <c r="AC74" i="3"/>
  <c r="U74" i="3"/>
  <c r="U4" i="3"/>
  <c r="U96" i="3"/>
  <c r="AC98" i="3"/>
  <c r="U98" i="3"/>
  <c r="AC116" i="3"/>
  <c r="U116" i="3"/>
  <c r="AC180" i="3"/>
  <c r="U180" i="3"/>
  <c r="AC53" i="3"/>
  <c r="U53" i="3"/>
  <c r="AC89" i="3"/>
  <c r="U89" i="3"/>
  <c r="AC141" i="3"/>
  <c r="U141" i="3"/>
  <c r="AC189" i="3"/>
  <c r="U189" i="3"/>
  <c r="AC191" i="3"/>
  <c r="U191" i="3"/>
  <c r="AC71" i="3"/>
  <c r="U71" i="3"/>
  <c r="AC103" i="3"/>
  <c r="U103" i="3"/>
  <c r="AC139" i="3"/>
  <c r="U139" i="3"/>
  <c r="AC175" i="3"/>
  <c r="U175" i="3"/>
  <c r="U121" i="3"/>
  <c r="AC150" i="3"/>
  <c r="U150" i="3"/>
  <c r="AC177" i="3"/>
  <c r="U177" i="3"/>
  <c r="AC34" i="3"/>
  <c r="U34" i="3"/>
  <c r="AC154" i="3"/>
  <c r="U154" i="3"/>
  <c r="AC156" i="3"/>
  <c r="U156" i="3"/>
  <c r="AC163" i="3"/>
  <c r="U163" i="3"/>
  <c r="AB60" i="3"/>
  <c r="AC42" i="3"/>
  <c r="U42" i="3"/>
  <c r="AC36" i="3"/>
  <c r="U36" i="3"/>
  <c r="AC174" i="3"/>
  <c r="U174" i="3"/>
  <c r="AC144" i="3"/>
  <c r="U144" i="3"/>
  <c r="AC9" i="3"/>
  <c r="U9" i="3"/>
  <c r="AC106" i="3"/>
  <c r="U106" i="3"/>
  <c r="U8" i="3"/>
  <c r="U64" i="3"/>
  <c r="U104" i="3"/>
  <c r="AC124" i="3"/>
  <c r="U124" i="3"/>
  <c r="AC188" i="3"/>
  <c r="U188" i="3"/>
  <c r="AC93" i="3"/>
  <c r="U93" i="3"/>
  <c r="AC149" i="3"/>
  <c r="U149" i="3"/>
  <c r="AC193" i="3"/>
  <c r="U193" i="3"/>
  <c r="AC3" i="3"/>
  <c r="U3" i="3"/>
  <c r="AC35" i="3"/>
  <c r="U35" i="3"/>
  <c r="AC75" i="3"/>
  <c r="U75" i="3"/>
  <c r="AC111" i="3"/>
  <c r="U111" i="3"/>
  <c r="U143" i="3"/>
  <c r="AC179" i="3"/>
  <c r="U179" i="3"/>
  <c r="AC126" i="3"/>
  <c r="U126" i="3"/>
  <c r="AC70" i="3"/>
  <c r="U70" i="3"/>
  <c r="AC13" i="3"/>
  <c r="U13" i="3"/>
  <c r="AC117" i="3"/>
  <c r="U117" i="3"/>
  <c r="AC91" i="3"/>
  <c r="U91" i="3"/>
  <c r="U25" i="3"/>
  <c r="AC58" i="3"/>
  <c r="U58" i="3"/>
  <c r="AC182" i="3"/>
  <c r="U182" i="3"/>
  <c r="AC73" i="3"/>
  <c r="U73" i="3"/>
  <c r="AC94" i="3"/>
  <c r="U94" i="3"/>
  <c r="AC152" i="3"/>
  <c r="U152" i="3"/>
  <c r="AC62" i="3"/>
  <c r="U62" i="3"/>
  <c r="AC114" i="3"/>
  <c r="U114" i="3"/>
  <c r="U16" i="3"/>
  <c r="U68" i="3"/>
  <c r="AC120" i="3"/>
  <c r="U120" i="3"/>
  <c r="AC2" i="3"/>
  <c r="U2" i="3"/>
  <c r="AC132" i="3"/>
  <c r="U132" i="3"/>
  <c r="AC61" i="3"/>
  <c r="U61" i="3"/>
  <c r="AC97" i="3"/>
  <c r="U97" i="3"/>
  <c r="AC157" i="3"/>
  <c r="U157" i="3"/>
  <c r="AC47" i="3"/>
  <c r="U47" i="3"/>
  <c r="U7" i="3"/>
  <c r="AC39" i="3"/>
  <c r="U39" i="3"/>
  <c r="AC79" i="3"/>
  <c r="U79" i="3"/>
  <c r="AC115" i="3"/>
  <c r="U115" i="3"/>
  <c r="AC147" i="3"/>
  <c r="U147" i="3"/>
  <c r="AC183" i="3"/>
  <c r="U183" i="3"/>
  <c r="U63" i="3"/>
  <c r="AC77" i="3"/>
  <c r="U77" i="3"/>
  <c r="AC159" i="3"/>
  <c r="U159" i="3"/>
  <c r="AC6" i="3"/>
  <c r="U6" i="3"/>
  <c r="AC46" i="3"/>
  <c r="U46" i="3"/>
  <c r="AC90" i="3"/>
  <c r="U90" i="3"/>
  <c r="AC28" i="3"/>
  <c r="U28" i="3"/>
  <c r="AC160" i="3"/>
  <c r="U160" i="3"/>
  <c r="AC138" i="3"/>
  <c r="U138" i="3"/>
  <c r="U24" i="3"/>
  <c r="U72" i="3"/>
  <c r="AC128" i="3"/>
  <c r="U128" i="3"/>
  <c r="AC140" i="3"/>
  <c r="U140" i="3"/>
  <c r="AC21" i="3"/>
  <c r="U21" i="3"/>
  <c r="AC65" i="3"/>
  <c r="U65" i="3"/>
  <c r="AC101" i="3"/>
  <c r="U101" i="3"/>
  <c r="AC165" i="3"/>
  <c r="U165" i="3"/>
  <c r="U11" i="3"/>
  <c r="AC43" i="3"/>
  <c r="U43" i="3"/>
  <c r="AC83" i="3"/>
  <c r="U83" i="3"/>
  <c r="AC119" i="3"/>
  <c r="U119" i="3"/>
  <c r="AC151" i="3"/>
  <c r="U151" i="3"/>
  <c r="U107" i="3"/>
  <c r="AC33" i="3"/>
  <c r="U33" i="3"/>
  <c r="AC113" i="3"/>
  <c r="U113" i="3"/>
  <c r="U130" i="3"/>
  <c r="AC30" i="3"/>
  <c r="U30" i="3"/>
  <c r="AC78" i="3"/>
  <c r="AB83" i="3"/>
  <c r="AC17" i="3"/>
  <c r="AC130" i="3"/>
  <c r="AB76" i="3"/>
  <c r="AB66" i="3"/>
  <c r="AB123" i="3"/>
  <c r="AB11" i="3"/>
  <c r="AC41" i="3"/>
  <c r="AB84" i="3"/>
  <c r="AB43" i="3"/>
  <c r="AB151" i="3"/>
  <c r="AC161" i="3"/>
  <c r="AB135" i="3"/>
  <c r="AC25" i="3"/>
  <c r="AB99" i="3"/>
  <c r="AC5" i="3"/>
  <c r="AC7" i="3"/>
  <c r="AB182" i="3"/>
  <c r="AB32" i="3"/>
  <c r="AB106" i="3"/>
  <c r="AB132" i="3"/>
  <c r="AB190" i="3"/>
  <c r="AB56" i="3"/>
  <c r="AB58" i="3"/>
  <c r="AC153" i="3"/>
  <c r="AB2" i="3"/>
  <c r="AB36" i="3"/>
  <c r="AB31" i="3"/>
  <c r="AB181" i="3"/>
  <c r="AB121" i="3"/>
  <c r="AB173" i="3"/>
  <c r="AB164" i="3"/>
  <c r="AC145" i="3"/>
  <c r="AB126" i="3"/>
  <c r="AC121" i="3"/>
  <c r="AB119" i="3"/>
  <c r="AB72" i="3"/>
  <c r="AB7" i="3"/>
  <c r="AB107" i="3"/>
  <c r="AB115" i="3"/>
  <c r="AB147" i="3"/>
  <c r="AC129" i="3"/>
  <c r="AB127" i="3"/>
  <c r="AB134" i="3"/>
  <c r="AB161" i="3"/>
  <c r="AB136" i="3"/>
  <c r="AB39" i="3"/>
  <c r="AB82" i="3"/>
  <c r="AB193" i="3"/>
  <c r="AB137" i="3"/>
  <c r="AB118" i="3"/>
  <c r="AB67" i="3"/>
  <c r="AB176" i="3"/>
  <c r="AB92" i="3"/>
  <c r="AB29" i="3"/>
  <c r="AB148" i="3"/>
  <c r="AB88" i="3"/>
  <c r="AB131" i="3"/>
  <c r="AB20" i="3"/>
  <c r="AB38" i="3"/>
  <c r="AB154" i="3"/>
  <c r="AB90" i="3"/>
  <c r="AB5" i="3"/>
  <c r="AB140" i="3"/>
  <c r="AB4" i="3"/>
  <c r="AB113" i="3"/>
  <c r="AB59" i="3"/>
  <c r="AC63" i="3"/>
  <c r="AB146" i="3"/>
  <c r="AB70" i="3"/>
  <c r="AB171" i="3"/>
  <c r="AB167" i="3"/>
  <c r="AB142" i="3"/>
  <c r="AB111" i="3"/>
  <c r="AB77" i="3"/>
  <c r="AB75" i="3"/>
  <c r="AB73" i="3"/>
  <c r="AB57" i="3"/>
  <c r="AB48" i="3"/>
  <c r="AB47" i="3"/>
  <c r="AB44" i="3"/>
  <c r="AB23" i="3"/>
  <c r="AB26" i="3"/>
  <c r="AB163" i="3"/>
  <c r="AC8" i="3"/>
  <c r="AC192" i="3"/>
  <c r="AB130" i="3"/>
  <c r="AB18" i="3"/>
  <c r="AB87" i="3"/>
  <c r="AB172" i="3"/>
  <c r="AB108" i="3"/>
  <c r="AB63" i="3"/>
  <c r="AB15" i="3"/>
  <c r="AB177" i="3"/>
  <c r="AB157" i="3"/>
  <c r="AB17" i="3"/>
  <c r="AB129" i="3"/>
  <c r="AB112" i="3"/>
  <c r="AB192" i="3"/>
  <c r="AB184" i="3"/>
  <c r="AB183" i="3"/>
  <c r="AB170" i="3"/>
  <c r="AB168" i="3"/>
  <c r="AB156" i="3"/>
  <c r="AB144" i="3"/>
  <c r="AB125" i="3"/>
  <c r="AC107" i="3"/>
  <c r="AB97" i="3"/>
  <c r="AB95" i="3"/>
  <c r="AC84" i="3"/>
  <c r="AB79" i="3"/>
  <c r="AB78" i="3"/>
  <c r="AC72" i="3"/>
  <c r="AB61" i="3"/>
  <c r="AC56" i="3"/>
  <c r="AB52" i="3"/>
  <c r="AB51" i="3"/>
  <c r="AB40" i="3"/>
  <c r="AB37" i="3"/>
  <c r="AB35" i="3"/>
  <c r="AB27" i="3"/>
  <c r="AB8" i="3"/>
  <c r="AC4" i="3"/>
  <c r="AB74" i="3"/>
  <c r="AB165" i="3"/>
  <c r="AC31" i="3"/>
  <c r="AB19" i="3"/>
  <c r="AB139" i="3"/>
  <c r="AB91" i="3"/>
  <c r="AB128" i="3"/>
  <c r="AB150" i="3"/>
  <c r="AB13" i="3"/>
  <c r="AB103" i="3"/>
  <c r="AB153" i="3"/>
  <c r="AB71" i="3"/>
  <c r="AB175" i="3"/>
  <c r="AB162" i="3"/>
  <c r="AB12" i="3"/>
  <c r="AB54" i="3"/>
  <c r="AB149" i="3"/>
  <c r="AB101" i="3"/>
  <c r="AB191" i="3"/>
  <c r="AC127" i="3"/>
  <c r="AB50" i="3"/>
  <c r="AB34" i="3"/>
  <c r="AB69" i="3"/>
  <c r="AB155" i="3"/>
  <c r="AB65" i="3"/>
  <c r="AB145" i="3"/>
  <c r="AB55" i="3"/>
  <c r="AC80" i="3"/>
  <c r="AB46" i="3"/>
  <c r="AB110" i="3"/>
  <c r="AB33" i="3"/>
  <c r="AB178" i="3"/>
  <c r="AB114" i="3"/>
  <c r="AB21" i="3"/>
  <c r="AB93" i="3"/>
  <c r="AB174" i="3"/>
  <c r="AB30" i="3"/>
  <c r="AB24" i="3"/>
  <c r="AB109" i="3"/>
  <c r="AB141" i="3"/>
  <c r="AB14" i="3"/>
  <c r="AB86" i="3"/>
  <c r="AB41" i="3"/>
  <c r="AB102" i="3"/>
  <c r="AB68" i="3"/>
  <c r="AB53" i="3"/>
  <c r="AB98" i="3"/>
  <c r="AB158" i="3"/>
  <c r="AB189" i="3"/>
  <c r="AB159" i="3"/>
  <c r="AB62" i="3"/>
  <c r="AB138" i="3"/>
  <c r="AB188" i="3"/>
  <c r="AB124" i="3"/>
  <c r="AB96" i="3"/>
  <c r="AB89" i="3"/>
  <c r="AB187" i="3"/>
  <c r="AC68" i="3"/>
  <c r="AC24" i="3"/>
  <c r="AB64" i="3"/>
  <c r="AB16" i="3"/>
  <c r="AB104" i="3"/>
  <c r="AB42" i="3"/>
  <c r="AB169" i="3"/>
  <c r="AB117" i="3"/>
  <c r="AB152" i="3"/>
  <c r="AB166" i="3"/>
  <c r="AB186" i="3"/>
  <c r="AB122" i="3"/>
  <c r="AB100" i="3"/>
  <c r="AB9" i="3"/>
  <c r="AB10" i="3"/>
  <c r="AB3" i="3"/>
  <c r="AB185" i="3"/>
  <c r="AB49" i="3"/>
  <c r="AB120" i="3"/>
  <c r="AC184" i="3"/>
  <c r="AB6" i="3"/>
  <c r="AB25" i="3"/>
  <c r="AB180" i="3"/>
  <c r="AB116" i="3"/>
  <c r="AB28" i="3"/>
  <c r="AB160" i="3"/>
  <c r="AB80" i="3"/>
  <c r="AB85" i="3"/>
  <c r="AB45" i="3"/>
  <c r="AB133" i="3"/>
  <c r="AB105" i="3"/>
  <c r="AB81" i="3"/>
  <c r="AD3" i="3"/>
  <c r="AC16" i="3"/>
  <c r="AC104" i="3"/>
  <c r="AC96" i="3"/>
  <c r="AC64" i="3"/>
  <c r="AC92" i="3"/>
  <c r="AC32" i="3"/>
  <c r="AC40" i="3"/>
  <c r="AC168" i="3"/>
  <c r="AC112" i="3"/>
  <c r="AC176" i="3"/>
</calcChain>
</file>

<file path=xl/sharedStrings.xml><?xml version="1.0" encoding="utf-8"?>
<sst xmlns="http://schemas.openxmlformats.org/spreadsheetml/2006/main" count="1879" uniqueCount="667">
  <si>
    <t>filename</t>
  </si>
  <si>
    <t>xor</t>
  </si>
  <si>
    <t>optionality</t>
  </si>
  <si>
    <t>concurrent</t>
  </si>
  <si>
    <t>sequence</t>
  </si>
  <si>
    <t>sequence-opt</t>
  </si>
  <si>
    <t>loop</t>
  </si>
  <si>
    <t>flower</t>
  </si>
  <si>
    <t>flower_size</t>
  </si>
  <si>
    <t>tau</t>
  </si>
  <si>
    <t>interleaved</t>
  </si>
  <si>
    <t>or</t>
  </si>
  <si>
    <t>or_children</t>
  </si>
  <si>
    <t>or_size</t>
  </si>
  <si>
    <t>activity</t>
  </si>
  <si>
    <t>BPIC11-hospital_log.xes.gz-im-basic.tree</t>
  </si>
  <si>
    <t>BPIC11-hospital_log.xes.gz-im-opt-pc.tree</t>
  </si>
  <si>
    <t>BPIC11-hospital_log.xes.gz-im-opt.tree</t>
  </si>
  <si>
    <t>BPIC11-hospital_log.xes.gz-im.tree</t>
  </si>
  <si>
    <t>BPIC11-hospital_log.xes.gz-ima-basic-opt-pc.tree</t>
  </si>
  <si>
    <t>BPIC11-hospital_log.xes.gz-ima-basic-opt.tree</t>
  </si>
  <si>
    <t>BPIC11-hospital_log.xes.gz-ima-basic.tree</t>
  </si>
  <si>
    <t>BPIC11-hospital_log.xes.gz-ima.tree</t>
  </si>
  <si>
    <t>BPIC11-hospital_log.xes.gz-imf-basic.tree</t>
  </si>
  <si>
    <t>BPIC11-hospital_log.xes.gz-imf-opt-pc.tree</t>
  </si>
  <si>
    <t>BPIC11-hospital_log.xes.gz-imf-opt.tree</t>
  </si>
  <si>
    <t>BPIC11-hospital_log.xes.gz-imf.tree</t>
  </si>
  <si>
    <t>BPIC11-hospital_log.xes.gz-imfa-basic-opt-pc.tree</t>
  </si>
  <si>
    <t>BPIC11-hospital_log.xes.gz-imfa-basic-opt.tree</t>
  </si>
  <si>
    <t>BPIC11-hospital_log.xes.gz-imfa-basic.tree</t>
  </si>
  <si>
    <t>BPIC11-hospital_log.xes.gz-imfa.tree</t>
  </si>
  <si>
    <t>BPIC12-financial_log.xes.gz-im-basic.tree</t>
  </si>
  <si>
    <t>BPIC12-financial_log.xes.gz-im-opt-pc.tree</t>
  </si>
  <si>
    <t>BPIC12-financial_log.xes.gz-im-opt.tree</t>
  </si>
  <si>
    <t>BPIC12-financial_log.xes.gz-im.tree</t>
  </si>
  <si>
    <t>BPIC12-financial_log.xes.gz-ima-basic-opt-pc.tree</t>
  </si>
  <si>
    <t>BPIC12-financial_log.xes.gz-ima-basic-opt.tree</t>
  </si>
  <si>
    <t>BPIC12-financial_log.xes.gz-ima-basic.tree</t>
  </si>
  <si>
    <t>BPIC12-financial_log.xes.gz-ima.tree</t>
  </si>
  <si>
    <t>BPIC12-financial_log.xes.gz-imf-basic.tree</t>
  </si>
  <si>
    <t>BPIC12-financial_log.xes.gz-imf-opt-pc.tree</t>
  </si>
  <si>
    <t>BPIC12-financial_log.xes.gz-imf-opt.tree</t>
  </si>
  <si>
    <t>BPIC12-financial_log.xes.gz-imf.tree</t>
  </si>
  <si>
    <t>BPIC12-financial_log.xes.gz-imfa-basic-opt-pc.tree</t>
  </si>
  <si>
    <t>BPIC12-financial_log.xes.gz-imfa-basic-opt.tree</t>
  </si>
  <si>
    <t>BPIC12-financial_log.xes.gz-imfa-basic.tree</t>
  </si>
  <si>
    <t>BPIC12-financial_log.xes.gz-imfa.tree</t>
  </si>
  <si>
    <t>BPIC13-BPI_Challenge_2013_closed_problems.xes.gz-im-basic.tree</t>
  </si>
  <si>
    <t>BPIC13-BPI_Challenge_2013_closed_problems.xes.gz-im-opt-pc.tree</t>
  </si>
  <si>
    <t>BPIC13-BPI_Challenge_2013_closed_problems.xes.gz-im-opt.tree</t>
  </si>
  <si>
    <t>BPIC13-BPI_Challenge_2013_closed_problems.xes.gz-im.tree</t>
  </si>
  <si>
    <t>BPIC13-BPI_Challenge_2013_closed_problems.xes.gz-ima-basic-opt-pc.tree</t>
  </si>
  <si>
    <t>BPIC13-BPI_Challenge_2013_closed_problems.xes.gz-ima-basic-opt.tree</t>
  </si>
  <si>
    <t>BPIC13-BPI_Challenge_2013_closed_problems.xes.gz-ima-basic.tree</t>
  </si>
  <si>
    <t>BPIC13-BPI_Challenge_2013_closed_problems.xes.gz-ima.tree</t>
  </si>
  <si>
    <t>BPIC13-BPI_Challenge_2013_closed_problems.xes.gz-imf-basic.tree</t>
  </si>
  <si>
    <t>BPIC13-BPI_Challenge_2013_closed_problems.xes.gz-imf-opt-pc.tree</t>
  </si>
  <si>
    <t>BPIC13-BPI_Challenge_2013_closed_problems.xes.gz-imf-opt.tree</t>
  </si>
  <si>
    <t>BPIC13-BPI_Challenge_2013_closed_problems.xes.gz-imf.tree</t>
  </si>
  <si>
    <t>BPIC13-BPI_Challenge_2013_closed_problems.xes.gz-imfa-basic-opt-pc.tree</t>
  </si>
  <si>
    <t>BPIC13-BPI_Challenge_2013_closed_problems.xes.gz-imfa-basic-opt.tree</t>
  </si>
  <si>
    <t>BPIC13-BPI_Challenge_2013_closed_problems.xes.gz-imfa-basic.tree</t>
  </si>
  <si>
    <t>BPIC13-BPI_Challenge_2013_closed_problems.xes.gz-imfa.tree</t>
  </si>
  <si>
    <t>BPIC13-BPI_Challenge_2013_incidents.xes.gz-im-basic.tree</t>
  </si>
  <si>
    <t>BPIC13-BPI_Challenge_2013_incidents.xes.gz-im-opt-pc.tree</t>
  </si>
  <si>
    <t>BPIC13-BPI_Challenge_2013_incidents.xes.gz-im-opt.tree</t>
  </si>
  <si>
    <t>BPIC13-BPI_Challenge_2013_incidents.xes.gz-im.tree</t>
  </si>
  <si>
    <t>BPIC13-BPI_Challenge_2013_incidents.xes.gz-ima-basic-opt-pc.tree</t>
  </si>
  <si>
    <t>BPIC13-BPI_Challenge_2013_incidents.xes.gz-ima-basic-opt.tree</t>
  </si>
  <si>
    <t>BPIC13-BPI_Challenge_2013_incidents.xes.gz-ima-basic.tree</t>
  </si>
  <si>
    <t>BPIC13-BPI_Challenge_2013_incidents.xes.gz-ima.tree</t>
  </si>
  <si>
    <t>BPIC13-BPI_Challenge_2013_incidents.xes.gz-imf-basic.tree</t>
  </si>
  <si>
    <t>BPIC13-BPI_Challenge_2013_incidents.xes.gz-imf-opt-pc.tree</t>
  </si>
  <si>
    <t>BPIC13-BPI_Challenge_2013_incidents.xes.gz-imf-opt.tree</t>
  </si>
  <si>
    <t>BPIC13-BPI_Challenge_2013_incidents.xes.gz-imf.tree</t>
  </si>
  <si>
    <t>BPIC13-BPI_Challenge_2013_incidents.xes.gz-imfa-basic-opt-pc.tree</t>
  </si>
  <si>
    <t>BPIC13-BPI_Challenge_2013_incidents.xes.gz-imfa-basic-opt.tree</t>
  </si>
  <si>
    <t>BPIC13-BPI_Challenge_2013_incidents.xes.gz-imfa-basic.tree</t>
  </si>
  <si>
    <t>BPIC13-BPI_Challenge_2013_incidents.xes.gz-imfa.tree</t>
  </si>
  <si>
    <t>BPIC14-Detail Incident Activity.xes.gz-im-basic.tree</t>
  </si>
  <si>
    <t>BPIC14-Detail Incident Activity.xes.gz-im-opt-pc.tree</t>
  </si>
  <si>
    <t>BPIC14-Detail Incident Activity.xes.gz-im-opt.tree</t>
  </si>
  <si>
    <t>BPIC14-Detail Incident Activity.xes.gz-im.tree</t>
  </si>
  <si>
    <t>BPIC14-Detail Incident Activity.xes.gz-ima-basic-opt-pc.tree</t>
  </si>
  <si>
    <t>BPIC14-Detail Incident Activity.xes.gz-ima-basic-opt.tree</t>
  </si>
  <si>
    <t>BPIC14-Detail Incident Activity.xes.gz-ima-basic.tree</t>
  </si>
  <si>
    <t>BPIC14-Detail Incident Activity.xes.gz-ima.tree</t>
  </si>
  <si>
    <t>BPIC14-Detail Incident Activity.xes.gz-imf-basic.tree</t>
  </si>
  <si>
    <t>BPIC14-Detail Incident Activity.xes.gz-imf-opt-pc.tree</t>
  </si>
  <si>
    <t>BPIC14-Detail Incident Activity.xes.gz-imf-opt.tree</t>
  </si>
  <si>
    <t>BPIC14-Detail Incident Activity.xes.gz-imf.tree</t>
  </si>
  <si>
    <t>BPIC14-Detail Incident Activity.xes.gz-imfa-basic-opt-pc.tree</t>
  </si>
  <si>
    <t>BPIC14-Detail Incident Activity.xes.gz-imfa-basic-opt.tree</t>
  </si>
  <si>
    <t>BPIC14-Detail Incident Activity.xes.gz-imfa-basic.tree</t>
  </si>
  <si>
    <t>BPIC14-Detail Incident Activity.xes.gz-imfa.tree</t>
  </si>
  <si>
    <t>BPIC14-Detail Incident Activity_complete_cases.xes.gz-im-basic.tree</t>
  </si>
  <si>
    <t>BPIC14-Detail Incident Activity_complete_cases.xes.gz-im-opt-pc.tree</t>
  </si>
  <si>
    <t>BPIC14-Detail Incident Activity_complete_cases.xes.gz-im-opt.tree</t>
  </si>
  <si>
    <t>BPIC14-Detail Incident Activity_complete_cases.xes.gz-im.tree</t>
  </si>
  <si>
    <t>BPIC14-Detail Incident Activity_complete_cases.xes.gz-ima-basic-opt-pc.tree</t>
  </si>
  <si>
    <t>BPIC14-Detail Incident Activity_complete_cases.xes.gz-ima-basic-opt.tree</t>
  </si>
  <si>
    <t>BPIC14-Detail Incident Activity_complete_cases.xes.gz-ima-basic.tree</t>
  </si>
  <si>
    <t>BPIC14-Detail Incident Activity_complete_cases.xes.gz-ima.tree</t>
  </si>
  <si>
    <t>BPIC14-Detail Incident Activity_complete_cases.xes.gz-imf-basic.tree</t>
  </si>
  <si>
    <t>BPIC14-Detail Incident Activity_complete_cases.xes.gz-imf-opt-pc.tree</t>
  </si>
  <si>
    <t>BPIC14-Detail Incident Activity_complete_cases.xes.gz-imf-opt.tree</t>
  </si>
  <si>
    <t>BPIC14-Detail Incident Activity_complete_cases.xes.gz-imf.tree</t>
  </si>
  <si>
    <t>BPIC14-Detail Incident Activity_complete_cases.xes.gz-imfa-basic-opt-pc.tree</t>
  </si>
  <si>
    <t>BPIC14-Detail Incident Activity_complete_cases.xes.gz-imfa-basic-opt.tree</t>
  </si>
  <si>
    <t>BPIC14-Detail Incident Activity_complete_cases.xes.gz-imfa-basic.tree</t>
  </si>
  <si>
    <t>BPIC14-Detail Incident Activity_complete_cases.xes.gz-imfa.tree</t>
  </si>
  <si>
    <t>BPIC15-BPIC15_1.xes-im-basic.tree</t>
  </si>
  <si>
    <t>BPIC15-BPIC15_1.xes-im-opt-pc.tree</t>
  </si>
  <si>
    <t>BPIC15-BPIC15_1.xes-im-opt.tree</t>
  </si>
  <si>
    <t>BPIC15-BPIC15_1.xes-im.tree</t>
  </si>
  <si>
    <t>BPIC15-BPIC15_1.xes-ima-basic-opt-pc.tree</t>
  </si>
  <si>
    <t>BPIC15-BPIC15_1.xes-ima-basic-opt.tree</t>
  </si>
  <si>
    <t>BPIC15-BPIC15_1.xes-ima-basic.tree</t>
  </si>
  <si>
    <t>BPIC15-BPIC15_1.xes-ima.tree</t>
  </si>
  <si>
    <t>BPIC15-BPIC15_1.xes-imf-basic.tree</t>
  </si>
  <si>
    <t>BPIC15-BPIC15_1.xes-imf-opt-pc.tree</t>
  </si>
  <si>
    <t>BPIC15-BPIC15_1.xes-imf-opt.tree</t>
  </si>
  <si>
    <t>BPIC15-BPIC15_1.xes-imf.tree</t>
  </si>
  <si>
    <t>BPIC15-BPIC15_1.xes-imfa-basic-opt-pc.tree</t>
  </si>
  <si>
    <t>BPIC15-BPIC15_1.xes-imfa-basic-opt.tree</t>
  </si>
  <si>
    <t>BPIC15-BPIC15_1.xes-imfa-basic.tree</t>
  </si>
  <si>
    <t>BPIC15-BPIC15_1.xes-imfa.tree</t>
  </si>
  <si>
    <t>BPIC15-BPIC15_2.xes-im-basic.tree</t>
  </si>
  <si>
    <t>BPIC15-BPIC15_2.xes-im-opt-pc.tree</t>
  </si>
  <si>
    <t>BPIC15-BPIC15_2.xes-im-opt.tree</t>
  </si>
  <si>
    <t>BPIC15-BPIC15_2.xes-im.tree</t>
  </si>
  <si>
    <t>BPIC15-BPIC15_2.xes-ima-basic-opt-pc.tree</t>
  </si>
  <si>
    <t>BPIC15-BPIC15_2.xes-ima-basic-opt.tree</t>
  </si>
  <si>
    <t>BPIC15-BPIC15_2.xes-ima-basic.tree</t>
  </si>
  <si>
    <t>BPIC15-BPIC15_2.xes-ima.tree</t>
  </si>
  <si>
    <t>BPIC15-BPIC15_2.xes-imf-basic.tree</t>
  </si>
  <si>
    <t>BPIC15-BPIC15_2.xes-imf-opt-pc.tree</t>
  </si>
  <si>
    <t>BPIC15-BPIC15_2.xes-imf-opt.tree</t>
  </si>
  <si>
    <t>BPIC15-BPIC15_2.xes-imf.tree</t>
  </si>
  <si>
    <t>BPIC15-BPIC15_2.xes-imfa-basic-opt-pc.tree</t>
  </si>
  <si>
    <t>BPIC15-BPIC15_2.xes-imfa-basic-opt.tree</t>
  </si>
  <si>
    <t>BPIC15-BPIC15_2.xes-imfa-basic.tree</t>
  </si>
  <si>
    <t>BPIC15-BPIC15_2.xes-imfa.tree</t>
  </si>
  <si>
    <t>BPIC15-BPIC15_3.xes-im-basic.tree</t>
  </si>
  <si>
    <t>BPIC15-BPIC15_3.xes-im-opt-pc.tree</t>
  </si>
  <si>
    <t>BPIC15-BPIC15_3.xes-im-opt.tree</t>
  </si>
  <si>
    <t>BPIC15-BPIC15_3.xes-im.tree</t>
  </si>
  <si>
    <t>BPIC15-BPIC15_3.xes-ima-basic-opt-pc.tree</t>
  </si>
  <si>
    <t>BPIC15-BPIC15_3.xes-ima-basic-opt.tree</t>
  </si>
  <si>
    <t>BPIC15-BPIC15_3.xes-ima-basic.tree</t>
  </si>
  <si>
    <t>BPIC15-BPIC15_3.xes-ima.tree</t>
  </si>
  <si>
    <t>BPIC15-BPIC15_3.xes-imf-basic.tree</t>
  </si>
  <si>
    <t>BPIC15-BPIC15_3.xes-imf-opt-pc.tree</t>
  </si>
  <si>
    <t>BPIC15-BPIC15_3.xes-imf-opt.tree</t>
  </si>
  <si>
    <t>BPIC15-BPIC15_3.xes-imf.tree</t>
  </si>
  <si>
    <t>BPIC15-BPIC15_3.xes-imfa-basic-opt-pc.tree</t>
  </si>
  <si>
    <t>BPIC15-BPIC15_3.xes-imfa-basic-opt.tree</t>
  </si>
  <si>
    <t>BPIC15-BPIC15_3.xes-imfa-basic.tree</t>
  </si>
  <si>
    <t>BPIC15-BPIC15_3.xes-imfa.tree</t>
  </si>
  <si>
    <t>BPIC15-BPIC15_4.xes-im-basic.tree</t>
  </si>
  <si>
    <t>BPIC15-BPIC15_4.xes-im-opt-pc.tree</t>
  </si>
  <si>
    <t>BPIC15-BPIC15_4.xes-im-opt.tree</t>
  </si>
  <si>
    <t>BPIC15-BPIC15_4.xes-im.tree</t>
  </si>
  <si>
    <t>BPIC15-BPIC15_4.xes-ima-basic-opt-pc.tree</t>
  </si>
  <si>
    <t>BPIC15-BPIC15_4.xes-ima-basic-opt.tree</t>
  </si>
  <si>
    <t>BPIC15-BPIC15_4.xes-ima-basic.tree</t>
  </si>
  <si>
    <t>BPIC15-BPIC15_4.xes-ima.tree</t>
  </si>
  <si>
    <t>BPIC15-BPIC15_4.xes-imf-basic.tree</t>
  </si>
  <si>
    <t>BPIC15-BPIC15_4.xes-imf-opt-pc.tree</t>
  </si>
  <si>
    <t>BPIC15-BPIC15_4.xes-imf-opt.tree</t>
  </si>
  <si>
    <t>BPIC15-BPIC15_4.xes-imf.tree</t>
  </si>
  <si>
    <t>BPIC15-BPIC15_4.xes-imfa-basic-opt-pc.tree</t>
  </si>
  <si>
    <t>BPIC15-BPIC15_4.xes-imfa-basic-opt.tree</t>
  </si>
  <si>
    <t>BPIC15-BPIC15_4.xes-imfa-basic.tree</t>
  </si>
  <si>
    <t>BPIC15-BPIC15_4.xes-imfa.tree</t>
  </si>
  <si>
    <t>BPIC15-BPIC15_5.xes-im-basic.tree</t>
  </si>
  <si>
    <t>BPIC15-BPIC15_5.xes-im-opt-pc.tree</t>
  </si>
  <si>
    <t>BPIC15-BPIC15_5.xes-im-opt.tree</t>
  </si>
  <si>
    <t>BPIC15-BPIC15_5.xes-im.tree</t>
  </si>
  <si>
    <t>BPIC15-BPIC15_5.xes-ima-basic-opt-pc.tree</t>
  </si>
  <si>
    <t>BPIC15-BPIC15_5.xes-ima-basic-opt.tree</t>
  </si>
  <si>
    <t>BPIC15-BPIC15_5.xes-ima-basic.tree</t>
  </si>
  <si>
    <t>BPIC15-BPIC15_5.xes-ima.tree</t>
  </si>
  <si>
    <t>BPIC15-BPIC15_5.xes-imf-basic.tree</t>
  </si>
  <si>
    <t>BPIC15-BPIC15_5.xes-imf-opt-pc.tree</t>
  </si>
  <si>
    <t>BPIC15-BPIC15_5.xes-imf-opt.tree</t>
  </si>
  <si>
    <t>BPIC15-BPIC15_5.xes-imf.tree</t>
  </si>
  <si>
    <t>BPIC15-BPIC15_5.xes-imfa-basic-opt-pc.tree</t>
  </si>
  <si>
    <t>BPIC15-BPIC15_5.xes-imfa-basic-opt.tree</t>
  </si>
  <si>
    <t>BPIC15-BPIC15_5.xes-imfa-basic.tree</t>
  </si>
  <si>
    <t>BPIC15-BPIC15_5.xes-imfa.tree</t>
  </si>
  <si>
    <t>BPIC17-BPI_Challenge_2017.xes.gz-im-basic.tree</t>
  </si>
  <si>
    <t>BPIC17-BPI_Challenge_2017.xes.gz-im-opt-pc.tree</t>
  </si>
  <si>
    <t>BPIC17-BPI_Challenge_2017.xes.gz-im-opt.tree</t>
  </si>
  <si>
    <t>BPIC17-BPI_Challenge_2017.xes.gz-im.tree</t>
  </si>
  <si>
    <t>BPIC17-BPI_Challenge_2017.xes.gz-ima-basic-opt-pc.tree</t>
  </si>
  <si>
    <t>BPIC17-BPI_Challenge_2017.xes.gz-ima-basic-opt.tree</t>
  </si>
  <si>
    <t>BPIC17-BPI_Challenge_2017.xes.gz-ima-basic.tree</t>
  </si>
  <si>
    <t>BPIC17-BPI_Challenge_2017.xes.gz-ima.tree</t>
  </si>
  <si>
    <t>BPIC17-BPI_Challenge_2017.xes.gz-imf-basic.tree</t>
  </si>
  <si>
    <t>BPIC17-BPI_Challenge_2017.xes.gz-imf-opt-pc.tree</t>
  </si>
  <si>
    <t>BPIC17-BPI_Challenge_2017.xes.gz-imf-opt.tree</t>
  </si>
  <si>
    <t>BPIC17-BPI_Challenge_2017.xes.gz-imf.tree</t>
  </si>
  <si>
    <t>BPIC17-BPI_Challenge_2017.xes.gz-imfa-basic-opt-pc.tree</t>
  </si>
  <si>
    <t>BPIC17-BPI_Challenge_2017.xes.gz-imfa-basic-opt.tree</t>
  </si>
  <si>
    <t>BPIC17-BPI_Challenge_2017.xes.gz-imfa-basic.tree</t>
  </si>
  <si>
    <t>BPIC17-BPI_Challenge_2017.xes.gz-imfa.tree</t>
  </si>
  <si>
    <t>CoSeLoG_WABO_released-CoSeLoG WABO 1.xes.gz-im-basic.tree</t>
  </si>
  <si>
    <t>CoSeLoG_WABO_released-CoSeLoG WABO 1.xes.gz-im-opt-pc.tree</t>
  </si>
  <si>
    <t>CoSeLoG_WABO_released-CoSeLoG WABO 1.xes.gz-im-opt.tree</t>
  </si>
  <si>
    <t>CoSeLoG_WABO_released-CoSeLoG WABO 1.xes.gz-im.tree</t>
  </si>
  <si>
    <t>CoSeLoG_WABO_released-CoSeLoG WABO 1.xes.gz-ima-basic-opt-pc.tree</t>
  </si>
  <si>
    <t>CoSeLoG_WABO_released-CoSeLoG WABO 1.xes.gz-ima-basic-opt.tree</t>
  </si>
  <si>
    <t>CoSeLoG_WABO_released-CoSeLoG WABO 1.xes.gz-ima-basic.tree</t>
  </si>
  <si>
    <t>CoSeLoG_WABO_released-CoSeLoG WABO 1.xes.gz-ima.tree</t>
  </si>
  <si>
    <t>CoSeLoG_WABO_released-CoSeLoG WABO 1.xes.gz-imf-basic.tree</t>
  </si>
  <si>
    <t>CoSeLoG_WABO_released-CoSeLoG WABO 1.xes.gz-imf-opt-pc.tree</t>
  </si>
  <si>
    <t>CoSeLoG_WABO_released-CoSeLoG WABO 1.xes.gz-imf-opt.tree</t>
  </si>
  <si>
    <t>CoSeLoG_WABO_released-CoSeLoG WABO 1.xes.gz-imf.tree</t>
  </si>
  <si>
    <t>CoSeLoG_WABO_released-CoSeLoG WABO 1.xes.gz-imfa-basic-opt-pc.tree</t>
  </si>
  <si>
    <t>CoSeLoG_WABO_released-CoSeLoG WABO 1.xes.gz-imfa-basic-opt.tree</t>
  </si>
  <si>
    <t>CoSeLoG_WABO_released-CoSeLoG WABO 1.xes.gz-imfa-basic.tree</t>
  </si>
  <si>
    <t>CoSeLoG_WABO_released-CoSeLoG WABO 1.xes.gz-imfa.tree</t>
  </si>
  <si>
    <t>CoSeLoG_WABO_released-CoSeLoG WABO 2.xes.gz-im-basic.tree</t>
  </si>
  <si>
    <t>CoSeLoG_WABO_released-CoSeLoG WABO 2.xes.gz-im-opt-pc.tree</t>
  </si>
  <si>
    <t>CoSeLoG_WABO_released-CoSeLoG WABO 2.xes.gz-im-opt.tree</t>
  </si>
  <si>
    <t>CoSeLoG_WABO_released-CoSeLoG WABO 2.xes.gz-im.tree</t>
  </si>
  <si>
    <t>CoSeLoG_WABO_released-CoSeLoG WABO 2.xes.gz-ima-basic-opt-pc.tree</t>
  </si>
  <si>
    <t>CoSeLoG_WABO_released-CoSeLoG WABO 2.xes.gz-ima-basic-opt.tree</t>
  </si>
  <si>
    <t>CoSeLoG_WABO_released-CoSeLoG WABO 2.xes.gz-ima-basic.tree</t>
  </si>
  <si>
    <t>CoSeLoG_WABO_released-CoSeLoG WABO 2.xes.gz-ima.tree</t>
  </si>
  <si>
    <t>CoSeLoG_WABO_released-CoSeLoG WABO 2.xes.gz-imf-basic.tree</t>
  </si>
  <si>
    <t>CoSeLoG_WABO_released-CoSeLoG WABO 2.xes.gz-imf-opt-pc.tree</t>
  </si>
  <si>
    <t>CoSeLoG_WABO_released-CoSeLoG WABO 2.xes.gz-imf-opt.tree</t>
  </si>
  <si>
    <t>CoSeLoG_WABO_released-CoSeLoG WABO 2.xes.gz-imf.tree</t>
  </si>
  <si>
    <t>CoSeLoG_WABO_released-CoSeLoG WABO 2.xes.gz-imfa-basic-opt-pc.tree</t>
  </si>
  <si>
    <t>CoSeLoG_WABO_released-CoSeLoG WABO 2.xes.gz-imfa-basic-opt.tree</t>
  </si>
  <si>
    <t>CoSeLoG_WABO_released-CoSeLoG WABO 2.xes.gz-imfa-basic.tree</t>
  </si>
  <si>
    <t>CoSeLoG_WABO_released-CoSeLoG WABO 2.xes.gz-imfa.tree</t>
  </si>
  <si>
    <t>CoSeLoG_WABO_released-CoSeLoG WABO 3.xes.gz-im-basic.tree</t>
  </si>
  <si>
    <t>CoSeLoG_WABO_released-CoSeLoG WABO 3.xes.gz-im-opt-pc.tree</t>
  </si>
  <si>
    <t>CoSeLoG_WABO_released-CoSeLoG WABO 3.xes.gz-im-opt.tree</t>
  </si>
  <si>
    <t>CoSeLoG_WABO_released-CoSeLoG WABO 3.xes.gz-im.tree</t>
  </si>
  <si>
    <t>CoSeLoG_WABO_released-CoSeLoG WABO 3.xes.gz-ima-basic-opt-pc.tree</t>
  </si>
  <si>
    <t>CoSeLoG_WABO_released-CoSeLoG WABO 3.xes.gz-ima-basic-opt.tree</t>
  </si>
  <si>
    <t>CoSeLoG_WABO_released-CoSeLoG WABO 3.xes.gz-ima-basic.tree</t>
  </si>
  <si>
    <t>CoSeLoG_WABO_released-CoSeLoG WABO 3.xes.gz-ima.tree</t>
  </si>
  <si>
    <t>CoSeLoG_WABO_released-CoSeLoG WABO 3.xes.gz-imf-basic.tree</t>
  </si>
  <si>
    <t>CoSeLoG_WABO_released-CoSeLoG WABO 3.xes.gz-imf-opt-pc.tree</t>
  </si>
  <si>
    <t>CoSeLoG_WABO_released-CoSeLoG WABO 3.xes.gz-imf-opt.tree</t>
  </si>
  <si>
    <t>CoSeLoG_WABO_released-CoSeLoG WABO 3.xes.gz-imf.tree</t>
  </si>
  <si>
    <t>CoSeLoG_WABO_released-CoSeLoG WABO 3.xes.gz-imfa-basic-opt-pc.tree</t>
  </si>
  <si>
    <t>CoSeLoG_WABO_released-CoSeLoG WABO 3.xes.gz-imfa-basic-opt.tree</t>
  </si>
  <si>
    <t>CoSeLoG_WABO_released-CoSeLoG WABO 3.xes.gz-imfa-basic.tree</t>
  </si>
  <si>
    <t>CoSeLoG_WABO_released-CoSeLoG WABO 3.xes.gz-imfa.tree</t>
  </si>
  <si>
    <t>CoSeLoG_WABO_released-CoSeLoG WABO 4.xes.gz-im-basic.tree</t>
  </si>
  <si>
    <t>CoSeLoG_WABO_released-CoSeLoG WABO 4.xes.gz-im-opt-pc.tree</t>
  </si>
  <si>
    <t>CoSeLoG_WABO_released-CoSeLoG WABO 4.xes.gz-im-opt.tree</t>
  </si>
  <si>
    <t>CoSeLoG_WABO_released-CoSeLoG WABO 4.xes.gz-im.tree</t>
  </si>
  <si>
    <t>CoSeLoG_WABO_released-CoSeLoG WABO 4.xes.gz-ima-basic-opt-pc.tree</t>
  </si>
  <si>
    <t>CoSeLoG_WABO_released-CoSeLoG WABO 4.xes.gz-ima-basic-opt.tree</t>
  </si>
  <si>
    <t>CoSeLoG_WABO_released-CoSeLoG WABO 4.xes.gz-ima-basic.tree</t>
  </si>
  <si>
    <t>CoSeLoG_WABO_released-CoSeLoG WABO 4.xes.gz-ima.tree</t>
  </si>
  <si>
    <t>CoSeLoG_WABO_released-CoSeLoG WABO 4.xes.gz-imf-basic.tree</t>
  </si>
  <si>
    <t>CoSeLoG_WABO_released-CoSeLoG WABO 4.xes.gz-imf-opt-pc.tree</t>
  </si>
  <si>
    <t>CoSeLoG_WABO_released-CoSeLoG WABO 4.xes.gz-imf-opt.tree</t>
  </si>
  <si>
    <t>CoSeLoG_WABO_released-CoSeLoG WABO 4.xes.gz-imf.tree</t>
  </si>
  <si>
    <t>CoSeLoG_WABO_released-CoSeLoG WABO 4.xes.gz-imfa-basic-opt-pc.tree</t>
  </si>
  <si>
    <t>CoSeLoG_WABO_released-CoSeLoG WABO 4.xes.gz-imfa-basic-opt.tree</t>
  </si>
  <si>
    <t>CoSeLoG_WABO_released-CoSeLoG WABO 4.xes.gz-imfa-basic.tree</t>
  </si>
  <si>
    <t>CoSeLoG_WABO_released-CoSeLoG WABO 4.xes.gz-imfa.tree</t>
  </si>
  <si>
    <t>CoSeLoG_WABO_released-CoSeLoG WABO 5.xes.gz-im-basic.tree</t>
  </si>
  <si>
    <t>CoSeLoG_WABO_released-CoSeLoG WABO 5.xes.gz-im-opt-pc.tree</t>
  </si>
  <si>
    <t>CoSeLoG_WABO_released-CoSeLoG WABO 5.xes.gz-im-opt.tree</t>
  </si>
  <si>
    <t>CoSeLoG_WABO_released-CoSeLoG WABO 5.xes.gz-im.tree</t>
  </si>
  <si>
    <t>CoSeLoG_WABO_released-CoSeLoG WABO 5.xes.gz-ima-basic-opt-pc.tree</t>
  </si>
  <si>
    <t>CoSeLoG_WABO_released-CoSeLoG WABO 5.xes.gz-ima-basic-opt.tree</t>
  </si>
  <si>
    <t>CoSeLoG_WABO_released-CoSeLoG WABO 5.xes.gz-ima-basic.tree</t>
  </si>
  <si>
    <t>CoSeLoG_WABO_released-CoSeLoG WABO 5.xes.gz-ima.tree</t>
  </si>
  <si>
    <t>CoSeLoG_WABO_released-CoSeLoG WABO 5.xes.gz-imf-basic.tree</t>
  </si>
  <si>
    <t>CoSeLoG_WABO_released-CoSeLoG WABO 5.xes.gz-imf-opt-pc.tree</t>
  </si>
  <si>
    <t>CoSeLoG_WABO_released-CoSeLoG WABO 5.xes.gz-imf-opt.tree</t>
  </si>
  <si>
    <t>CoSeLoG_WABO_released-CoSeLoG WABO 5.xes.gz-imf.tree</t>
  </si>
  <si>
    <t>CoSeLoG_WABO_released-CoSeLoG WABO 5.xes.gz-imfa-basic-opt-pc.tree</t>
  </si>
  <si>
    <t>CoSeLoG_WABO_released-CoSeLoG WABO 5.xes.gz-imfa-basic-opt.tree</t>
  </si>
  <si>
    <t>CoSeLoG_WABO_released-CoSeLoG WABO 5.xes.gz-imfa-basic.tree</t>
  </si>
  <si>
    <t>CoSeLoG_WABO_released-CoSeLoG WABO 5.xes.gz-imfa.tree</t>
  </si>
  <si>
    <t>CoSeLoG_WABO_released-Receipt phase of an environmental permit application process ( WABO ) CoSeLoG project.xes.gz-im-basic.tree</t>
  </si>
  <si>
    <t>CoSeLoG_WABO_released-Receipt phase of an environmental permit application process ( WABO ) CoSeLoG project.xes.gz-im-opt-pc.tree</t>
  </si>
  <si>
    <t>CoSeLoG_WABO_released-Receipt phase of an environmental permit application process ( WABO ) CoSeLoG project.xes.gz-im-opt.tree</t>
  </si>
  <si>
    <t>CoSeLoG_WABO_released-Receipt phase of an environmental permit application process ( WABO ) CoSeLoG project.xes.gz-im.tree</t>
  </si>
  <si>
    <t>CoSeLoG_WABO_released-Receipt phase of an environmental permit application process ( WABO ) CoSeLoG project.xes.gz-ima-basic-opt-pc.tree</t>
  </si>
  <si>
    <t>CoSeLoG_WABO_released-Receipt phase of an environmental permit application process ( WABO ) CoSeLoG project.xes.gz-ima-basic-opt.tree</t>
  </si>
  <si>
    <t>CoSeLoG_WABO_released-Receipt phase of an environmental permit application process ( WABO ) CoSeLoG project.xes.gz-ima-basic.tree</t>
  </si>
  <si>
    <t>CoSeLoG_WABO_released-Receipt phase of an environmental permit application process ( WABO ) CoSeLoG project.xes.gz-ima.tree</t>
  </si>
  <si>
    <t>CoSeLoG_WABO_released-Receipt phase of an environmental permit application process ( WABO ) CoSeLoG project.xes.gz-imf-basic.tree</t>
  </si>
  <si>
    <t>CoSeLoG_WABO_released-Receipt phase of an environmental permit application process ( WABO ) CoSeLoG project.xes.gz-imf-opt-pc.tree</t>
  </si>
  <si>
    <t>CoSeLoG_WABO_released-Receipt phase of an environmental permit application process ( WABO ) CoSeLoG project.xes.gz-imf-opt.tree</t>
  </si>
  <si>
    <t>CoSeLoG_WABO_released-Receipt phase of an environmental permit application process ( WABO ) CoSeLoG project.xes.gz-imf.tree</t>
  </si>
  <si>
    <t>CoSeLoG_WABO_released-Receipt phase of an environmental permit application process ( WABO ) CoSeLoG project.xes.gz-imfa-basic-opt-pc.tree</t>
  </si>
  <si>
    <t>CoSeLoG_WABO_released-Receipt phase of an environmental permit application process ( WABO ) CoSeLoG project.xes.gz-imfa-basic-opt.tree</t>
  </si>
  <si>
    <t>CoSeLoG_WABO_released-Receipt phase of an environmental permit application process ( WABO ) CoSeLoG project.xes.gz-imfa-basic.tree</t>
  </si>
  <si>
    <t>CoSeLoG_WABO_released-Receipt phase of an environmental permit application process ( WABO ) CoSeLoG project.xes.gz-imfa.tree</t>
  </si>
  <si>
    <t>Roadfines-Road_Traffic_Fine_Management_Process.xes.gz-im-basic.tree</t>
  </si>
  <si>
    <t>Roadfines-Road_Traffic_Fine_Management_Process.xes.gz-im-opt-pc.tree</t>
  </si>
  <si>
    <t>Roadfines-Road_Traffic_Fine_Management_Process.xes.gz-im-opt.tree</t>
  </si>
  <si>
    <t>Roadfines-Road_Traffic_Fine_Management_Process.xes.gz-im.tree</t>
  </si>
  <si>
    <t>Roadfines-Road_Traffic_Fine_Management_Process.xes.gz-ima-basic-opt-pc.tree</t>
  </si>
  <si>
    <t>Roadfines-Road_Traffic_Fine_Management_Process.xes.gz-ima-basic-opt.tree</t>
  </si>
  <si>
    <t>Roadfines-Road_Traffic_Fine_Management_Process.xes.gz-ima-basic.tree</t>
  </si>
  <si>
    <t>Roadfines-Road_Traffic_Fine_Management_Process.xes.gz-ima.tree</t>
  </si>
  <si>
    <t>Roadfines-Road_Traffic_Fine_Management_Process.xes.gz-imf-basic.tree</t>
  </si>
  <si>
    <t>Roadfines-Road_Traffic_Fine_Management_Process.xes.gz-imf-opt-pc.tree</t>
  </si>
  <si>
    <t>Roadfines-Road_Traffic_Fine_Management_Process.xes.gz-imf-opt.tree</t>
  </si>
  <si>
    <t>Roadfines-Road_Traffic_Fine_Management_Process.xes.gz-imf.tree</t>
  </si>
  <si>
    <t>Roadfines-Road_Traffic_Fine_Management_Process.xes.gz-imfa-basic-opt-pc.tree</t>
  </si>
  <si>
    <t>Roadfines-Road_Traffic_Fine_Management_Process.xes.gz-imfa-basic-opt.tree</t>
  </si>
  <si>
    <t>Roadfines-Road_Traffic_Fine_Management_Process.xes.gz-imfa-basic.tree</t>
  </si>
  <si>
    <t>Roadfines-Road_Traffic_Fine_Management_Process.xes.gz-imfa.tree</t>
  </si>
  <si>
    <t>Sepsis-Sepsis Cases - Event Log.xes.gz-im-basic.tree</t>
  </si>
  <si>
    <t>Sepsis-Sepsis Cases - Event Log.xes.gz-im-opt-pc.tree</t>
  </si>
  <si>
    <t>Sepsis-Sepsis Cases - Event Log.xes.gz-im-opt.tree</t>
  </si>
  <si>
    <t>Sepsis-Sepsis Cases - Event Log.xes.gz-im.tree</t>
  </si>
  <si>
    <t>Sepsis-Sepsis Cases - Event Log.xes.gz-ima-basic-opt-pc.tree</t>
  </si>
  <si>
    <t>Sepsis-Sepsis Cases - Event Log.xes.gz-ima-basic-opt.tree</t>
  </si>
  <si>
    <t>Sepsis-Sepsis Cases - Event Log.xes.gz-ima-basic.tree</t>
  </si>
  <si>
    <t>Sepsis-Sepsis Cases - Event Log.xes.gz-ima.tree</t>
  </si>
  <si>
    <t>Sepsis-Sepsis Cases - Event Log.xes.gz-imf-basic.tree</t>
  </si>
  <si>
    <t>Sepsis-Sepsis Cases - Event Log.xes.gz-imf-opt-pc.tree</t>
  </si>
  <si>
    <t>Sepsis-Sepsis Cases - Event Log.xes.gz-imf-opt.tree</t>
  </si>
  <si>
    <t>Sepsis-Sepsis Cases - Event Log.xes.gz-imf.tree</t>
  </si>
  <si>
    <t>Sepsis-Sepsis Cases - Event Log.xes.gz-imfa-basic-opt-pc.tree</t>
  </si>
  <si>
    <t>Sepsis-Sepsis Cases - Event Log.xes.gz-imfa-basic-opt.tree</t>
  </si>
  <si>
    <t>Sepsis-Sepsis Cases - Event Log.xes.gz-imfa-basic.tree</t>
  </si>
  <si>
    <t>Sepsis-Sepsis Cases - Event Log.xes.gz-imfa.tree</t>
  </si>
  <si>
    <t>TKDE_Benchmark-BPIC12.xes.gz-im-basic.tree</t>
  </si>
  <si>
    <t>TKDE_Benchmark-BPIC12.xes.gz-im-opt-pc.tree</t>
  </si>
  <si>
    <t>TKDE_Benchmark-BPIC12.xes.gz-im-opt.tree</t>
  </si>
  <si>
    <t>TKDE_Benchmark-BPIC12.xes.gz-im.tree</t>
  </si>
  <si>
    <t>TKDE_Benchmark-BPIC12.xes.gz-ima-basic-opt-pc.tree</t>
  </si>
  <si>
    <t>TKDE_Benchmark-BPIC12.xes.gz-ima-basic-opt.tree</t>
  </si>
  <si>
    <t>TKDE_Benchmark-BPIC12.xes.gz-ima-basic.tree</t>
  </si>
  <si>
    <t>TKDE_Benchmark-BPIC12.xes.gz-ima.tree</t>
  </si>
  <si>
    <t>TKDE_Benchmark-BPIC12.xes.gz-imf-basic.tree</t>
  </si>
  <si>
    <t>TKDE_Benchmark-BPIC12.xes.gz-imf-opt-pc.tree</t>
  </si>
  <si>
    <t>TKDE_Benchmark-BPIC12.xes.gz-imf-opt.tree</t>
  </si>
  <si>
    <t>TKDE_Benchmark-BPIC12.xes.gz-imf.tree</t>
  </si>
  <si>
    <t>TKDE_Benchmark-BPIC12.xes.gz-imfa-basic-opt-pc.tree</t>
  </si>
  <si>
    <t>TKDE_Benchmark-BPIC12.xes.gz-imfa-basic-opt.tree</t>
  </si>
  <si>
    <t>TKDE_Benchmark-BPIC12.xes.gz-imfa-basic.tree</t>
  </si>
  <si>
    <t>TKDE_Benchmark-BPIC12.xes.gz-imfa.tree</t>
  </si>
  <si>
    <t>TKDE_Benchmark-BPIC13_cp.xes.gz-im-basic.tree</t>
  </si>
  <si>
    <t>TKDE_Benchmark-BPIC13_cp.xes.gz-im-opt-pc.tree</t>
  </si>
  <si>
    <t>TKDE_Benchmark-BPIC13_cp.xes.gz-im-opt.tree</t>
  </si>
  <si>
    <t>TKDE_Benchmark-BPIC13_cp.xes.gz-im.tree</t>
  </si>
  <si>
    <t>TKDE_Benchmark-BPIC13_cp.xes.gz-ima-basic-opt-pc.tree</t>
  </si>
  <si>
    <t>TKDE_Benchmark-BPIC13_cp.xes.gz-ima-basic-opt.tree</t>
  </si>
  <si>
    <t>TKDE_Benchmark-BPIC13_cp.xes.gz-ima-basic.tree</t>
  </si>
  <si>
    <t>TKDE_Benchmark-BPIC13_cp.xes.gz-ima.tree</t>
  </si>
  <si>
    <t>TKDE_Benchmark-BPIC13_cp.xes.gz-imf-basic.tree</t>
  </si>
  <si>
    <t>TKDE_Benchmark-BPIC13_cp.xes.gz-imf-opt-pc.tree</t>
  </si>
  <si>
    <t>TKDE_Benchmark-BPIC13_cp.xes.gz-imf-opt.tree</t>
  </si>
  <si>
    <t>TKDE_Benchmark-BPIC13_cp.xes.gz-imf.tree</t>
  </si>
  <si>
    <t>TKDE_Benchmark-BPIC13_cp.xes.gz-imfa-basic-opt-pc.tree</t>
  </si>
  <si>
    <t>TKDE_Benchmark-BPIC13_cp.xes.gz-imfa-basic-opt.tree</t>
  </si>
  <si>
    <t>TKDE_Benchmark-BPIC13_cp.xes.gz-imfa-basic.tree</t>
  </si>
  <si>
    <t>TKDE_Benchmark-BPIC13_cp.xes.gz-imfa.tree</t>
  </si>
  <si>
    <t>TKDE_Benchmark-BPIC13_i.xes.gz-im-basic.tree</t>
  </si>
  <si>
    <t>TKDE_Benchmark-BPIC13_i.xes.gz-im-opt-pc.tree</t>
  </si>
  <si>
    <t>TKDE_Benchmark-BPIC13_i.xes.gz-im-opt.tree</t>
  </si>
  <si>
    <t>TKDE_Benchmark-BPIC13_i.xes.gz-im.tree</t>
  </si>
  <si>
    <t>TKDE_Benchmark-BPIC13_i.xes.gz-ima-basic-opt-pc.tree</t>
  </si>
  <si>
    <t>TKDE_Benchmark-BPIC13_i.xes.gz-ima-basic-opt.tree</t>
  </si>
  <si>
    <t>TKDE_Benchmark-BPIC13_i.xes.gz-ima-basic.tree</t>
  </si>
  <si>
    <t>TKDE_Benchmark-BPIC13_i.xes.gz-ima.tree</t>
  </si>
  <si>
    <t>TKDE_Benchmark-BPIC13_i.xes.gz-imf-basic.tree</t>
  </si>
  <si>
    <t>TKDE_Benchmark-BPIC13_i.xes.gz-imf-opt-pc.tree</t>
  </si>
  <si>
    <t>TKDE_Benchmark-BPIC13_i.xes.gz-imf-opt.tree</t>
  </si>
  <si>
    <t>TKDE_Benchmark-BPIC13_i.xes.gz-imf.tree</t>
  </si>
  <si>
    <t>TKDE_Benchmark-BPIC13_i.xes.gz-imfa-basic-opt-pc.tree</t>
  </si>
  <si>
    <t>TKDE_Benchmark-BPIC13_i.xes.gz-imfa-basic-opt.tree</t>
  </si>
  <si>
    <t>TKDE_Benchmark-BPIC13_i.xes.gz-imfa-basic.tree</t>
  </si>
  <si>
    <t>TKDE_Benchmark-BPIC13_i.xes.gz-imfa.tree</t>
  </si>
  <si>
    <t>TKDE_Benchmark-BPIC14_f.xes.gz-im-basic.tree</t>
  </si>
  <si>
    <t>TKDE_Benchmark-BPIC14_f.xes.gz-im-opt-pc.tree</t>
  </si>
  <si>
    <t>TKDE_Benchmark-BPIC14_f.xes.gz-im-opt.tree</t>
  </si>
  <si>
    <t>TKDE_Benchmark-BPIC14_f.xes.gz-im.tree</t>
  </si>
  <si>
    <t>TKDE_Benchmark-BPIC14_f.xes.gz-ima-basic-opt-pc.tree</t>
  </si>
  <si>
    <t>TKDE_Benchmark-BPIC14_f.xes.gz-ima-basic-opt.tree</t>
  </si>
  <si>
    <t>TKDE_Benchmark-BPIC14_f.xes.gz-ima-basic.tree</t>
  </si>
  <si>
    <t>TKDE_Benchmark-BPIC14_f.xes.gz-ima.tree</t>
  </si>
  <si>
    <t>TKDE_Benchmark-BPIC14_f.xes.gz-imf-basic.tree</t>
  </si>
  <si>
    <t>TKDE_Benchmark-BPIC14_f.xes.gz-imf-opt-pc.tree</t>
  </si>
  <si>
    <t>TKDE_Benchmark-BPIC14_f.xes.gz-imf-opt.tree</t>
  </si>
  <si>
    <t>TKDE_Benchmark-BPIC14_f.xes.gz-imf.tree</t>
  </si>
  <si>
    <t>TKDE_Benchmark-BPIC14_f.xes.gz-imfa-basic-opt-pc.tree</t>
  </si>
  <si>
    <t>TKDE_Benchmark-BPIC14_f.xes.gz-imfa-basic-opt.tree</t>
  </si>
  <si>
    <t>TKDE_Benchmark-BPIC14_f.xes.gz-imfa-basic.tree</t>
  </si>
  <si>
    <t>TKDE_Benchmark-BPIC14_f.xes.gz-imfa.tree</t>
  </si>
  <si>
    <t>TKDE_Benchmark-BPIC15_1f.xes.gz-im-basic.tree</t>
  </si>
  <si>
    <t>TKDE_Benchmark-BPIC15_1f.xes.gz-im-opt-pc.tree</t>
  </si>
  <si>
    <t>TKDE_Benchmark-BPIC15_1f.xes.gz-im-opt.tree</t>
  </si>
  <si>
    <t>TKDE_Benchmark-BPIC15_1f.xes.gz-im.tree</t>
  </si>
  <si>
    <t>TKDE_Benchmark-BPIC15_1f.xes.gz-ima-basic-opt-pc.tree</t>
  </si>
  <si>
    <t>TKDE_Benchmark-BPIC15_1f.xes.gz-ima-basic-opt.tree</t>
  </si>
  <si>
    <t>TKDE_Benchmark-BPIC15_1f.xes.gz-ima-basic.tree</t>
  </si>
  <si>
    <t>TKDE_Benchmark-BPIC15_1f.xes.gz-ima.tree</t>
  </si>
  <si>
    <t>TKDE_Benchmark-BPIC15_1f.xes.gz-imf-basic.tree</t>
  </si>
  <si>
    <t>TKDE_Benchmark-BPIC15_1f.xes.gz-imf-opt-pc.tree</t>
  </si>
  <si>
    <t>TKDE_Benchmark-BPIC15_1f.xes.gz-imf-opt.tree</t>
  </si>
  <si>
    <t>TKDE_Benchmark-BPIC15_1f.xes.gz-imf.tree</t>
  </si>
  <si>
    <t>TKDE_Benchmark-BPIC15_1f.xes.gz-imfa-basic-opt-pc.tree</t>
  </si>
  <si>
    <t>TKDE_Benchmark-BPIC15_1f.xes.gz-imfa-basic-opt.tree</t>
  </si>
  <si>
    <t>TKDE_Benchmark-BPIC15_1f.xes.gz-imfa-basic.tree</t>
  </si>
  <si>
    <t>TKDE_Benchmark-BPIC15_1f.xes.gz-imfa.tree</t>
  </si>
  <si>
    <t>TKDE_Benchmark-BPIC15_2f.xes.gz-im-basic.tree</t>
  </si>
  <si>
    <t>TKDE_Benchmark-BPIC15_2f.xes.gz-im-opt-pc.tree</t>
  </si>
  <si>
    <t>TKDE_Benchmark-BPIC15_2f.xes.gz-im-opt.tree</t>
  </si>
  <si>
    <t>TKDE_Benchmark-BPIC15_2f.xes.gz-im.tree</t>
  </si>
  <si>
    <t>TKDE_Benchmark-BPIC15_2f.xes.gz-ima-basic-opt-pc.tree</t>
  </si>
  <si>
    <t>TKDE_Benchmark-BPIC15_2f.xes.gz-ima-basic-opt.tree</t>
  </si>
  <si>
    <t>TKDE_Benchmark-BPIC15_2f.xes.gz-ima-basic.tree</t>
  </si>
  <si>
    <t>TKDE_Benchmark-BPIC15_2f.xes.gz-ima.tree</t>
  </si>
  <si>
    <t>TKDE_Benchmark-BPIC15_2f.xes.gz-imf-basic.tree</t>
  </si>
  <si>
    <t>TKDE_Benchmark-BPIC15_2f.xes.gz-imf-opt-pc.tree</t>
  </si>
  <si>
    <t>TKDE_Benchmark-BPIC15_2f.xes.gz-imf-opt.tree</t>
  </si>
  <si>
    <t>TKDE_Benchmark-BPIC15_2f.xes.gz-imf.tree</t>
  </si>
  <si>
    <t>TKDE_Benchmark-BPIC15_2f.xes.gz-imfa-basic-opt-pc.tree</t>
  </si>
  <si>
    <t>TKDE_Benchmark-BPIC15_2f.xes.gz-imfa-basic-opt.tree</t>
  </si>
  <si>
    <t>TKDE_Benchmark-BPIC15_2f.xes.gz-imfa-basic.tree</t>
  </si>
  <si>
    <t>TKDE_Benchmark-BPIC15_2f.xes.gz-imfa.tree</t>
  </si>
  <si>
    <t>TKDE_Benchmark-BPIC15_3f.xes.gz-im-basic.tree</t>
  </si>
  <si>
    <t>TKDE_Benchmark-BPIC15_3f.xes.gz-im-opt-pc.tree</t>
  </si>
  <si>
    <t>TKDE_Benchmark-BPIC15_3f.xes.gz-im-opt.tree</t>
  </si>
  <si>
    <t>TKDE_Benchmark-BPIC15_3f.xes.gz-im.tree</t>
  </si>
  <si>
    <t>TKDE_Benchmark-BPIC15_3f.xes.gz-ima-basic-opt-pc.tree</t>
  </si>
  <si>
    <t>TKDE_Benchmark-BPIC15_3f.xes.gz-ima-basic-opt.tree</t>
  </si>
  <si>
    <t>TKDE_Benchmark-BPIC15_3f.xes.gz-ima-basic.tree</t>
  </si>
  <si>
    <t>TKDE_Benchmark-BPIC15_3f.xes.gz-ima.tree</t>
  </si>
  <si>
    <t>TKDE_Benchmark-BPIC15_3f.xes.gz-imf-basic.tree</t>
  </si>
  <si>
    <t>TKDE_Benchmark-BPIC15_3f.xes.gz-imf-opt-pc.tree</t>
  </si>
  <si>
    <t>TKDE_Benchmark-BPIC15_3f.xes.gz-imf-opt.tree</t>
  </si>
  <si>
    <t>TKDE_Benchmark-BPIC15_3f.xes.gz-imf.tree</t>
  </si>
  <si>
    <t>TKDE_Benchmark-BPIC15_3f.xes.gz-imfa-basic-opt-pc.tree</t>
  </si>
  <si>
    <t>TKDE_Benchmark-BPIC15_3f.xes.gz-imfa-basic-opt.tree</t>
  </si>
  <si>
    <t>TKDE_Benchmark-BPIC15_3f.xes.gz-imfa-basic.tree</t>
  </si>
  <si>
    <t>TKDE_Benchmark-BPIC15_3f.xes.gz-imfa.tree</t>
  </si>
  <si>
    <t>TKDE_Benchmark-BPIC15_4f.xes.gz-im-basic.tree</t>
  </si>
  <si>
    <t>TKDE_Benchmark-BPIC15_4f.xes.gz-im-opt-pc.tree</t>
  </si>
  <si>
    <t>TKDE_Benchmark-BPIC15_4f.xes.gz-im-opt.tree</t>
  </si>
  <si>
    <t>TKDE_Benchmark-BPIC15_4f.xes.gz-im.tree</t>
  </si>
  <si>
    <t>TKDE_Benchmark-BPIC15_4f.xes.gz-ima-basic-opt-pc.tree</t>
  </si>
  <si>
    <t>TKDE_Benchmark-BPIC15_4f.xes.gz-ima-basic-opt.tree</t>
  </si>
  <si>
    <t>TKDE_Benchmark-BPIC15_4f.xes.gz-ima-basic.tree</t>
  </si>
  <si>
    <t>TKDE_Benchmark-BPIC15_4f.xes.gz-ima.tree</t>
  </si>
  <si>
    <t>TKDE_Benchmark-BPIC15_4f.xes.gz-imf-basic.tree</t>
  </si>
  <si>
    <t>TKDE_Benchmark-BPIC15_4f.xes.gz-imf-opt-pc.tree</t>
  </si>
  <si>
    <t>TKDE_Benchmark-BPIC15_4f.xes.gz-imf-opt.tree</t>
  </si>
  <si>
    <t>TKDE_Benchmark-BPIC15_4f.xes.gz-imf.tree</t>
  </si>
  <si>
    <t>TKDE_Benchmark-BPIC15_4f.xes.gz-imfa-basic-opt-pc.tree</t>
  </si>
  <si>
    <t>TKDE_Benchmark-BPIC15_4f.xes.gz-imfa-basic-opt.tree</t>
  </si>
  <si>
    <t>TKDE_Benchmark-BPIC15_4f.xes.gz-imfa-basic.tree</t>
  </si>
  <si>
    <t>TKDE_Benchmark-BPIC15_4f.xes.gz-imfa.tree</t>
  </si>
  <si>
    <t>TKDE_Benchmark-BPIC15_5f.xes.gz-im-basic.tree</t>
  </si>
  <si>
    <t>TKDE_Benchmark-BPIC15_5f.xes.gz-im-opt-pc.tree</t>
  </si>
  <si>
    <t>TKDE_Benchmark-BPIC15_5f.xes.gz-im-opt.tree</t>
  </si>
  <si>
    <t>TKDE_Benchmark-BPIC15_5f.xes.gz-im.tree</t>
  </si>
  <si>
    <t>TKDE_Benchmark-BPIC15_5f.xes.gz-ima-basic-opt-pc.tree</t>
  </si>
  <si>
    <t>TKDE_Benchmark-BPIC15_5f.xes.gz-ima-basic-opt.tree</t>
  </si>
  <si>
    <t>TKDE_Benchmark-BPIC15_5f.xes.gz-ima-basic.tree</t>
  </si>
  <si>
    <t>TKDE_Benchmark-BPIC15_5f.xes.gz-ima.tree</t>
  </si>
  <si>
    <t>TKDE_Benchmark-BPIC15_5f.xes.gz-imf-basic.tree</t>
  </si>
  <si>
    <t>TKDE_Benchmark-BPIC15_5f.xes.gz-imf-opt-pc.tree</t>
  </si>
  <si>
    <t>TKDE_Benchmark-BPIC15_5f.xes.gz-imf-opt.tree</t>
  </si>
  <si>
    <t>TKDE_Benchmark-BPIC15_5f.xes.gz-imf.tree</t>
  </si>
  <si>
    <t>TKDE_Benchmark-BPIC15_5f.xes.gz-imfa-basic-opt-pc.tree</t>
  </si>
  <si>
    <t>TKDE_Benchmark-BPIC15_5f.xes.gz-imfa-basic-opt.tree</t>
  </si>
  <si>
    <t>TKDE_Benchmark-BPIC15_5f.xes.gz-imfa-basic.tree</t>
  </si>
  <si>
    <t>TKDE_Benchmark-BPIC15_5f.xes.gz-imfa.tree</t>
  </si>
  <si>
    <t>TKDE_Benchmark-BPIC17_f.xes.gz-im-basic.tree</t>
  </si>
  <si>
    <t>TKDE_Benchmark-BPIC17_f.xes.gz-im-opt-pc.tree</t>
  </si>
  <si>
    <t>TKDE_Benchmark-BPIC17_f.xes.gz-im-opt.tree</t>
  </si>
  <si>
    <t>TKDE_Benchmark-BPIC17_f.xes.gz-im.tree</t>
  </si>
  <si>
    <t>TKDE_Benchmark-BPIC17_f.xes.gz-ima-basic-opt-pc.tree</t>
  </si>
  <si>
    <t>TKDE_Benchmark-BPIC17_f.xes.gz-ima-basic-opt.tree</t>
  </si>
  <si>
    <t>TKDE_Benchmark-BPIC17_f.xes.gz-ima-basic.tree</t>
  </si>
  <si>
    <t>TKDE_Benchmark-BPIC17_f.xes.gz-ima.tree</t>
  </si>
  <si>
    <t>TKDE_Benchmark-BPIC17_f.xes.gz-imf-basic.tree</t>
  </si>
  <si>
    <t>TKDE_Benchmark-BPIC17_f.xes.gz-imf-opt-pc.tree</t>
  </si>
  <si>
    <t>TKDE_Benchmark-BPIC17_f.xes.gz-imf-opt.tree</t>
  </si>
  <si>
    <t>TKDE_Benchmark-BPIC17_f.xes.gz-imf.tree</t>
  </si>
  <si>
    <t>TKDE_Benchmark-BPIC17_f.xes.gz-imfa-basic-opt-pc.tree</t>
  </si>
  <si>
    <t>TKDE_Benchmark-BPIC17_f.xes.gz-imfa-basic-opt.tree</t>
  </si>
  <si>
    <t>TKDE_Benchmark-BPIC17_f.xes.gz-imfa-basic.tree</t>
  </si>
  <si>
    <t>TKDE_Benchmark-BPIC17_f.xes.gz-imfa.tree</t>
  </si>
  <si>
    <t>TKDE_Benchmark-RTFMP.xes.gz-im-basic.tree</t>
  </si>
  <si>
    <t>TKDE_Benchmark-RTFMP.xes.gz-im-opt-pc.tree</t>
  </si>
  <si>
    <t>TKDE_Benchmark-RTFMP.xes.gz-im-opt.tree</t>
  </si>
  <si>
    <t>TKDE_Benchmark-RTFMP.xes.gz-im.tree</t>
  </si>
  <si>
    <t>TKDE_Benchmark-RTFMP.xes.gz-ima-basic-opt-pc.tree</t>
  </si>
  <si>
    <t>TKDE_Benchmark-RTFMP.xes.gz-ima-basic-opt.tree</t>
  </si>
  <si>
    <t>TKDE_Benchmark-RTFMP.xes.gz-ima-basic.tree</t>
  </si>
  <si>
    <t>TKDE_Benchmark-RTFMP.xes.gz-ima.tree</t>
  </si>
  <si>
    <t>TKDE_Benchmark-RTFMP.xes.gz-imf-basic.tree</t>
  </si>
  <si>
    <t>TKDE_Benchmark-RTFMP.xes.gz-imf-opt-pc.tree</t>
  </si>
  <si>
    <t>TKDE_Benchmark-RTFMP.xes.gz-imf-opt.tree</t>
  </si>
  <si>
    <t>TKDE_Benchmark-RTFMP.xes.gz-imf.tree</t>
  </si>
  <si>
    <t>TKDE_Benchmark-RTFMP.xes.gz-imfa-basic-opt-pc.tree</t>
  </si>
  <si>
    <t>TKDE_Benchmark-RTFMP.xes.gz-imfa-basic-opt.tree</t>
  </si>
  <si>
    <t>TKDE_Benchmark-RTFMP.xes.gz-imfa-basic.tree</t>
  </si>
  <si>
    <t>TKDE_Benchmark-RTFMP.xes.gz-imfa.tree</t>
  </si>
  <si>
    <t>TKDE_Benchmark-SEPSIS.xes.gz-im-basic.tree</t>
  </si>
  <si>
    <t>TKDE_Benchmark-SEPSIS.xes.gz-im-opt-pc.tree</t>
  </si>
  <si>
    <t>TKDE_Benchmark-SEPSIS.xes.gz-im-opt.tree</t>
  </si>
  <si>
    <t>TKDE_Benchmark-SEPSIS.xes.gz-im.tree</t>
  </si>
  <si>
    <t>TKDE_Benchmark-SEPSIS.xes.gz-ima-basic-opt-pc.tree</t>
  </si>
  <si>
    <t>TKDE_Benchmark-SEPSIS.xes.gz-ima-basic-opt.tree</t>
  </si>
  <si>
    <t>TKDE_Benchmark-SEPSIS.xes.gz-ima-basic.tree</t>
  </si>
  <si>
    <t>TKDE_Benchmark-SEPSIS.xes.gz-ima.tree</t>
  </si>
  <si>
    <t>TKDE_Benchmark-SEPSIS.xes.gz-imf-basic.tree</t>
  </si>
  <si>
    <t>TKDE_Benchmark-SEPSIS.xes.gz-imf-opt-pc.tree</t>
  </si>
  <si>
    <t>TKDE_Benchmark-SEPSIS.xes.gz-imf-opt.tree</t>
  </si>
  <si>
    <t>TKDE_Benchmark-SEPSIS.xes.gz-imf.tree</t>
  </si>
  <si>
    <t>TKDE_Benchmark-SEPSIS.xes.gz-imfa-basic-opt-pc.tree</t>
  </si>
  <si>
    <t>TKDE_Benchmark-SEPSIS.xes.gz-imfa-basic-opt.tree</t>
  </si>
  <si>
    <t>TKDE_Benchmark-SEPSIS.xes.gz-imfa-basic.tree</t>
  </si>
  <si>
    <t>TKDE_Benchmark-SEPSIS.xes.gz-imfa.tree</t>
  </si>
  <si>
    <t>miner</t>
  </si>
  <si>
    <t>ima-basic-opt-pc</t>
  </si>
  <si>
    <t>ima</t>
  </si>
  <si>
    <t>imfa-basic-opt-pc</t>
  </si>
  <si>
    <t>imfa</t>
  </si>
  <si>
    <t>log</t>
  </si>
  <si>
    <t>BPIC11-hospital_log.xes.gz</t>
  </si>
  <si>
    <t>BPIC12-financial_log.xes.gz</t>
  </si>
  <si>
    <t>BPIC13-BPI_Challenge_2013_closed_problems.xes.gz</t>
  </si>
  <si>
    <t>BPIC13-BPI_Challenge_2013_incidents.xes.gz</t>
  </si>
  <si>
    <t>BPIC14-Detail Incident Activity.xes.gz</t>
  </si>
  <si>
    <t>BPIC14-Detail Incident Activity_complete_cases.xes.gz</t>
  </si>
  <si>
    <t>BPIC15-BPIC15_1.xes</t>
  </si>
  <si>
    <t>BPIC15-BPIC15_2.xes</t>
  </si>
  <si>
    <t>BPIC15-BPIC15_3.xes</t>
  </si>
  <si>
    <t>BPIC15-BPIC15_4.xes</t>
  </si>
  <si>
    <t>BPIC15-BPIC15_5.xes</t>
  </si>
  <si>
    <t>BPIC17-BPI_Challenge_2017.xes.gz</t>
  </si>
  <si>
    <t>CoSeLoG_WABO_released-CoSeLoG WABO 1.xes.gz</t>
  </si>
  <si>
    <t>CoSeLoG_WABO_released-CoSeLoG WABO 2.xes.gz</t>
  </si>
  <si>
    <t>CoSeLoG_WABO_released-CoSeLoG WABO 3.xes.gz</t>
  </si>
  <si>
    <t>CoSeLoG_WABO_released-CoSeLoG WABO 4.xes.gz</t>
  </si>
  <si>
    <t>CoSeLoG_WABO_released-CoSeLoG WABO 5.xes.gz</t>
  </si>
  <si>
    <t>CoSeLoG_WABO_released-Receipt phase of an environmental permit application process ( WABO ) CoSeLoG project.xes.gz</t>
  </si>
  <si>
    <t>Roadfines-Road_Traffic_Fine_Management_Process.xes.gz</t>
  </si>
  <si>
    <t>Sepsis-Sepsis Cases - Event Log.xes.gz</t>
  </si>
  <si>
    <t>TKDE_Benchmark-BPIC12.xes.gz</t>
  </si>
  <si>
    <t>TKDE_Benchmark-BPIC13_cp.xes.gz</t>
  </si>
  <si>
    <t>TKDE_Benchmark-BPIC13_i.xes.gz</t>
  </si>
  <si>
    <t>TKDE_Benchmark-BPIC14_f.xes.gz</t>
  </si>
  <si>
    <t>TKDE_Benchmark-BPIC15_1f.xes.gz</t>
  </si>
  <si>
    <t>TKDE_Benchmark-BPIC15_2f.xes.gz</t>
  </si>
  <si>
    <t>TKDE_Benchmark-BPIC15_3f.xes.gz</t>
  </si>
  <si>
    <t>TKDE_Benchmark-BPIC15_4f.xes.gz</t>
  </si>
  <si>
    <t>TKDE_Benchmark-BPIC15_5f.xes.gz</t>
  </si>
  <si>
    <t>TKDE_Benchmark-BPIC17_f.xes.gz</t>
  </si>
  <si>
    <t>TKDE_Benchmark-RTFMP.xes.gz</t>
  </si>
  <si>
    <t>TKDE_Benchmark-SEPSIS.xes.gz</t>
  </si>
  <si>
    <t>basic footprints</t>
  </si>
  <si>
    <t>advanced footprints</t>
  </si>
  <si>
    <t>share no footprint</t>
  </si>
  <si>
    <t>share skips</t>
  </si>
  <si>
    <t>optionality footprint</t>
  </si>
  <si>
    <t>sequence optionality footprint</t>
  </si>
  <si>
    <t>or footprint</t>
  </si>
  <si>
    <t>xor non optionality</t>
  </si>
  <si>
    <t>optionality share</t>
  </si>
  <si>
    <t>sequence optionality share</t>
  </si>
  <si>
    <t>or share</t>
  </si>
  <si>
    <t>Row Labels</t>
  </si>
  <si>
    <t>Grand Total</t>
  </si>
  <si>
    <t>Average of or share</t>
  </si>
  <si>
    <t>Average of sequence optionality share</t>
  </si>
  <si>
    <t>Average of optionality share</t>
  </si>
  <si>
    <t>Average of sequence optionality footprint</t>
  </si>
  <si>
    <t>Average of or footprint</t>
  </si>
  <si>
    <t>Average of optionality footprint</t>
  </si>
  <si>
    <t>Average of share no footprint</t>
  </si>
  <si>
    <t>Average of advanced footprints</t>
  </si>
  <si>
    <t>Average of basic footprints</t>
  </si>
  <si>
    <t>share advanced</t>
  </si>
  <si>
    <t>Average of share advanced</t>
  </si>
  <si>
    <t>filtered</t>
  </si>
  <si>
    <t>no</t>
  </si>
  <si>
    <t>yes</t>
  </si>
  <si>
    <t>BPIC11</t>
  </si>
  <si>
    <t>BPIC12</t>
  </si>
  <si>
    <t>BPIC13_closed</t>
  </si>
  <si>
    <t>BPIC13_incidents.xes.gz</t>
  </si>
  <si>
    <t>BPIC14</t>
  </si>
  <si>
    <t>BPIC15_1</t>
  </si>
  <si>
    <t>BPIC15_2</t>
  </si>
  <si>
    <t>BPIC15_3</t>
  </si>
  <si>
    <t>BPIC15_4</t>
  </si>
  <si>
    <t>BPIC15_5</t>
  </si>
  <si>
    <t>BPIC17</t>
  </si>
  <si>
    <t>Wabo1</t>
  </si>
  <si>
    <t>Wabo2</t>
  </si>
  <si>
    <t>Wabo3</t>
  </si>
  <si>
    <t>Wabo4</t>
  </si>
  <si>
    <t>Wabo Receipt</t>
  </si>
  <si>
    <t>RTFMP</t>
  </si>
  <si>
    <t>Sepsis</t>
  </si>
  <si>
    <t>BPIC14_complete</t>
  </si>
  <si>
    <t>BPIC13_cp</t>
  </si>
  <si>
    <t>BPIC13_i</t>
  </si>
  <si>
    <t>BPIC14_f</t>
  </si>
  <si>
    <t>BPIC15_1f</t>
  </si>
  <si>
    <t>BPIC15_2f</t>
  </si>
  <si>
    <t>BPIC15_3f</t>
  </si>
  <si>
    <t>BPIC15_4f</t>
  </si>
  <si>
    <t>BPIC15_5f</t>
  </si>
  <si>
    <t>BPIC17_f</t>
  </si>
  <si>
    <t>SEPSIS</t>
  </si>
  <si>
    <t>min</t>
  </si>
  <si>
    <t>max</t>
  </si>
  <si>
    <t>avg</t>
  </si>
  <si>
    <t>BPIC13_incident</t>
  </si>
  <si>
    <t>imf</t>
  </si>
  <si>
    <t>Column Labels</t>
  </si>
  <si>
    <t>Total Average of share no footprint</t>
  </si>
  <si>
    <t>Total Average of optionality footprint</t>
  </si>
  <si>
    <t>Total Average of sequence optionality footprint</t>
  </si>
  <si>
    <t>Total Average of or footprint</t>
  </si>
  <si>
    <t>Total Average of share advanced</t>
  </si>
  <si>
    <t>Total Average of sequence optionality share</t>
  </si>
  <si>
    <t>Total Average of or share</t>
  </si>
  <si>
    <t>im</t>
  </si>
  <si>
    <t>unfiltered</t>
  </si>
  <si>
    <t>-</t>
  </si>
  <si>
    <t>Average of activity</t>
  </si>
  <si>
    <t>Total Average of activity</t>
  </si>
  <si>
    <t>scale</t>
  </si>
  <si>
    <t>IM*</t>
  </si>
  <si>
    <t>IMf</t>
  </si>
  <si>
    <t>IMfa</t>
  </si>
  <si>
    <t>IMa</t>
  </si>
  <si>
    <t>logs</t>
  </si>
  <si>
    <t>orig.</t>
  </si>
  <si>
    <t>RF</t>
  </si>
  <si>
    <t>Sep</t>
  </si>
  <si>
    <t>13.cp</t>
  </si>
  <si>
    <t>13.in</t>
  </si>
  <si>
    <t>1) footprints</t>
  </si>
  <si>
    <t>3) optionality</t>
  </si>
  <si>
    <t>4) unobs / all</t>
  </si>
  <si>
    <t>or size</t>
  </si>
  <si>
    <t>Average of or size</t>
  </si>
  <si>
    <t>Total Average of or size</t>
  </si>
  <si>
    <t>all footprints</t>
  </si>
  <si>
    <t>Average of all footprints</t>
  </si>
  <si>
    <t>Total Average of all footprints</t>
  </si>
  <si>
    <t>Log</t>
  </si>
  <si>
    <t>5) seq. opt/seq</t>
  </si>
  <si>
    <t>seq.opt</t>
  </si>
  <si>
    <t>6) or/and,or</t>
  </si>
  <si>
    <t>0) act</t>
  </si>
  <si>
    <t>2) % act in footpr.</t>
  </si>
  <si>
    <t>4) precisison</t>
  </si>
  <si>
    <t>rec.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</si>
</sst>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0" fillId="33" borderId="0" xfId="0" applyFont="1" applyFill="1"/>
    <xf numFmtId="0" fontId="0" fillId="0" borderId="0" xfId="0" applyFont="1"/>
    <xf numFmtId="0" fontId="16" fillId="0" borderId="10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6" fillId="34" borderId="11" xfId="0" applyFont="1" applyFill="1" applyBorder="1"/>
    <xf numFmtId="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6" fillId="34" borderId="11" xfId="0" applyFont="1" applyFill="1" applyBorder="1" applyAlignment="1">
      <alignment horizontal="right"/>
    </xf>
    <xf numFmtId="0" fontId="0" fillId="0" borderId="0" xfId="0" applyAlignment="1">
      <alignment horizontal="left" indent="1"/>
    </xf>
    <xf numFmtId="9" fontId="21" fillId="0" borderId="13" xfId="42" applyFont="1" applyBorder="1" applyAlignment="1">
      <alignment vertical="center"/>
    </xf>
    <xf numFmtId="9" fontId="22" fillId="0" borderId="13" xfId="42" applyFont="1" applyBorder="1" applyAlignment="1">
      <alignment vertical="center"/>
    </xf>
    <xf numFmtId="9" fontId="18" fillId="0" borderId="14" xfId="42" applyFont="1" applyBorder="1" applyAlignment="1">
      <alignment horizontal="center" vertical="center"/>
    </xf>
    <xf numFmtId="9" fontId="20" fillId="0" borderId="14" xfId="42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/>
    </xf>
    <xf numFmtId="9" fontId="21" fillId="0" borderId="0" xfId="42" applyFont="1" applyBorder="1" applyAlignment="1">
      <alignment horizontal="center" vertical="center"/>
    </xf>
    <xf numFmtId="9" fontId="22" fillId="0" borderId="0" xfId="42" applyFont="1" applyBorder="1" applyAlignment="1">
      <alignment horizontal="center" vertical="center"/>
    </xf>
    <xf numFmtId="9" fontId="21" fillId="0" borderId="0" xfId="42" quotePrefix="1" applyFont="1" applyBorder="1" applyAlignment="1">
      <alignment horizontal="center" vertical="center"/>
    </xf>
    <xf numFmtId="9" fontId="19" fillId="0" borderId="14" xfId="42" applyFont="1" applyBorder="1" applyAlignment="1">
      <alignment horizontal="center" vertical="center"/>
    </xf>
    <xf numFmtId="0" fontId="21" fillId="0" borderId="13" xfId="0" applyNumberFormat="1" applyFont="1" applyBorder="1" applyAlignment="1">
      <alignment horizontal="center" vertical="center"/>
    </xf>
    <xf numFmtId="9" fontId="21" fillId="0" borderId="13" xfId="42" applyFont="1" applyBorder="1" applyAlignment="1">
      <alignment horizontal="center" vertical="center"/>
    </xf>
    <xf numFmtId="9" fontId="22" fillId="0" borderId="13" xfId="42" applyFont="1" applyBorder="1" applyAlignment="1">
      <alignment horizontal="center" vertical="center"/>
    </xf>
    <xf numFmtId="9" fontId="21" fillId="0" borderId="13" xfId="42" quotePrefix="1" applyFont="1" applyBorder="1" applyAlignment="1">
      <alignment horizontal="center" vertical="center"/>
    </xf>
    <xf numFmtId="9" fontId="21" fillId="0" borderId="0" xfId="42" applyFont="1" applyFill="1" applyBorder="1" applyAlignment="1">
      <alignment horizontal="center" vertical="center"/>
    </xf>
    <xf numFmtId="9" fontId="21" fillId="0" borderId="14" xfId="42" applyFont="1" applyFill="1" applyBorder="1" applyAlignment="1">
      <alignment horizontal="center" vertical="center"/>
    </xf>
    <xf numFmtId="1" fontId="18" fillId="0" borderId="14" xfId="0" applyNumberFormat="1" applyFont="1" applyBorder="1" applyAlignment="1">
      <alignment horizontal="center" vertical="center"/>
    </xf>
    <xf numFmtId="1" fontId="19" fillId="0" borderId="14" xfId="0" applyNumberFormat="1" applyFont="1" applyBorder="1" applyAlignment="1">
      <alignment horizontal="center" vertical="center"/>
    </xf>
    <xf numFmtId="0" fontId="0" fillId="0" borderId="14" xfId="0" applyBorder="1"/>
    <xf numFmtId="1" fontId="21" fillId="0" borderId="14" xfId="0" applyNumberFormat="1" applyFont="1" applyBorder="1" applyAlignment="1">
      <alignment horizontal="center" vertical="center"/>
    </xf>
    <xf numFmtId="1" fontId="22" fillId="0" borderId="14" xfId="0" applyNumberFormat="1" applyFont="1" applyBorder="1" applyAlignment="1">
      <alignment horizontal="center" vertical="center"/>
    </xf>
    <xf numFmtId="1" fontId="21" fillId="0" borderId="12" xfId="0" applyNumberFormat="1" applyFont="1" applyBorder="1" applyAlignment="1">
      <alignment horizontal="center" vertical="center"/>
    </xf>
    <xf numFmtId="1" fontId="21" fillId="0" borderId="0" xfId="0" applyNumberFormat="1" applyFont="1" applyBorder="1" applyAlignment="1">
      <alignment horizontal="center" vertical="center"/>
    </xf>
    <xf numFmtId="1" fontId="22" fillId="0" borderId="0" xfId="0" applyNumberFormat="1" applyFont="1" applyBorder="1" applyAlignment="1">
      <alignment horizontal="center" vertical="center"/>
    </xf>
    <xf numFmtId="1" fontId="21" fillId="0" borderId="13" xfId="0" applyNumberFormat="1" applyFont="1" applyBorder="1" applyAlignment="1">
      <alignment horizontal="center" vertical="center"/>
    </xf>
    <xf numFmtId="1" fontId="22" fillId="0" borderId="13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1" fillId="0" borderId="14" xfId="0" applyNumberFormat="1" applyFont="1" applyFill="1" applyBorder="1" applyAlignment="1">
      <alignment horizontal="center" vertical="center"/>
    </xf>
    <xf numFmtId="0" fontId="22" fillId="0" borderId="14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9" fontId="21" fillId="0" borderId="14" xfId="0" applyNumberFormat="1" applyFont="1" applyBorder="1" applyAlignment="1">
      <alignment horizontal="center" vertical="center"/>
    </xf>
    <xf numFmtId="9" fontId="22" fillId="0" borderId="14" xfId="4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21" fillId="0" borderId="0" xfId="42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0" fillId="0" borderId="0" xfId="0" applyBorder="1"/>
    <xf numFmtId="0" fontId="21" fillId="0" borderId="0" xfId="0" applyFont="1" applyAlignment="1">
      <alignment horizontal="right" vertical="center"/>
    </xf>
    <xf numFmtId="0" fontId="21" fillId="34" borderId="0" xfId="0" applyFont="1" applyFill="1" applyBorder="1" applyAlignment="1">
      <alignment horizontal="center" textRotation="90"/>
    </xf>
    <xf numFmtId="0" fontId="16" fillId="0" borderId="0" xfId="0" applyFont="1" applyFill="1" applyBorder="1"/>
    <xf numFmtId="0" fontId="21" fillId="0" borderId="0" xfId="0" applyNumberFormat="1" applyFont="1" applyFill="1" applyBorder="1" applyAlignment="1">
      <alignment horizontal="center" vertical="center"/>
    </xf>
    <xf numFmtId="9" fontId="20" fillId="0" borderId="14" xfId="42" applyNumberFormat="1" applyFont="1" applyBorder="1" applyAlignment="1">
      <alignment horizontal="center" vertical="center"/>
    </xf>
    <xf numFmtId="9" fontId="23" fillId="0" borderId="0" xfId="42" applyNumberFormat="1" applyFont="1" applyBorder="1" applyAlignment="1">
      <alignment horizontal="center" vertical="center"/>
    </xf>
    <xf numFmtId="9" fontId="23" fillId="0" borderId="13" xfId="42" applyNumberFormat="1" applyFont="1" applyBorder="1" applyAlignment="1">
      <alignment horizontal="center" vertical="center"/>
    </xf>
    <xf numFmtId="1" fontId="23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0" fontId="23" fillId="0" borderId="13" xfId="0" applyNumberFormat="1" applyFont="1" applyBorder="1" applyAlignment="1">
      <alignment horizontal="center" vertical="center"/>
    </xf>
    <xf numFmtId="9" fontId="23" fillId="0" borderId="0" xfId="42" applyFont="1" applyBorder="1" applyAlignment="1">
      <alignment horizontal="center" vertical="center"/>
    </xf>
    <xf numFmtId="0" fontId="21" fillId="34" borderId="13" xfId="0" applyFont="1" applyFill="1" applyBorder="1" applyAlignment="1">
      <alignment horizontal="center" textRotation="90"/>
    </xf>
    <xf numFmtId="0" fontId="16" fillId="34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18" fillId="35" borderId="14" xfId="0" applyFont="1" applyFill="1" applyBorder="1" applyAlignment="1">
      <alignment horizontal="right"/>
    </xf>
    <xf numFmtId="1" fontId="18" fillId="0" borderId="0" xfId="0" applyNumberFormat="1" applyFont="1" applyFill="1" applyBorder="1" applyAlignment="1">
      <alignment horizontal="center" vertical="center"/>
    </xf>
    <xf numFmtId="9" fontId="18" fillId="0" borderId="0" xfId="42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9" fontId="22" fillId="0" borderId="12" xfId="42" applyFont="1" applyBorder="1" applyAlignment="1">
      <alignment horizontal="center" vertical="center"/>
    </xf>
    <xf numFmtId="9" fontId="22" fillId="0" borderId="0" xfId="42" quotePrefix="1" applyFont="1" applyBorder="1" applyAlignment="1">
      <alignment horizontal="center" vertical="center"/>
    </xf>
    <xf numFmtId="0" fontId="18" fillId="0" borderId="13" xfId="0" applyFont="1" applyBorder="1" applyAlignment="1">
      <alignment horizontal="right"/>
    </xf>
    <xf numFmtId="0" fontId="18" fillId="34" borderId="12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center"/>
    </xf>
    <xf numFmtId="9" fontId="21" fillId="0" borderId="14" xfId="42" applyFont="1" applyBorder="1" applyAlignment="1">
      <alignment vertical="center"/>
    </xf>
    <xf numFmtId="9" fontId="23" fillId="0" borderId="14" xfId="42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textRotation="90"/>
    </xf>
    <xf numFmtId="1" fontId="18" fillId="0" borderId="17" xfId="0" applyNumberFormat="1" applyFont="1" applyBorder="1" applyAlignment="1">
      <alignment horizontal="center" vertical="center"/>
    </xf>
    <xf numFmtId="0" fontId="21" fillId="0" borderId="18" xfId="0" applyNumberFormat="1" applyFont="1" applyBorder="1" applyAlignment="1">
      <alignment horizontal="center" vertical="center"/>
    </xf>
    <xf numFmtId="1" fontId="18" fillId="0" borderId="15" xfId="0" applyNumberFormat="1" applyFont="1" applyBorder="1" applyAlignment="1">
      <alignment horizontal="center" vertical="center"/>
    </xf>
    <xf numFmtId="0" fontId="21" fillId="0" borderId="17" xfId="0" applyNumberFormat="1" applyFont="1" applyBorder="1" applyAlignment="1">
      <alignment horizontal="center" vertical="center"/>
    </xf>
    <xf numFmtId="0" fontId="21" fillId="34" borderId="18" xfId="0" applyFont="1" applyFill="1" applyBorder="1" applyAlignment="1">
      <alignment horizontal="center" textRotation="90"/>
    </xf>
    <xf numFmtId="0" fontId="21" fillId="34" borderId="20" xfId="0" applyFont="1" applyFill="1" applyBorder="1" applyAlignment="1">
      <alignment horizontal="center" textRotation="90"/>
    </xf>
    <xf numFmtId="1" fontId="18" fillId="0" borderId="21" xfId="0" applyNumberFormat="1" applyFont="1" applyBorder="1" applyAlignment="1">
      <alignment horizontal="center" vertical="center"/>
    </xf>
    <xf numFmtId="0" fontId="21" fillId="0" borderId="20" xfId="0" applyNumberFormat="1" applyFont="1" applyBorder="1" applyAlignment="1">
      <alignment horizontal="center" vertical="center"/>
    </xf>
    <xf numFmtId="0" fontId="23" fillId="0" borderId="20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center" vertical="center"/>
    </xf>
    <xf numFmtId="9" fontId="18" fillId="0" borderId="15" xfId="42" applyFont="1" applyBorder="1" applyAlignment="1">
      <alignment horizontal="center" vertical="center"/>
    </xf>
    <xf numFmtId="9" fontId="18" fillId="0" borderId="21" xfId="42" applyFont="1" applyBorder="1" applyAlignment="1">
      <alignment horizontal="center" vertical="center"/>
    </xf>
    <xf numFmtId="9" fontId="21" fillId="0" borderId="18" xfId="42" quotePrefix="1" applyFont="1" applyBorder="1" applyAlignment="1">
      <alignment horizontal="center" vertical="center"/>
    </xf>
    <xf numFmtId="9" fontId="21" fillId="0" borderId="20" xfId="42" applyFont="1" applyBorder="1" applyAlignment="1">
      <alignment horizontal="center" vertical="center"/>
    </xf>
    <xf numFmtId="9" fontId="21" fillId="0" borderId="18" xfId="42" applyFont="1" applyBorder="1" applyAlignment="1">
      <alignment horizontal="center" vertical="center"/>
    </xf>
    <xf numFmtId="9" fontId="21" fillId="0" borderId="17" xfId="42" applyFont="1" applyBorder="1" applyAlignment="1">
      <alignment horizontal="center" vertical="center"/>
    </xf>
    <xf numFmtId="9" fontId="21" fillId="0" borderId="22" xfId="42" applyFont="1" applyBorder="1" applyAlignment="1">
      <alignment horizontal="center" vertical="center"/>
    </xf>
    <xf numFmtId="9" fontId="20" fillId="0" borderId="21" xfId="42" applyFont="1" applyBorder="1" applyAlignment="1">
      <alignment horizontal="center" vertical="center"/>
    </xf>
    <xf numFmtId="9" fontId="23" fillId="0" borderId="20" xfId="42" applyFont="1" applyBorder="1" applyAlignment="1">
      <alignment horizontal="center" vertical="center"/>
    </xf>
    <xf numFmtId="9" fontId="22" fillId="0" borderId="20" xfId="42" applyFont="1" applyBorder="1" applyAlignment="1">
      <alignment horizontal="center" vertical="center"/>
    </xf>
    <xf numFmtId="9" fontId="19" fillId="0" borderId="21" xfId="42" applyFont="1" applyBorder="1" applyAlignment="1">
      <alignment horizontal="center" vertical="center"/>
    </xf>
    <xf numFmtId="9" fontId="22" fillId="0" borderId="22" xfId="42" applyFont="1" applyBorder="1" applyAlignment="1">
      <alignment horizontal="center" vertical="center"/>
    </xf>
    <xf numFmtId="0" fontId="21" fillId="0" borderId="0" xfId="0" applyFont="1" applyBorder="1"/>
    <xf numFmtId="0" fontId="21" fillId="0" borderId="18" xfId="0" applyFont="1" applyBorder="1"/>
    <xf numFmtId="0" fontId="21" fillId="0" borderId="14" xfId="0" applyFont="1" applyBorder="1"/>
    <xf numFmtId="0" fontId="21" fillId="0" borderId="15" xfId="0" applyFont="1" applyBorder="1"/>
    <xf numFmtId="0" fontId="21" fillId="34" borderId="18" xfId="0" applyFont="1" applyFill="1" applyBorder="1" applyAlignment="1">
      <alignment horizontal="center" textRotation="90" wrapText="1"/>
    </xf>
    <xf numFmtId="0" fontId="21" fillId="0" borderId="0" xfId="0" applyFont="1" applyFill="1" applyBorder="1"/>
    <xf numFmtId="0" fontId="18" fillId="0" borderId="14" xfId="0" applyFont="1" applyBorder="1"/>
    <xf numFmtId="0" fontId="18" fillId="0" borderId="15" xfId="0" applyFont="1" applyBorder="1"/>
    <xf numFmtId="0" fontId="18" fillId="34" borderId="16" xfId="0" applyFont="1" applyFill="1" applyBorder="1" applyAlignment="1">
      <alignment horizontal="center"/>
    </xf>
    <xf numFmtId="0" fontId="18" fillId="35" borderId="16" xfId="0" applyFont="1" applyFill="1" applyBorder="1" applyAlignment="1">
      <alignment horizontal="center"/>
    </xf>
    <xf numFmtId="0" fontId="21" fillId="0" borderId="17" xfId="0" applyFont="1" applyBorder="1"/>
    <xf numFmtId="0" fontId="21" fillId="0" borderId="13" xfId="0" applyFont="1" applyBorder="1"/>
    <xf numFmtId="0" fontId="18" fillId="34" borderId="12" xfId="0" applyFont="1" applyFill="1" applyBorder="1" applyAlignment="1">
      <alignment horizontal="center"/>
    </xf>
    <xf numFmtId="0" fontId="18" fillId="34" borderId="16" xfId="0" applyFont="1" applyFill="1" applyBorder="1" applyAlignment="1">
      <alignment horizontal="center"/>
    </xf>
    <xf numFmtId="0" fontId="18" fillId="34" borderId="19" xfId="0" applyFont="1" applyFill="1" applyBorder="1" applyAlignment="1">
      <alignment horizontal="center"/>
    </xf>
    <xf numFmtId="0" fontId="18" fillId="35" borderId="16" xfId="0" applyFont="1" applyFill="1" applyBorder="1" applyAlignment="1">
      <alignment horizontal="center"/>
    </xf>
    <xf numFmtId="0" fontId="18" fillId="35" borderId="12" xfId="0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69"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hland, D." refreshedDate="43370.448703009257" createdVersion="6" refreshedVersion="6" minRefreshableVersion="3" recordCount="192" xr:uid="{00000000-000A-0000-FFFF-FFFF1B000000}">
  <cacheSource type="worksheet">
    <worksheetSource name="Table5"/>
  </cacheSource>
  <cacheFields count="31">
    <cacheField name="log" numFmtId="0">
      <sharedItems count="32">
        <s v="BPIC11-hospital_log.xes.gz"/>
        <s v="BPIC12-financial_log.xes.gz"/>
        <s v="BPIC13-BPI_Challenge_2013_closed_problems.xes.gz"/>
        <s v="BPIC13-BPI_Challenge_2013_incidents.xes.gz"/>
        <s v="BPIC14-Detail Incident Activity.xes.gz"/>
        <s v="BPIC14-Detail Incident Activity_complete_cases.xes.gz"/>
        <s v="BPIC15-BPIC15_1.xes"/>
        <s v="BPIC15-BPIC15_2.xes"/>
        <s v="BPIC15-BPIC15_3.xes"/>
        <s v="BPIC15-BPIC15_4.xes"/>
        <s v="BPIC15-BPIC15_5.xes"/>
        <s v="BPIC17-BPI_Challenge_2017.xes.gz"/>
        <s v="CoSeLoG_WABO_released-CoSeLoG WABO 1.xes.gz"/>
        <s v="CoSeLoG_WABO_released-CoSeLoG WABO 2.xes.gz"/>
        <s v="CoSeLoG_WABO_released-CoSeLoG WABO 3.xes.gz"/>
        <s v="CoSeLoG_WABO_released-CoSeLoG WABO 4.xes.gz"/>
        <s v="CoSeLoG_WABO_released-CoSeLoG WABO 5.xes.gz"/>
        <s v="CoSeLoG_WABO_released-Receipt phase of an environmental permit application process ( WABO ) CoSeLoG project.xes.gz"/>
        <s v="Roadfines-Road_Traffic_Fine_Management_Process.xes.gz"/>
        <s v="Sepsis-Sepsis Cases - Event Log.xes.gz"/>
        <s v="TKDE_Benchmark-BPIC12.xes.gz"/>
        <s v="TKDE_Benchmark-BPIC13_cp.xes.gz"/>
        <s v="TKDE_Benchmark-BPIC13_i.xes.gz"/>
        <s v="TKDE_Benchmark-BPIC14_f.xes.gz"/>
        <s v="TKDE_Benchmark-BPIC15_1f.xes.gz"/>
        <s v="TKDE_Benchmark-BPIC15_2f.xes.gz"/>
        <s v="TKDE_Benchmark-BPIC15_3f.xes.gz"/>
        <s v="TKDE_Benchmark-BPIC15_4f.xes.gz"/>
        <s v="TKDE_Benchmark-BPIC15_5f.xes.gz"/>
        <s v="TKDE_Benchmark-BPIC17_f.xes.gz"/>
        <s v="TKDE_Benchmark-RTFMP.xes.gz"/>
        <s v="TKDE_Benchmark-SEPSIS.xes.gz"/>
      </sharedItems>
    </cacheField>
    <cacheField name="filtered" numFmtId="0">
      <sharedItems count="2">
        <s v="no"/>
        <s v="yes"/>
      </sharedItems>
    </cacheField>
    <cacheField name="xor" numFmtId="0">
      <sharedItems containsSemiMixedTypes="0" containsString="0" containsNumber="1" containsInteger="1" minValue="1" maxValue="527"/>
    </cacheField>
    <cacheField name="optionality" numFmtId="0">
      <sharedItems containsSemiMixedTypes="0" containsString="0" containsNumber="1" containsInteger="1" minValue="0" maxValue="300"/>
    </cacheField>
    <cacheField name="concurrent" numFmtId="0">
      <sharedItems containsSemiMixedTypes="0" containsString="0" containsNumber="1" containsInteger="1" minValue="0" maxValue="71"/>
    </cacheField>
    <cacheField name="sequence" numFmtId="0">
      <sharedItems containsSemiMixedTypes="0" containsString="0" containsNumber="1" containsInteger="1" minValue="0" maxValue="73"/>
    </cacheField>
    <cacheField name="sequence-opt" numFmtId="0">
      <sharedItems containsSemiMixedTypes="0" containsString="0" containsNumber="1" containsInteger="1" minValue="0" maxValue="17"/>
    </cacheField>
    <cacheField name="loop" numFmtId="0">
      <sharedItems containsSemiMixedTypes="0" containsString="0" containsNumber="1" containsInteger="1" minValue="0" maxValue="289"/>
    </cacheField>
    <cacheField name="flower" numFmtId="0">
      <sharedItems containsSemiMixedTypes="0" containsString="0" containsNumber="1" containsInteger="1" minValue="0" maxValue="277"/>
    </cacheField>
    <cacheField name="flower_size" numFmtId="0">
      <sharedItems containsSemiMixedTypes="0" containsString="0" containsNumber="1" containsInteger="1" minValue="0" maxValue="624"/>
    </cacheField>
    <cacheField name="tau" numFmtId="0">
      <sharedItems containsSemiMixedTypes="0" containsString="0" containsNumber="1" containsInteger="1" minValue="1" maxValue="511"/>
    </cacheField>
    <cacheField name="interleaved" numFmtId="0">
      <sharedItems containsSemiMixedTypes="0" containsString="0" containsNumber="1" containsInteger="1" minValue="0" maxValue="3"/>
    </cacheField>
    <cacheField name="or" numFmtId="0">
      <sharedItems containsSemiMixedTypes="0" containsString="0" containsNumber="1" containsInteger="1" minValue="0" maxValue="22"/>
    </cacheField>
    <cacheField name="or_children" numFmtId="0">
      <sharedItems containsSemiMixedTypes="0" containsString="0" containsNumber="1" containsInteger="1" minValue="0" maxValue="47"/>
    </cacheField>
    <cacheField name="or_size" numFmtId="0">
      <sharedItems containsSemiMixedTypes="0" containsString="0" containsNumber="1" containsInteger="1" minValue="0" maxValue="58"/>
    </cacheField>
    <cacheField name="activity" numFmtId="0">
      <sharedItems containsSemiMixedTypes="0" containsString="0" containsNumber="1" containsInteger="1" minValue="3" maxValue="624"/>
    </cacheField>
    <cacheField name="miner" numFmtId="0">
      <sharedItems count="8">
        <s v="im"/>
        <s v="ima-basic-opt-pc"/>
        <s v="ima"/>
        <s v="imf"/>
        <s v="imfa-basic-opt-pc"/>
        <s v="imfa"/>
        <s v="im-basic" u="1"/>
        <s v="imf-basic" u="1"/>
      </sharedItems>
    </cacheField>
    <cacheField name="xor non optionality" numFmtId="0">
      <sharedItems containsSemiMixedTypes="0" containsString="0" containsNumber="1" containsInteger="1" minValue="0" maxValue="292"/>
    </cacheField>
    <cacheField name="basic footprints" numFmtId="0">
      <sharedItems containsSemiMixedTypes="0" containsString="0" containsNumber="1" containsInteger="1" minValue="2" maxValue="715"/>
    </cacheField>
    <cacheField name="advanced footprints" numFmtId="0">
      <sharedItems containsSemiMixedTypes="0" containsString="0" containsNumber="1" containsInteger="1" minValue="0" maxValue="309"/>
    </cacheField>
    <cacheField name="all footprints" numFmtId="0">
      <sharedItems containsSemiMixedTypes="0" containsString="0" containsNumber="1" containsInteger="1" minValue="3" maxValue="951"/>
    </cacheField>
    <cacheField name="share no footprint" numFmtId="0">
      <sharedItems containsSemiMixedTypes="0" containsString="0" containsNumber="1" minValue="0" maxValue="1"/>
    </cacheField>
    <cacheField name="share skips" numFmtId="0">
      <sharedItems containsSemiMixedTypes="0" containsString="0" containsNumber="1" minValue="1.6025641025641025E-3" maxValue="0.92592592592592593"/>
    </cacheField>
    <cacheField name="optionality footprint" numFmtId="0">
      <sharedItems containsSemiMixedTypes="0" containsString="0" containsNumber="1" containsInteger="1" minValue="0" maxValue="300"/>
    </cacheField>
    <cacheField name="sequence optionality footprint" numFmtId="0">
      <sharedItems containsSemiMixedTypes="0" containsString="0" containsNumber="1" containsInteger="1" minValue="0" maxValue="17"/>
    </cacheField>
    <cacheField name="or footprint" numFmtId="0">
      <sharedItems containsSemiMixedTypes="0" containsString="0" containsNumber="1" containsInteger="1" minValue="0" maxValue="22"/>
    </cacheField>
    <cacheField name="or size" numFmtId="0">
      <sharedItems containsSemiMixedTypes="0" containsString="0" containsNumber="1" containsInteger="1" minValue="0" maxValue="58"/>
    </cacheField>
    <cacheField name="share advanced" numFmtId="0">
      <sharedItems containsSemiMixedTypes="0" containsString="0" containsNumber="1" minValue="0" maxValue="0.80124223602484468"/>
    </cacheField>
    <cacheField name="optionality share" numFmtId="0">
      <sharedItems containsSemiMixedTypes="0" containsString="0" containsNumber="1" minValue="0" maxValue="0.6071428571428571"/>
    </cacheField>
    <cacheField name="sequence optionality share" numFmtId="0">
      <sharedItems containsMixedTypes="1" containsNumber="1" minValue="0" maxValue="0.5"/>
    </cacheField>
    <cacheField name="or share" numFmtId="0">
      <sharedItems containsMixedTypes="1" containsNumber="1" minValue="0" maxValue="0.6666666666666666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2">
  <r>
    <x v="0"/>
    <x v="0"/>
    <n v="2"/>
    <n v="0"/>
    <n v="0"/>
    <n v="0"/>
    <n v="0"/>
    <n v="1"/>
    <n v="1"/>
    <n v="624"/>
    <n v="1"/>
    <n v="0"/>
    <n v="0"/>
    <n v="0"/>
    <n v="0"/>
    <n v="624"/>
    <x v="0"/>
    <n v="2"/>
    <n v="3"/>
    <n v="0"/>
    <n v="3"/>
    <n v="1"/>
    <n v="1.6025641025641025E-3"/>
    <n v="0"/>
    <n v="0"/>
    <n v="0"/>
    <n v="0"/>
    <n v="0"/>
    <n v="0"/>
    <s v=""/>
    <s v=""/>
  </r>
  <r>
    <x v="0"/>
    <x v="0"/>
    <n v="527"/>
    <n v="235"/>
    <n v="61"/>
    <n v="73"/>
    <n v="1"/>
    <n v="289"/>
    <n v="277"/>
    <n v="277"/>
    <n v="511"/>
    <n v="0"/>
    <n v="0"/>
    <n v="0"/>
    <n v="0"/>
    <n v="624"/>
    <x v="1"/>
    <n v="292"/>
    <n v="715"/>
    <n v="236"/>
    <n v="951"/>
    <n v="0.44391025641025639"/>
    <n v="0.81891025641025639"/>
    <n v="235"/>
    <n v="1"/>
    <n v="0"/>
    <n v="0"/>
    <n v="0.24842105263157896"/>
    <n v="0.17550410754294249"/>
    <n v="1.3698630136986301E-2"/>
    <n v="0"/>
  </r>
  <r>
    <x v="0"/>
    <x v="0"/>
    <n v="519"/>
    <n v="235"/>
    <n v="54"/>
    <n v="73"/>
    <n v="0"/>
    <n v="289"/>
    <n v="270"/>
    <n v="270"/>
    <n v="505"/>
    <n v="0"/>
    <n v="2"/>
    <n v="4"/>
    <n v="4"/>
    <n v="624"/>
    <x v="2"/>
    <n v="284"/>
    <n v="700"/>
    <n v="237"/>
    <n v="937"/>
    <n v="0.43269230769230771"/>
    <n v="0.80929487179487181"/>
    <n v="235"/>
    <n v="0"/>
    <n v="2"/>
    <n v="4"/>
    <n v="0.25293489861259338"/>
    <n v="0.17749244712990936"/>
    <n v="0"/>
    <n v="3.5714285714285712E-2"/>
  </r>
  <r>
    <x v="0"/>
    <x v="0"/>
    <n v="219"/>
    <n v="186"/>
    <n v="29"/>
    <n v="50"/>
    <n v="9"/>
    <n v="26"/>
    <n v="23"/>
    <n v="24"/>
    <n v="209"/>
    <n v="0"/>
    <n v="0"/>
    <n v="0"/>
    <n v="0"/>
    <n v="257"/>
    <x v="3"/>
    <n v="33"/>
    <n v="138"/>
    <n v="195"/>
    <n v="333"/>
    <n v="9.3385214007782102E-2"/>
    <n v="0.8132295719844358"/>
    <n v="186"/>
    <n v="9"/>
    <n v="0"/>
    <n v="0"/>
    <n v="0.60185185185185186"/>
    <n v="0.4708860759493671"/>
    <n v="0.18"/>
    <n v="0"/>
  </r>
  <r>
    <x v="0"/>
    <x v="0"/>
    <n v="209"/>
    <n v="177"/>
    <n v="26"/>
    <n v="43"/>
    <n v="9"/>
    <n v="24"/>
    <n v="22"/>
    <n v="23"/>
    <n v="199"/>
    <n v="0"/>
    <n v="2"/>
    <n v="4"/>
    <n v="5"/>
    <n v="244"/>
    <x v="4"/>
    <n v="32"/>
    <n v="125"/>
    <n v="188"/>
    <n v="313"/>
    <n v="9.4262295081967207E-2"/>
    <n v="0.81557377049180324"/>
    <n v="177"/>
    <n v="9"/>
    <n v="2"/>
    <n v="5"/>
    <n v="0.61842105263157898"/>
    <n v="0.47967479674796748"/>
    <n v="0.20930232558139536"/>
    <n v="7.1428571428571425E-2"/>
  </r>
  <r>
    <x v="0"/>
    <x v="0"/>
    <n v="207"/>
    <n v="175"/>
    <n v="25"/>
    <n v="43"/>
    <n v="10"/>
    <n v="24"/>
    <n v="22"/>
    <n v="23"/>
    <n v="197"/>
    <n v="0"/>
    <n v="2"/>
    <n v="4"/>
    <n v="5"/>
    <n v="244"/>
    <x v="5"/>
    <n v="32"/>
    <n v="124"/>
    <n v="187"/>
    <n v="311"/>
    <n v="9.4262295081967207E-2"/>
    <n v="0.80737704918032782"/>
    <n v="175"/>
    <n v="10"/>
    <n v="2"/>
    <n v="5"/>
    <n v="0.62126245847176076"/>
    <n v="0.47554347826086957"/>
    <n v="0.23255813953488372"/>
    <n v="7.407407407407407E-2"/>
  </r>
  <r>
    <x v="1"/>
    <x v="0"/>
    <n v="2"/>
    <n v="0"/>
    <n v="0"/>
    <n v="1"/>
    <n v="0"/>
    <n v="1"/>
    <n v="1"/>
    <n v="22"/>
    <n v="1"/>
    <n v="0"/>
    <n v="0"/>
    <n v="0"/>
    <n v="0"/>
    <n v="24"/>
    <x v="0"/>
    <n v="2"/>
    <n v="4"/>
    <n v="0"/>
    <n v="4"/>
    <n v="0.91666666666666663"/>
    <n v="4.1666666666666664E-2"/>
    <n v="0"/>
    <n v="0"/>
    <n v="0"/>
    <n v="0"/>
    <n v="0"/>
    <n v="0"/>
    <n v="0"/>
    <s v=""/>
  </r>
  <r>
    <x v="1"/>
    <x v="0"/>
    <n v="16"/>
    <n v="7"/>
    <n v="5"/>
    <n v="6"/>
    <n v="1"/>
    <n v="10"/>
    <n v="8"/>
    <n v="8"/>
    <n v="15"/>
    <n v="0"/>
    <n v="1"/>
    <n v="2"/>
    <n v="9"/>
    <n v="24"/>
    <x v="1"/>
    <n v="9"/>
    <n v="30"/>
    <n v="9"/>
    <n v="39"/>
    <n v="0.33333333333333331"/>
    <n v="0.625"/>
    <n v="7"/>
    <n v="1"/>
    <n v="1"/>
    <n v="9"/>
    <n v="0.23684210526315788"/>
    <n v="0.12962962962962962"/>
    <n v="0.16666666666666666"/>
    <n v="0.16666666666666666"/>
  </r>
  <r>
    <x v="1"/>
    <x v="0"/>
    <n v="15"/>
    <n v="8"/>
    <n v="5"/>
    <n v="6"/>
    <n v="1"/>
    <n v="10"/>
    <n v="7"/>
    <n v="7"/>
    <n v="15"/>
    <n v="0"/>
    <n v="2"/>
    <n v="4"/>
    <n v="12"/>
    <n v="24"/>
    <x v="2"/>
    <n v="7"/>
    <n v="28"/>
    <n v="11"/>
    <n v="39"/>
    <n v="0.29166666666666669"/>
    <n v="0.625"/>
    <n v="8"/>
    <n v="1"/>
    <n v="2"/>
    <n v="12"/>
    <n v="0.28947368421052633"/>
    <n v="0.15384615384615385"/>
    <n v="0.16666666666666666"/>
    <n v="0.2857142857142857"/>
  </r>
  <r>
    <x v="1"/>
    <x v="0"/>
    <n v="11"/>
    <n v="4"/>
    <n v="7"/>
    <n v="5"/>
    <n v="0"/>
    <n v="7"/>
    <n v="3"/>
    <n v="3"/>
    <n v="7"/>
    <n v="0"/>
    <n v="0"/>
    <n v="0"/>
    <n v="0"/>
    <n v="23"/>
    <x v="3"/>
    <n v="7"/>
    <n v="26"/>
    <n v="4"/>
    <n v="30"/>
    <n v="0.13043478260869565"/>
    <n v="0.30434782608695654"/>
    <n v="4"/>
    <n v="0"/>
    <n v="0"/>
    <n v="0"/>
    <n v="0.13333333333333333"/>
    <n v="8.1632653061224483E-2"/>
    <n v="0"/>
    <n v="0"/>
  </r>
  <r>
    <x v="1"/>
    <x v="0"/>
    <n v="10"/>
    <n v="4"/>
    <n v="6"/>
    <n v="5"/>
    <n v="0"/>
    <n v="7"/>
    <n v="2"/>
    <n v="2"/>
    <n v="6"/>
    <n v="0"/>
    <n v="1"/>
    <n v="2"/>
    <n v="7"/>
    <n v="23"/>
    <x v="4"/>
    <n v="6"/>
    <n v="24"/>
    <n v="5"/>
    <n v="29"/>
    <n v="8.6956521739130432E-2"/>
    <n v="0.2608695652173913"/>
    <n v="4"/>
    <n v="0"/>
    <n v="1"/>
    <n v="7"/>
    <n v="0.17241379310344829"/>
    <n v="8.5106382978723402E-2"/>
    <n v="0"/>
    <n v="0.14285714285714285"/>
  </r>
  <r>
    <x v="1"/>
    <x v="0"/>
    <n v="10"/>
    <n v="4"/>
    <n v="6"/>
    <n v="5"/>
    <n v="0"/>
    <n v="7"/>
    <n v="2"/>
    <n v="2"/>
    <n v="6"/>
    <n v="0"/>
    <n v="1"/>
    <n v="2"/>
    <n v="7"/>
    <n v="23"/>
    <x v="5"/>
    <n v="6"/>
    <n v="24"/>
    <n v="5"/>
    <n v="29"/>
    <n v="8.6956521739130432E-2"/>
    <n v="0.2608695652173913"/>
    <n v="4"/>
    <n v="0"/>
    <n v="1"/>
    <n v="7"/>
    <n v="0.17241379310344829"/>
    <n v="8.5106382978723402E-2"/>
    <n v="0"/>
    <n v="0.14285714285714285"/>
  </r>
  <r>
    <x v="2"/>
    <x v="0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3"/>
    <n v="1"/>
    <n v="0.25"/>
    <n v="0"/>
    <n v="0"/>
    <n v="0"/>
    <n v="0"/>
    <n v="0"/>
    <n v="0"/>
    <s v=""/>
    <s v=""/>
  </r>
  <r>
    <x v="2"/>
    <x v="0"/>
    <n v="3"/>
    <n v="1"/>
    <n v="1"/>
    <n v="1"/>
    <n v="0"/>
    <n v="3"/>
    <n v="2"/>
    <n v="2"/>
    <n v="3"/>
    <n v="0"/>
    <n v="0"/>
    <n v="0"/>
    <n v="0"/>
    <n v="4"/>
    <x v="1"/>
    <n v="2"/>
    <n v="7"/>
    <n v="1"/>
    <n v="8"/>
    <n v="0.5"/>
    <n v="0.75"/>
    <n v="1"/>
    <n v="0"/>
    <n v="0"/>
    <n v="0"/>
    <n v="0.125"/>
    <n v="9.0909090909090912E-2"/>
    <n v="0"/>
    <n v="0"/>
  </r>
  <r>
    <x v="2"/>
    <x v="0"/>
    <n v="3"/>
    <n v="1"/>
    <n v="1"/>
    <n v="1"/>
    <n v="0"/>
    <n v="3"/>
    <n v="2"/>
    <n v="2"/>
    <n v="3"/>
    <n v="0"/>
    <n v="0"/>
    <n v="0"/>
    <n v="0"/>
    <n v="4"/>
    <x v="2"/>
    <n v="2"/>
    <n v="7"/>
    <n v="1"/>
    <n v="8"/>
    <n v="0.5"/>
    <n v="0.75"/>
    <n v="1"/>
    <n v="0"/>
    <n v="0"/>
    <n v="0"/>
    <n v="0.125"/>
    <n v="9.0909090909090912E-2"/>
    <n v="0"/>
    <n v="0"/>
  </r>
  <r>
    <x v="2"/>
    <x v="0"/>
    <n v="1"/>
    <n v="1"/>
    <n v="0"/>
    <n v="1"/>
    <n v="0"/>
    <n v="1"/>
    <n v="0"/>
    <n v="0"/>
    <n v="1"/>
    <n v="0"/>
    <n v="0"/>
    <n v="0"/>
    <n v="0"/>
    <n v="4"/>
    <x v="3"/>
    <n v="0"/>
    <n v="2"/>
    <n v="1"/>
    <n v="3"/>
    <n v="0"/>
    <n v="0.25"/>
    <n v="1"/>
    <n v="0"/>
    <n v="0"/>
    <n v="0"/>
    <n v="0.33333333333333331"/>
    <n v="0.16666666666666666"/>
    <n v="0"/>
    <s v=""/>
  </r>
  <r>
    <x v="2"/>
    <x v="0"/>
    <n v="1"/>
    <n v="1"/>
    <n v="0"/>
    <n v="1"/>
    <n v="0"/>
    <n v="1"/>
    <n v="0"/>
    <n v="0"/>
    <n v="1"/>
    <n v="0"/>
    <n v="0"/>
    <n v="0"/>
    <n v="0"/>
    <n v="4"/>
    <x v="4"/>
    <n v="0"/>
    <n v="2"/>
    <n v="1"/>
    <n v="3"/>
    <n v="0"/>
    <n v="0.25"/>
    <n v="1"/>
    <n v="0"/>
    <n v="0"/>
    <n v="0"/>
    <n v="0.33333333333333331"/>
    <n v="0.16666666666666666"/>
    <n v="0"/>
    <s v=""/>
  </r>
  <r>
    <x v="2"/>
    <x v="0"/>
    <n v="1"/>
    <n v="1"/>
    <n v="0"/>
    <n v="1"/>
    <n v="0"/>
    <n v="1"/>
    <n v="0"/>
    <n v="0"/>
    <n v="1"/>
    <n v="0"/>
    <n v="0"/>
    <n v="0"/>
    <n v="0"/>
    <n v="4"/>
    <x v="5"/>
    <n v="0"/>
    <n v="2"/>
    <n v="1"/>
    <n v="3"/>
    <n v="0"/>
    <n v="0.25"/>
    <n v="1"/>
    <n v="0"/>
    <n v="0"/>
    <n v="0"/>
    <n v="0.33333333333333331"/>
    <n v="0.16666666666666666"/>
    <n v="0"/>
    <s v=""/>
  </r>
  <r>
    <x v="3"/>
    <x v="0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3"/>
    <n v="1"/>
    <n v="0.25"/>
    <n v="0"/>
    <n v="0"/>
    <n v="0"/>
    <n v="0"/>
    <n v="0"/>
    <n v="0"/>
    <s v=""/>
    <s v=""/>
  </r>
  <r>
    <x v="3"/>
    <x v="0"/>
    <n v="1"/>
    <n v="1"/>
    <n v="1"/>
    <n v="0"/>
    <n v="0"/>
    <n v="3"/>
    <n v="0"/>
    <n v="0"/>
    <n v="1"/>
    <n v="0"/>
    <n v="1"/>
    <n v="3"/>
    <n v="3"/>
    <n v="4"/>
    <x v="1"/>
    <n v="0"/>
    <n v="4"/>
    <n v="2"/>
    <n v="6"/>
    <n v="0"/>
    <n v="0.25"/>
    <n v="1"/>
    <n v="0"/>
    <n v="1"/>
    <n v="3"/>
    <n v="0.33333333333333331"/>
    <n v="0.125"/>
    <s v=""/>
    <n v="0.5"/>
  </r>
  <r>
    <x v="3"/>
    <x v="0"/>
    <n v="1"/>
    <n v="1"/>
    <n v="1"/>
    <n v="0"/>
    <n v="0"/>
    <n v="3"/>
    <n v="0"/>
    <n v="0"/>
    <n v="1"/>
    <n v="0"/>
    <n v="1"/>
    <n v="3"/>
    <n v="3"/>
    <n v="4"/>
    <x v="2"/>
    <n v="0"/>
    <n v="4"/>
    <n v="2"/>
    <n v="6"/>
    <n v="0"/>
    <n v="0.25"/>
    <n v="1"/>
    <n v="0"/>
    <n v="1"/>
    <n v="3"/>
    <n v="0.33333333333333331"/>
    <n v="0.125"/>
    <s v=""/>
    <n v="0.5"/>
  </r>
  <r>
    <x v="3"/>
    <x v="0"/>
    <n v="1"/>
    <n v="0"/>
    <n v="1"/>
    <n v="1"/>
    <n v="0"/>
    <n v="2"/>
    <n v="1"/>
    <n v="1"/>
    <n v="1"/>
    <n v="0"/>
    <n v="0"/>
    <n v="0"/>
    <n v="0"/>
    <n v="3"/>
    <x v="3"/>
    <n v="1"/>
    <n v="5"/>
    <n v="0"/>
    <n v="5"/>
    <n v="0.33333333333333331"/>
    <n v="0.33333333333333331"/>
    <n v="0"/>
    <n v="0"/>
    <n v="0"/>
    <n v="0"/>
    <n v="0"/>
    <n v="0"/>
    <n v="0"/>
    <n v="0"/>
  </r>
  <r>
    <x v="3"/>
    <x v="0"/>
    <n v="1"/>
    <n v="0"/>
    <n v="1"/>
    <n v="1"/>
    <n v="0"/>
    <n v="2"/>
    <n v="1"/>
    <n v="1"/>
    <n v="1"/>
    <n v="0"/>
    <n v="0"/>
    <n v="0"/>
    <n v="0"/>
    <n v="3"/>
    <x v="4"/>
    <n v="1"/>
    <n v="5"/>
    <n v="0"/>
    <n v="5"/>
    <n v="0.33333333333333331"/>
    <n v="0.33333333333333331"/>
    <n v="0"/>
    <n v="0"/>
    <n v="0"/>
    <n v="0"/>
    <n v="0"/>
    <n v="0"/>
    <n v="0"/>
    <n v="0"/>
  </r>
  <r>
    <x v="3"/>
    <x v="0"/>
    <n v="1"/>
    <n v="0"/>
    <n v="1"/>
    <n v="1"/>
    <n v="0"/>
    <n v="2"/>
    <n v="1"/>
    <n v="1"/>
    <n v="1"/>
    <n v="0"/>
    <n v="0"/>
    <n v="0"/>
    <n v="0"/>
    <n v="3"/>
    <x v="5"/>
    <n v="1"/>
    <n v="5"/>
    <n v="0"/>
    <n v="5"/>
    <n v="0.33333333333333331"/>
    <n v="0.33333333333333331"/>
    <n v="0"/>
    <n v="0"/>
    <n v="0"/>
    <n v="0"/>
    <n v="0"/>
    <n v="0"/>
    <n v="0"/>
    <n v="0"/>
  </r>
  <r>
    <x v="4"/>
    <x v="0"/>
    <n v="2"/>
    <n v="0"/>
    <n v="0"/>
    <n v="0"/>
    <n v="0"/>
    <n v="1"/>
    <n v="1"/>
    <n v="39"/>
    <n v="1"/>
    <n v="0"/>
    <n v="0"/>
    <n v="0"/>
    <n v="0"/>
    <n v="39"/>
    <x v="0"/>
    <n v="2"/>
    <n v="3"/>
    <n v="0"/>
    <n v="3"/>
    <n v="1"/>
    <n v="2.564102564102564E-2"/>
    <n v="0"/>
    <n v="0"/>
    <n v="0"/>
    <n v="0"/>
    <n v="0"/>
    <n v="0"/>
    <s v=""/>
    <s v=""/>
  </r>
  <r>
    <x v="4"/>
    <x v="0"/>
    <n v="11"/>
    <n v="2"/>
    <n v="2"/>
    <n v="3"/>
    <n v="0"/>
    <n v="8"/>
    <n v="7"/>
    <n v="33"/>
    <n v="9"/>
    <n v="0"/>
    <n v="0"/>
    <n v="0"/>
    <n v="0"/>
    <n v="39"/>
    <x v="1"/>
    <n v="9"/>
    <n v="22"/>
    <n v="2"/>
    <n v="24"/>
    <n v="0.84615384615384615"/>
    <n v="0.23076923076923078"/>
    <n v="2"/>
    <n v="0"/>
    <n v="0"/>
    <n v="0"/>
    <n v="8.3333333333333329E-2"/>
    <n v="3.2786885245901641E-2"/>
    <n v="0"/>
    <n v="0"/>
  </r>
  <r>
    <x v="4"/>
    <x v="0"/>
    <n v="11"/>
    <n v="2"/>
    <n v="2"/>
    <n v="3"/>
    <n v="0"/>
    <n v="8"/>
    <n v="7"/>
    <n v="33"/>
    <n v="9"/>
    <n v="0"/>
    <n v="0"/>
    <n v="0"/>
    <n v="0"/>
    <n v="39"/>
    <x v="2"/>
    <n v="9"/>
    <n v="22"/>
    <n v="2"/>
    <n v="24"/>
    <n v="0.84615384615384615"/>
    <n v="0.23076923076923078"/>
    <n v="2"/>
    <n v="0"/>
    <n v="0"/>
    <n v="0"/>
    <n v="8.3333333333333329E-2"/>
    <n v="3.2786885245901641E-2"/>
    <n v="0"/>
    <n v="0"/>
  </r>
  <r>
    <x v="4"/>
    <x v="0"/>
    <n v="13"/>
    <n v="11"/>
    <n v="4"/>
    <n v="4"/>
    <n v="1"/>
    <n v="3"/>
    <n v="0"/>
    <n v="0"/>
    <n v="11"/>
    <n v="0"/>
    <n v="0"/>
    <n v="0"/>
    <n v="0"/>
    <n v="39"/>
    <x v="3"/>
    <n v="2"/>
    <n v="13"/>
    <n v="12"/>
    <n v="25"/>
    <n v="0"/>
    <n v="0.28205128205128205"/>
    <n v="11"/>
    <n v="1"/>
    <n v="0"/>
    <n v="0"/>
    <n v="0.5"/>
    <n v="0.21153846153846154"/>
    <n v="0.25"/>
    <n v="0"/>
  </r>
  <r>
    <x v="4"/>
    <x v="0"/>
    <n v="12"/>
    <n v="10"/>
    <n v="3"/>
    <n v="4"/>
    <n v="1"/>
    <n v="3"/>
    <n v="0"/>
    <n v="0"/>
    <n v="10"/>
    <n v="0"/>
    <n v="1"/>
    <n v="2"/>
    <n v="2"/>
    <n v="39"/>
    <x v="4"/>
    <n v="2"/>
    <n v="12"/>
    <n v="12"/>
    <n v="24"/>
    <n v="0"/>
    <n v="0.25641025641025639"/>
    <n v="10"/>
    <n v="1"/>
    <n v="1"/>
    <n v="2"/>
    <n v="0.52173913043478259"/>
    <n v="0.19607843137254902"/>
    <n v="0.25"/>
    <n v="0.25"/>
  </r>
  <r>
    <x v="4"/>
    <x v="0"/>
    <n v="12"/>
    <n v="10"/>
    <n v="3"/>
    <n v="4"/>
    <n v="1"/>
    <n v="3"/>
    <n v="0"/>
    <n v="0"/>
    <n v="10"/>
    <n v="0"/>
    <n v="1"/>
    <n v="2"/>
    <n v="2"/>
    <n v="39"/>
    <x v="5"/>
    <n v="2"/>
    <n v="12"/>
    <n v="12"/>
    <n v="24"/>
    <n v="0"/>
    <n v="0.25641025641025639"/>
    <n v="10"/>
    <n v="1"/>
    <n v="1"/>
    <n v="2"/>
    <n v="0.52173913043478259"/>
    <n v="0.19607843137254902"/>
    <n v="0.25"/>
    <n v="0.25"/>
  </r>
  <r>
    <x v="5"/>
    <x v="1"/>
    <n v="2"/>
    <n v="0"/>
    <n v="0"/>
    <n v="0"/>
    <n v="0"/>
    <n v="1"/>
    <n v="1"/>
    <n v="39"/>
    <n v="1"/>
    <n v="0"/>
    <n v="0"/>
    <n v="0"/>
    <n v="0"/>
    <n v="39"/>
    <x v="0"/>
    <n v="2"/>
    <n v="3"/>
    <n v="0"/>
    <n v="3"/>
    <n v="1"/>
    <n v="2.564102564102564E-2"/>
    <n v="0"/>
    <n v="0"/>
    <n v="0"/>
    <n v="0"/>
    <n v="0"/>
    <n v="0"/>
    <s v=""/>
    <s v=""/>
  </r>
  <r>
    <x v="5"/>
    <x v="1"/>
    <n v="14"/>
    <n v="5"/>
    <n v="3"/>
    <n v="5"/>
    <n v="1"/>
    <n v="8"/>
    <n v="5"/>
    <n v="5"/>
    <n v="10"/>
    <n v="0"/>
    <n v="0"/>
    <n v="0"/>
    <n v="0"/>
    <n v="39"/>
    <x v="1"/>
    <n v="9"/>
    <n v="25"/>
    <n v="6"/>
    <n v="31"/>
    <n v="0.12820512820512819"/>
    <n v="0.25641025641025639"/>
    <n v="5"/>
    <n v="1"/>
    <n v="0"/>
    <n v="0"/>
    <n v="0.2"/>
    <n v="7.8125E-2"/>
    <n v="0.2"/>
    <n v="0"/>
  </r>
  <r>
    <x v="5"/>
    <x v="1"/>
    <n v="14"/>
    <n v="5"/>
    <n v="3"/>
    <n v="5"/>
    <n v="1"/>
    <n v="8"/>
    <n v="5"/>
    <n v="5"/>
    <n v="10"/>
    <n v="0"/>
    <n v="0"/>
    <n v="0"/>
    <n v="0"/>
    <n v="39"/>
    <x v="2"/>
    <n v="9"/>
    <n v="25"/>
    <n v="6"/>
    <n v="31"/>
    <n v="0.12820512820512819"/>
    <n v="0.25641025641025639"/>
    <n v="5"/>
    <n v="1"/>
    <n v="0"/>
    <n v="0"/>
    <n v="0.2"/>
    <n v="7.8125E-2"/>
    <n v="0.2"/>
    <n v="0"/>
  </r>
  <r>
    <x v="5"/>
    <x v="1"/>
    <n v="10"/>
    <n v="5"/>
    <n v="1"/>
    <n v="5"/>
    <n v="0"/>
    <n v="3"/>
    <n v="0"/>
    <n v="0"/>
    <n v="5"/>
    <n v="0"/>
    <n v="0"/>
    <n v="0"/>
    <n v="0"/>
    <n v="39"/>
    <x v="3"/>
    <n v="5"/>
    <n v="14"/>
    <n v="5"/>
    <n v="19"/>
    <n v="0"/>
    <n v="0.12820512820512819"/>
    <n v="5"/>
    <n v="0"/>
    <n v="0"/>
    <n v="0"/>
    <n v="0.26315789473684209"/>
    <n v="9.4339622641509441E-2"/>
    <n v="0"/>
    <n v="0"/>
  </r>
  <r>
    <x v="5"/>
    <x v="1"/>
    <n v="10"/>
    <n v="5"/>
    <n v="1"/>
    <n v="5"/>
    <n v="0"/>
    <n v="3"/>
    <n v="0"/>
    <n v="0"/>
    <n v="5"/>
    <n v="0"/>
    <n v="0"/>
    <n v="0"/>
    <n v="0"/>
    <n v="39"/>
    <x v="4"/>
    <n v="5"/>
    <n v="14"/>
    <n v="5"/>
    <n v="19"/>
    <n v="0"/>
    <n v="0.12820512820512819"/>
    <n v="5"/>
    <n v="0"/>
    <n v="0"/>
    <n v="0"/>
    <n v="0.26315789473684209"/>
    <n v="9.4339622641509441E-2"/>
    <n v="0"/>
    <n v="0"/>
  </r>
  <r>
    <x v="5"/>
    <x v="1"/>
    <n v="10"/>
    <n v="5"/>
    <n v="1"/>
    <n v="5"/>
    <n v="0"/>
    <n v="3"/>
    <n v="0"/>
    <n v="0"/>
    <n v="5"/>
    <n v="0"/>
    <n v="0"/>
    <n v="0"/>
    <n v="0"/>
    <n v="39"/>
    <x v="5"/>
    <n v="5"/>
    <n v="14"/>
    <n v="5"/>
    <n v="19"/>
    <n v="0"/>
    <n v="0.12820512820512819"/>
    <n v="5"/>
    <n v="0"/>
    <n v="0"/>
    <n v="0"/>
    <n v="0.26315789473684209"/>
    <n v="9.4339622641509441E-2"/>
    <n v="0"/>
    <n v="0"/>
  </r>
  <r>
    <x v="6"/>
    <x v="0"/>
    <n v="8"/>
    <n v="0"/>
    <n v="0"/>
    <n v="2"/>
    <n v="0"/>
    <n v="7"/>
    <n v="6"/>
    <n v="397"/>
    <n v="6"/>
    <n v="0"/>
    <n v="0"/>
    <n v="0"/>
    <n v="0"/>
    <n v="398"/>
    <x v="0"/>
    <n v="8"/>
    <n v="17"/>
    <n v="0"/>
    <n v="17"/>
    <n v="0.99748743718592969"/>
    <n v="1.507537688442211E-2"/>
    <n v="0"/>
    <n v="0"/>
    <n v="0"/>
    <n v="0"/>
    <n v="0"/>
    <n v="0"/>
    <n v="0"/>
    <s v=""/>
  </r>
  <r>
    <x v="6"/>
    <x v="0"/>
    <n v="354"/>
    <n v="284"/>
    <n v="53"/>
    <n v="54"/>
    <n v="8"/>
    <n v="64"/>
    <n v="61"/>
    <n v="62"/>
    <n v="345"/>
    <n v="0"/>
    <n v="5"/>
    <n v="10"/>
    <n v="13"/>
    <n v="398"/>
    <x v="1"/>
    <n v="70"/>
    <n v="241"/>
    <n v="297"/>
    <n v="538"/>
    <n v="0.15577889447236182"/>
    <n v="0.86683417085427139"/>
    <n v="284"/>
    <n v="8"/>
    <n v="5"/>
    <n v="13"/>
    <n v="0.56037735849056602"/>
    <n v="0.44444444444444442"/>
    <n v="0.14814814814814814"/>
    <n v="8.6206896551724144E-2"/>
  </r>
  <r>
    <x v="6"/>
    <x v="0"/>
    <n v="356"/>
    <n v="285"/>
    <n v="55"/>
    <n v="54"/>
    <n v="7"/>
    <n v="64"/>
    <n v="61"/>
    <n v="62"/>
    <n v="346"/>
    <n v="0"/>
    <n v="5"/>
    <n v="10"/>
    <n v="13"/>
    <n v="398"/>
    <x v="2"/>
    <n v="71"/>
    <n v="244"/>
    <n v="297"/>
    <n v="541"/>
    <n v="0.15577889447236182"/>
    <n v="0.8693467336683417"/>
    <n v="285"/>
    <n v="7"/>
    <n v="5"/>
    <n v="13"/>
    <n v="0.5561797752808989"/>
    <n v="0.44392523364485981"/>
    <n v="0.12962962962962962"/>
    <n v="8.3333333333333329E-2"/>
  </r>
  <r>
    <x v="6"/>
    <x v="0"/>
    <n v="167"/>
    <n v="149"/>
    <n v="37"/>
    <n v="45"/>
    <n v="8"/>
    <n v="6"/>
    <n v="0"/>
    <n v="0"/>
    <n v="149"/>
    <n v="0"/>
    <n v="0"/>
    <n v="0"/>
    <n v="0"/>
    <n v="242"/>
    <x v="3"/>
    <n v="18"/>
    <n v="106"/>
    <n v="157"/>
    <n v="263"/>
    <n v="0"/>
    <n v="0.61570247933884292"/>
    <n v="149"/>
    <n v="8"/>
    <n v="0"/>
    <n v="0"/>
    <n v="0.61568627450980395"/>
    <n v="0.42816091954022989"/>
    <n v="0.17777777777777778"/>
    <n v="0"/>
  </r>
  <r>
    <x v="6"/>
    <x v="0"/>
    <n v="164"/>
    <n v="143"/>
    <n v="26"/>
    <n v="36"/>
    <n v="8"/>
    <n v="6"/>
    <n v="1"/>
    <n v="2"/>
    <n v="144"/>
    <n v="1"/>
    <n v="7"/>
    <n v="17"/>
    <n v="18"/>
    <n v="236"/>
    <x v="4"/>
    <n v="21"/>
    <n v="90"/>
    <n v="158"/>
    <n v="248"/>
    <n v="8.4745762711864406E-3"/>
    <n v="0.61016949152542377"/>
    <n v="143"/>
    <n v="8"/>
    <n v="7"/>
    <n v="18"/>
    <n v="0.65833333333333333"/>
    <n v="0.43865030674846628"/>
    <n v="0.22222222222222221"/>
    <n v="0.21212121212121213"/>
  </r>
  <r>
    <x v="6"/>
    <x v="0"/>
    <n v="159"/>
    <n v="138"/>
    <n v="26"/>
    <n v="42"/>
    <n v="9"/>
    <n v="8"/>
    <n v="1"/>
    <n v="2"/>
    <n v="139"/>
    <n v="0"/>
    <n v="8"/>
    <n v="17"/>
    <n v="22"/>
    <n v="243"/>
    <x v="5"/>
    <n v="21"/>
    <n v="97"/>
    <n v="155"/>
    <n v="252"/>
    <n v="8.23045267489712E-3"/>
    <n v="0.57201646090534974"/>
    <n v="138"/>
    <n v="9"/>
    <n v="8"/>
    <n v="22"/>
    <n v="0.63786008230452673"/>
    <n v="0.40588235294117647"/>
    <n v="0.21428571428571427"/>
    <n v="0.23529411764705882"/>
  </r>
  <r>
    <x v="7"/>
    <x v="0"/>
    <n v="10"/>
    <n v="0"/>
    <n v="1"/>
    <n v="3"/>
    <n v="0"/>
    <n v="11"/>
    <n v="8"/>
    <n v="407"/>
    <n v="8"/>
    <n v="0"/>
    <n v="0"/>
    <n v="0"/>
    <n v="0"/>
    <n v="410"/>
    <x v="0"/>
    <n v="10"/>
    <n v="25"/>
    <n v="0"/>
    <n v="25"/>
    <n v="0.99268292682926829"/>
    <n v="1.9512195121951219E-2"/>
    <n v="0"/>
    <n v="0"/>
    <n v="0"/>
    <n v="0"/>
    <n v="0"/>
    <n v="0"/>
    <n v="0"/>
    <n v="0"/>
  </r>
  <r>
    <x v="7"/>
    <x v="0"/>
    <n v="374"/>
    <n v="300"/>
    <n v="58"/>
    <n v="65"/>
    <n v="8"/>
    <n v="70"/>
    <n v="68"/>
    <n v="68"/>
    <n v="368"/>
    <n v="0"/>
    <n v="1"/>
    <n v="3"/>
    <n v="3"/>
    <n v="410"/>
    <x v="1"/>
    <n v="74"/>
    <n v="267"/>
    <n v="309"/>
    <n v="576"/>
    <n v="0.16585365853658537"/>
    <n v="0.89756097560975612"/>
    <n v="300"/>
    <n v="8"/>
    <n v="1"/>
    <n v="3"/>
    <n v="0.54401408450704225"/>
    <n v="0.44313146233382572"/>
    <n v="0.12307692307692308"/>
    <n v="1.6949152542372881E-2"/>
  </r>
  <r>
    <x v="7"/>
    <x v="0"/>
    <n v="362"/>
    <n v="287"/>
    <n v="52"/>
    <n v="64"/>
    <n v="9"/>
    <n v="69"/>
    <n v="66"/>
    <n v="66"/>
    <n v="353"/>
    <n v="0"/>
    <n v="4"/>
    <n v="8"/>
    <n v="11"/>
    <n v="410"/>
    <x v="2"/>
    <n v="75"/>
    <n v="260"/>
    <n v="300"/>
    <n v="560"/>
    <n v="0.16097560975609757"/>
    <n v="0.86097560975609755"/>
    <n v="287"/>
    <n v="9"/>
    <n v="4"/>
    <n v="11"/>
    <n v="0.54446460980036293"/>
    <n v="0.42835820895522386"/>
    <n v="0.140625"/>
    <n v="7.1428571428571425E-2"/>
  </r>
  <r>
    <x v="7"/>
    <x v="0"/>
    <n v="147"/>
    <n v="131"/>
    <n v="41"/>
    <n v="47"/>
    <n v="3"/>
    <n v="4"/>
    <n v="0"/>
    <n v="0"/>
    <n v="131"/>
    <n v="0"/>
    <n v="0"/>
    <n v="0"/>
    <n v="0"/>
    <n v="223"/>
    <x v="3"/>
    <n v="16"/>
    <n v="108"/>
    <n v="134"/>
    <n v="242"/>
    <n v="0"/>
    <n v="0.58744394618834084"/>
    <n v="131"/>
    <n v="3"/>
    <n v="0"/>
    <n v="0"/>
    <n v="0.56066945606694563"/>
    <n v="0.39577039274924469"/>
    <n v="6.3829787234042548E-2"/>
    <n v="0"/>
  </r>
  <r>
    <x v="7"/>
    <x v="0"/>
    <n v="139"/>
    <n v="125"/>
    <n v="36"/>
    <n v="49"/>
    <n v="3"/>
    <n v="4"/>
    <n v="0"/>
    <n v="0"/>
    <n v="125"/>
    <n v="0"/>
    <n v="5"/>
    <n v="10"/>
    <n v="11"/>
    <n v="224"/>
    <x v="4"/>
    <n v="14"/>
    <n v="103"/>
    <n v="133"/>
    <n v="236"/>
    <n v="0"/>
    <n v="0.5580357142857143"/>
    <n v="125"/>
    <n v="3"/>
    <n v="5"/>
    <n v="11"/>
    <n v="0.57081545064377681"/>
    <n v="0.38226299694189603"/>
    <n v="6.1224489795918366E-2"/>
    <n v="0.12195121951219512"/>
  </r>
  <r>
    <x v="7"/>
    <x v="0"/>
    <n v="142"/>
    <n v="126"/>
    <n v="37"/>
    <n v="47"/>
    <n v="4"/>
    <n v="4"/>
    <n v="0"/>
    <n v="0"/>
    <n v="126"/>
    <n v="0"/>
    <n v="5"/>
    <n v="10"/>
    <n v="11"/>
    <n v="223"/>
    <x v="5"/>
    <n v="16"/>
    <n v="104"/>
    <n v="135"/>
    <n v="239"/>
    <n v="0"/>
    <n v="0.56502242152466364"/>
    <n v="126"/>
    <n v="4"/>
    <n v="5"/>
    <n v="11"/>
    <n v="0.57446808510638303"/>
    <n v="0.38532110091743121"/>
    <n v="8.5106382978723402E-2"/>
    <n v="0.11904761904761904"/>
  </r>
  <r>
    <x v="8"/>
    <x v="0"/>
    <n v="8"/>
    <n v="0"/>
    <n v="0"/>
    <n v="3"/>
    <n v="0"/>
    <n v="7"/>
    <n v="6"/>
    <n v="382"/>
    <n v="6"/>
    <n v="0"/>
    <n v="0"/>
    <n v="0"/>
    <n v="0"/>
    <n v="383"/>
    <x v="0"/>
    <n v="8"/>
    <n v="18"/>
    <n v="0"/>
    <n v="18"/>
    <n v="0.99738903394255873"/>
    <n v="1.5665796344647518E-2"/>
    <n v="0"/>
    <n v="0"/>
    <n v="0"/>
    <n v="0"/>
    <n v="0"/>
    <n v="0"/>
    <n v="0"/>
    <s v=""/>
  </r>
  <r>
    <x v="8"/>
    <x v="0"/>
    <n v="353"/>
    <n v="265"/>
    <n v="65"/>
    <n v="68"/>
    <n v="5"/>
    <n v="89"/>
    <n v="86"/>
    <n v="86"/>
    <n v="351"/>
    <n v="0"/>
    <n v="5"/>
    <n v="10"/>
    <n v="13"/>
    <n v="383"/>
    <x v="1"/>
    <n v="88"/>
    <n v="310"/>
    <n v="275"/>
    <n v="585"/>
    <n v="0.22454308093994779"/>
    <n v="0.91644908616187992"/>
    <n v="265"/>
    <n v="5"/>
    <n v="5"/>
    <n v="13"/>
    <n v="0.47413793103448276"/>
    <n v="0.3823953823953824"/>
    <n v="7.3529411764705885E-2"/>
    <n v="7.1428571428571425E-2"/>
  </r>
  <r>
    <x v="8"/>
    <x v="0"/>
    <n v="356"/>
    <n v="264"/>
    <n v="64"/>
    <n v="60"/>
    <n v="4"/>
    <n v="92"/>
    <n v="89"/>
    <n v="89"/>
    <n v="353"/>
    <n v="0"/>
    <n v="3"/>
    <n v="7"/>
    <n v="10"/>
    <n v="383"/>
    <x v="2"/>
    <n v="92"/>
    <n v="308"/>
    <n v="271"/>
    <n v="579"/>
    <n v="0.23237597911227154"/>
    <n v="0.92167101827676245"/>
    <n v="264"/>
    <n v="4"/>
    <n v="3"/>
    <n v="10"/>
    <n v="0.47130434782608693"/>
    <n v="0.38205499276410998"/>
    <n v="6.6666666666666666E-2"/>
    <n v="4.4776119402985072E-2"/>
  </r>
  <r>
    <x v="8"/>
    <x v="0"/>
    <n v="224"/>
    <n v="209"/>
    <n v="53"/>
    <n v="59"/>
    <n v="10"/>
    <n v="8"/>
    <n v="0"/>
    <n v="0"/>
    <n v="209"/>
    <n v="0"/>
    <n v="0"/>
    <n v="0"/>
    <n v="0"/>
    <n v="286"/>
    <x v="3"/>
    <n v="15"/>
    <n v="135"/>
    <n v="219"/>
    <n v="354"/>
    <n v="0"/>
    <n v="0.73076923076923073"/>
    <n v="209"/>
    <n v="10"/>
    <n v="0"/>
    <n v="0"/>
    <n v="0.63662790697674421"/>
    <n v="0.49643705463182897"/>
    <n v="0.16949152542372881"/>
    <n v="0"/>
  </r>
  <r>
    <x v="8"/>
    <x v="0"/>
    <n v="206"/>
    <n v="190"/>
    <n v="40"/>
    <n v="64"/>
    <n v="8"/>
    <n v="4"/>
    <n v="0"/>
    <n v="0"/>
    <n v="190"/>
    <n v="0"/>
    <n v="17"/>
    <n v="39"/>
    <n v="58"/>
    <n v="274"/>
    <x v="4"/>
    <n v="16"/>
    <n v="124"/>
    <n v="215"/>
    <n v="339"/>
    <n v="0"/>
    <n v="0.69343065693430661"/>
    <n v="190"/>
    <n v="8"/>
    <n v="17"/>
    <n v="58"/>
    <n v="0.64954682779456197"/>
    <n v="0.47738693467336685"/>
    <n v="0.125"/>
    <n v="0.2982456140350877"/>
  </r>
  <r>
    <x v="8"/>
    <x v="0"/>
    <n v="202"/>
    <n v="187"/>
    <n v="33"/>
    <n v="61"/>
    <n v="13"/>
    <n v="8"/>
    <n v="0"/>
    <n v="0"/>
    <n v="187"/>
    <n v="0"/>
    <n v="22"/>
    <n v="47"/>
    <n v="55"/>
    <n v="286"/>
    <x v="5"/>
    <n v="15"/>
    <n v="117"/>
    <n v="222"/>
    <n v="339"/>
    <n v="0"/>
    <n v="0.65384615384615385"/>
    <n v="187"/>
    <n v="13"/>
    <n v="22"/>
    <n v="55"/>
    <n v="0.68098159509202449"/>
    <n v="0.4640198511166253"/>
    <n v="0.21311475409836064"/>
    <n v="0.4"/>
  </r>
  <r>
    <x v="9"/>
    <x v="0"/>
    <n v="9"/>
    <n v="0"/>
    <n v="0"/>
    <n v="2"/>
    <n v="0"/>
    <n v="8"/>
    <n v="7"/>
    <n v="355"/>
    <n v="7"/>
    <n v="0"/>
    <n v="0"/>
    <n v="0"/>
    <n v="0"/>
    <n v="356"/>
    <x v="0"/>
    <n v="9"/>
    <n v="19"/>
    <n v="0"/>
    <n v="19"/>
    <n v="0.9971910112359551"/>
    <n v="1.9662921348314606E-2"/>
    <n v="0"/>
    <n v="0"/>
    <n v="0"/>
    <n v="0"/>
    <n v="0"/>
    <n v="0"/>
    <n v="0"/>
    <s v=""/>
  </r>
  <r>
    <x v="9"/>
    <x v="0"/>
    <n v="323"/>
    <n v="235"/>
    <n v="51"/>
    <n v="60"/>
    <n v="9"/>
    <n v="87"/>
    <n v="83"/>
    <n v="83"/>
    <n v="318"/>
    <n v="0"/>
    <n v="4"/>
    <n v="8"/>
    <n v="11"/>
    <n v="356"/>
    <x v="1"/>
    <n v="88"/>
    <n v="286"/>
    <n v="248"/>
    <n v="534"/>
    <n v="0.23314606741573032"/>
    <n v="0.8932584269662921"/>
    <n v="235"/>
    <n v="9"/>
    <n v="4"/>
    <n v="11"/>
    <n v="0.4723809523809524"/>
    <n v="0.36604361370716509"/>
    <n v="0.15"/>
    <n v="7.2727272727272724E-2"/>
  </r>
  <r>
    <x v="9"/>
    <x v="0"/>
    <n v="321"/>
    <n v="233"/>
    <n v="51"/>
    <n v="58"/>
    <n v="7"/>
    <n v="87"/>
    <n v="83"/>
    <n v="83"/>
    <n v="316"/>
    <n v="1"/>
    <n v="3"/>
    <n v="6"/>
    <n v="9"/>
    <n v="356"/>
    <x v="2"/>
    <n v="88"/>
    <n v="285"/>
    <n v="243"/>
    <n v="528"/>
    <n v="0.23314606741573032"/>
    <n v="0.88764044943820219"/>
    <n v="233"/>
    <n v="7"/>
    <n v="3"/>
    <n v="9"/>
    <n v="0.46641074856046066"/>
    <n v="0.36349453978159124"/>
    <n v="0.1206896551724138"/>
    <n v="5.5555555555555552E-2"/>
  </r>
  <r>
    <x v="9"/>
    <x v="0"/>
    <n v="174"/>
    <n v="163"/>
    <n v="41"/>
    <n v="43"/>
    <n v="5"/>
    <n v="5"/>
    <n v="0"/>
    <n v="0"/>
    <n v="163"/>
    <n v="0"/>
    <n v="0"/>
    <n v="0"/>
    <n v="0"/>
    <n v="232"/>
    <x v="3"/>
    <n v="11"/>
    <n v="100"/>
    <n v="168"/>
    <n v="268"/>
    <n v="0"/>
    <n v="0.70258620689655171"/>
    <n v="163"/>
    <n v="5"/>
    <n v="0"/>
    <n v="0"/>
    <n v="0.63878326996197721"/>
    <n v="0.49096385542168675"/>
    <n v="0.11627906976744186"/>
    <n v="0"/>
  </r>
  <r>
    <x v="9"/>
    <x v="0"/>
    <n v="167"/>
    <n v="153"/>
    <n v="31"/>
    <n v="44"/>
    <n v="7"/>
    <n v="7"/>
    <n v="0"/>
    <n v="0"/>
    <n v="153"/>
    <n v="0"/>
    <n v="9"/>
    <n v="21"/>
    <n v="21"/>
    <n v="232"/>
    <x v="4"/>
    <n v="14"/>
    <n v="96"/>
    <n v="169"/>
    <n v="265"/>
    <n v="0"/>
    <n v="0.65948275862068961"/>
    <n v="153"/>
    <n v="7"/>
    <n v="9"/>
    <n v="21"/>
    <n v="0.65503875968992253"/>
    <n v="0.46646341463414637"/>
    <n v="0.15909090909090909"/>
    <n v="0.22500000000000001"/>
  </r>
  <r>
    <x v="9"/>
    <x v="0"/>
    <n v="159"/>
    <n v="148"/>
    <n v="33"/>
    <n v="44"/>
    <n v="7"/>
    <n v="6"/>
    <n v="0"/>
    <n v="0"/>
    <n v="148"/>
    <n v="0"/>
    <n v="8"/>
    <n v="18"/>
    <n v="19"/>
    <n v="232"/>
    <x v="5"/>
    <n v="11"/>
    <n v="94"/>
    <n v="163"/>
    <n v="257"/>
    <n v="0"/>
    <n v="0.63793103448275867"/>
    <n v="148"/>
    <n v="7"/>
    <n v="8"/>
    <n v="19"/>
    <n v="0.65200000000000002"/>
    <n v="0.45398773006134968"/>
    <n v="0.15909090909090909"/>
    <n v="0.1951219512195122"/>
  </r>
  <r>
    <x v="10"/>
    <x v="0"/>
    <n v="2"/>
    <n v="0"/>
    <n v="0"/>
    <n v="0"/>
    <n v="0"/>
    <n v="1"/>
    <n v="1"/>
    <n v="389"/>
    <n v="1"/>
    <n v="0"/>
    <n v="0"/>
    <n v="0"/>
    <n v="0"/>
    <n v="389"/>
    <x v="0"/>
    <n v="2"/>
    <n v="3"/>
    <n v="0"/>
    <n v="3"/>
    <n v="1"/>
    <n v="2.5706940874035988E-3"/>
    <n v="0"/>
    <n v="0"/>
    <n v="0"/>
    <n v="0"/>
    <n v="0"/>
    <n v="0"/>
    <s v=""/>
    <s v=""/>
  </r>
  <r>
    <x v="10"/>
    <x v="0"/>
    <n v="351"/>
    <n v="244"/>
    <n v="68"/>
    <n v="64"/>
    <n v="5"/>
    <n v="108"/>
    <n v="103"/>
    <n v="103"/>
    <n v="347"/>
    <n v="0"/>
    <n v="5"/>
    <n v="10"/>
    <n v="10"/>
    <n v="389"/>
    <x v="1"/>
    <n v="107"/>
    <n v="347"/>
    <n v="254"/>
    <n v="601"/>
    <n v="0.2647814910025707"/>
    <n v="0.89203084832904889"/>
    <n v="244"/>
    <n v="5"/>
    <n v="5"/>
    <n v="10"/>
    <n v="0.4261744966442953"/>
    <n v="0.33152173913043476"/>
    <n v="7.8125E-2"/>
    <n v="6.8493150684931503E-2"/>
  </r>
  <r>
    <x v="10"/>
    <x v="0"/>
    <n v="351"/>
    <n v="244"/>
    <n v="71"/>
    <n v="59"/>
    <n v="3"/>
    <n v="105"/>
    <n v="102"/>
    <n v="103"/>
    <n v="346"/>
    <n v="0"/>
    <n v="3"/>
    <n v="7"/>
    <n v="7"/>
    <n v="389"/>
    <x v="2"/>
    <n v="107"/>
    <n v="342"/>
    <n v="250"/>
    <n v="592"/>
    <n v="0.2647814910025707"/>
    <n v="0.88946015424164526"/>
    <n v="244"/>
    <n v="3"/>
    <n v="3"/>
    <n v="7"/>
    <n v="0.42444821731748728"/>
    <n v="0.33378932968536251"/>
    <n v="5.0847457627118647E-2"/>
    <n v="4.0540540540540543E-2"/>
  </r>
  <r>
    <x v="10"/>
    <x v="0"/>
    <n v="148"/>
    <n v="134"/>
    <n v="28"/>
    <n v="45"/>
    <n v="8"/>
    <n v="6"/>
    <n v="0"/>
    <n v="0"/>
    <n v="134"/>
    <n v="0"/>
    <n v="0"/>
    <n v="0"/>
    <n v="0"/>
    <n v="223"/>
    <x v="3"/>
    <n v="14"/>
    <n v="93"/>
    <n v="142"/>
    <n v="235"/>
    <n v="0"/>
    <n v="0.60089686098654704"/>
    <n v="134"/>
    <n v="8"/>
    <n v="0"/>
    <n v="0"/>
    <n v="0.62555066079295152"/>
    <n v="0.42405063291139239"/>
    <n v="0.17777777777777778"/>
    <n v="0"/>
  </r>
  <r>
    <x v="10"/>
    <x v="0"/>
    <n v="140"/>
    <n v="126"/>
    <n v="21"/>
    <n v="47"/>
    <n v="9"/>
    <n v="8"/>
    <n v="0"/>
    <n v="0"/>
    <n v="126"/>
    <n v="0"/>
    <n v="12"/>
    <n v="24"/>
    <n v="30"/>
    <n v="225"/>
    <x v="4"/>
    <n v="14"/>
    <n v="90"/>
    <n v="147"/>
    <n v="237"/>
    <n v="0"/>
    <n v="0.56000000000000005"/>
    <n v="126"/>
    <n v="9"/>
    <n v="12"/>
    <n v="30"/>
    <n v="0.64473684210526316"/>
    <n v="0.4"/>
    <n v="0.19148936170212766"/>
    <n v="0.36363636363636365"/>
  </r>
  <r>
    <x v="10"/>
    <x v="0"/>
    <n v="139"/>
    <n v="125"/>
    <n v="18"/>
    <n v="44"/>
    <n v="9"/>
    <n v="6"/>
    <n v="0"/>
    <n v="0"/>
    <n v="125"/>
    <n v="0"/>
    <n v="11"/>
    <n v="22"/>
    <n v="27"/>
    <n v="222"/>
    <x v="5"/>
    <n v="14"/>
    <n v="82"/>
    <n v="145"/>
    <n v="227"/>
    <n v="0"/>
    <n v="0.56306306306306309"/>
    <n v="125"/>
    <n v="9"/>
    <n v="11"/>
    <n v="27"/>
    <n v="0.66513761467889909"/>
    <n v="0.41118421052631576"/>
    <n v="0.20454545454545456"/>
    <n v="0.37931034482758619"/>
  </r>
  <r>
    <x v="11"/>
    <x v="0"/>
    <n v="3"/>
    <n v="0"/>
    <n v="0"/>
    <n v="1"/>
    <n v="0"/>
    <n v="2"/>
    <n v="2"/>
    <n v="25"/>
    <n v="2"/>
    <n v="0"/>
    <n v="0"/>
    <n v="0"/>
    <n v="0"/>
    <n v="26"/>
    <x v="0"/>
    <n v="3"/>
    <n v="6"/>
    <n v="0"/>
    <n v="6"/>
    <n v="0.96153846153846156"/>
    <n v="7.6923076923076927E-2"/>
    <n v="0"/>
    <n v="0"/>
    <n v="0"/>
    <n v="0"/>
    <n v="0"/>
    <n v="0"/>
    <n v="0"/>
    <s v=""/>
  </r>
  <r>
    <x v="11"/>
    <x v="0"/>
    <n v="14"/>
    <n v="6"/>
    <n v="5"/>
    <n v="6"/>
    <n v="0"/>
    <n v="18"/>
    <n v="8"/>
    <n v="8"/>
    <n v="14"/>
    <n v="0"/>
    <n v="2"/>
    <n v="7"/>
    <n v="7"/>
    <n v="26"/>
    <x v="1"/>
    <n v="8"/>
    <n v="37"/>
    <n v="8"/>
    <n v="45"/>
    <n v="0.30769230769230771"/>
    <n v="0.53846153846153844"/>
    <n v="6"/>
    <n v="0"/>
    <n v="2"/>
    <n v="7"/>
    <n v="0.17777777777777778"/>
    <n v="9.5238095238095233E-2"/>
    <n v="0"/>
    <n v="0.2857142857142857"/>
  </r>
  <r>
    <x v="11"/>
    <x v="0"/>
    <n v="14"/>
    <n v="6"/>
    <n v="4"/>
    <n v="5"/>
    <n v="0"/>
    <n v="18"/>
    <n v="8"/>
    <n v="8"/>
    <n v="14"/>
    <n v="0"/>
    <n v="2"/>
    <n v="7"/>
    <n v="7"/>
    <n v="26"/>
    <x v="2"/>
    <n v="8"/>
    <n v="35"/>
    <n v="8"/>
    <n v="43"/>
    <n v="0.30769230769230771"/>
    <n v="0.53846153846153844"/>
    <n v="6"/>
    <n v="0"/>
    <n v="2"/>
    <n v="7"/>
    <n v="0.18604651162790697"/>
    <n v="9.8360655737704916E-2"/>
    <n v="0"/>
    <n v="0.33333333333333331"/>
  </r>
  <r>
    <x v="11"/>
    <x v="0"/>
    <n v="13"/>
    <n v="8"/>
    <n v="3"/>
    <n v="3"/>
    <n v="0"/>
    <n v="6"/>
    <n v="4"/>
    <n v="4"/>
    <n v="12"/>
    <n v="0"/>
    <n v="0"/>
    <n v="0"/>
    <n v="0"/>
    <n v="24"/>
    <x v="3"/>
    <n v="5"/>
    <n v="17"/>
    <n v="8"/>
    <n v="25"/>
    <n v="0.16666666666666666"/>
    <n v="0.5"/>
    <n v="8"/>
    <n v="0"/>
    <n v="0"/>
    <n v="0"/>
    <n v="0.32"/>
    <n v="0.1951219512195122"/>
    <n v="0"/>
    <n v="0"/>
  </r>
  <r>
    <x v="11"/>
    <x v="0"/>
    <n v="13"/>
    <n v="8"/>
    <n v="4"/>
    <n v="5"/>
    <n v="0"/>
    <n v="6"/>
    <n v="4"/>
    <n v="4"/>
    <n v="12"/>
    <n v="0"/>
    <n v="0"/>
    <n v="0"/>
    <n v="0"/>
    <n v="24"/>
    <x v="4"/>
    <n v="5"/>
    <n v="20"/>
    <n v="8"/>
    <n v="28"/>
    <n v="0.16666666666666666"/>
    <n v="0.5"/>
    <n v="8"/>
    <n v="0"/>
    <n v="0"/>
    <n v="0"/>
    <n v="0.2857142857142857"/>
    <n v="0.18181818181818182"/>
    <n v="0"/>
    <n v="0"/>
  </r>
  <r>
    <x v="11"/>
    <x v="0"/>
    <n v="13"/>
    <n v="8"/>
    <n v="3"/>
    <n v="3"/>
    <n v="0"/>
    <n v="6"/>
    <n v="4"/>
    <n v="4"/>
    <n v="12"/>
    <n v="0"/>
    <n v="1"/>
    <n v="2"/>
    <n v="2"/>
    <n v="24"/>
    <x v="5"/>
    <n v="5"/>
    <n v="17"/>
    <n v="9"/>
    <n v="26"/>
    <n v="0.16666666666666666"/>
    <n v="0.5"/>
    <n v="8"/>
    <n v="0"/>
    <n v="1"/>
    <n v="2"/>
    <n v="0.34615384615384615"/>
    <n v="0.1951219512195122"/>
    <n v="0"/>
    <n v="0.25"/>
  </r>
  <r>
    <x v="12"/>
    <x v="0"/>
    <n v="15"/>
    <n v="0"/>
    <n v="0"/>
    <n v="3"/>
    <n v="0"/>
    <n v="14"/>
    <n v="13"/>
    <n v="380"/>
    <n v="13"/>
    <n v="0"/>
    <n v="0"/>
    <n v="0"/>
    <n v="0"/>
    <n v="381"/>
    <x v="0"/>
    <n v="15"/>
    <n v="32"/>
    <n v="0"/>
    <n v="32"/>
    <n v="0.99737532808398954"/>
    <n v="3.4120734908136482E-2"/>
    <n v="0"/>
    <n v="0"/>
    <n v="0"/>
    <n v="0"/>
    <n v="0"/>
    <n v="0"/>
    <n v="0"/>
    <s v=""/>
  </r>
  <r>
    <x v="12"/>
    <x v="0"/>
    <n v="329"/>
    <n v="271"/>
    <n v="50"/>
    <n v="56"/>
    <n v="11"/>
    <n v="57"/>
    <n v="53"/>
    <n v="53"/>
    <n v="324"/>
    <n v="0"/>
    <n v="3"/>
    <n v="6"/>
    <n v="8"/>
    <n v="381"/>
    <x v="1"/>
    <n v="58"/>
    <n v="221"/>
    <n v="285"/>
    <n v="506"/>
    <n v="0.13910761154855644"/>
    <n v="0.85039370078740162"/>
    <n v="271"/>
    <n v="11"/>
    <n v="3"/>
    <n v="8"/>
    <n v="0.5757575757575758"/>
    <n v="0.45016611295681064"/>
    <n v="0.19642857142857142"/>
    <n v="5.6603773584905662E-2"/>
  </r>
  <r>
    <x v="12"/>
    <x v="0"/>
    <n v="331"/>
    <n v="276"/>
    <n v="53"/>
    <n v="54"/>
    <n v="10"/>
    <n v="56"/>
    <n v="53"/>
    <n v="53"/>
    <n v="329"/>
    <n v="0"/>
    <n v="2"/>
    <n v="4"/>
    <n v="4"/>
    <n v="381"/>
    <x v="2"/>
    <n v="55"/>
    <n v="218"/>
    <n v="288"/>
    <n v="506"/>
    <n v="0.13910761154855644"/>
    <n v="0.86351706036745401"/>
    <n v="276"/>
    <n v="10"/>
    <n v="2"/>
    <n v="4"/>
    <n v="0.58064516129032262"/>
    <n v="0.46076794657762937"/>
    <n v="0.18518518518518517"/>
    <n v="3.6363636363636362E-2"/>
  </r>
  <r>
    <x v="12"/>
    <x v="0"/>
    <n v="198"/>
    <n v="184"/>
    <n v="37"/>
    <n v="39"/>
    <n v="4"/>
    <n v="3"/>
    <n v="0"/>
    <n v="0"/>
    <n v="184"/>
    <n v="0"/>
    <n v="0"/>
    <n v="0"/>
    <n v="0"/>
    <n v="234"/>
    <x v="3"/>
    <n v="14"/>
    <n v="93"/>
    <n v="188"/>
    <n v="281"/>
    <n v="0"/>
    <n v="0.78632478632478631"/>
    <n v="184"/>
    <n v="4"/>
    <n v="0"/>
    <n v="0"/>
    <n v="0.67870036101083031"/>
    <n v="0.56269113149847094"/>
    <n v="0.10256410256410256"/>
    <n v="0"/>
  </r>
  <r>
    <x v="12"/>
    <x v="0"/>
    <n v="159"/>
    <n v="146"/>
    <n v="25"/>
    <n v="33"/>
    <n v="3"/>
    <n v="4"/>
    <n v="0"/>
    <n v="0"/>
    <n v="146"/>
    <n v="0"/>
    <n v="5"/>
    <n v="12"/>
    <n v="14"/>
    <n v="228"/>
    <x v="4"/>
    <n v="13"/>
    <n v="75"/>
    <n v="154"/>
    <n v="229"/>
    <n v="0"/>
    <n v="0.64035087719298245"/>
    <n v="146"/>
    <n v="3"/>
    <n v="5"/>
    <n v="14"/>
    <n v="0.68141592920353977"/>
    <n v="0.48184818481848185"/>
    <n v="9.0909090909090912E-2"/>
    <n v="0.16666666666666666"/>
  </r>
  <r>
    <x v="12"/>
    <x v="0"/>
    <n v="170"/>
    <n v="152"/>
    <n v="27"/>
    <n v="39"/>
    <n v="2"/>
    <n v="3"/>
    <n v="0"/>
    <n v="0"/>
    <n v="152"/>
    <n v="0"/>
    <n v="6"/>
    <n v="12"/>
    <n v="17"/>
    <n v="228"/>
    <x v="5"/>
    <n v="18"/>
    <n v="87"/>
    <n v="160"/>
    <n v="247"/>
    <n v="0"/>
    <n v="0.66666666666666663"/>
    <n v="152"/>
    <n v="2"/>
    <n v="6"/>
    <n v="17"/>
    <n v="0.65306122448979587"/>
    <n v="0.48253968253968255"/>
    <n v="5.128205128205128E-2"/>
    <n v="0.18181818181818182"/>
  </r>
  <r>
    <x v="13"/>
    <x v="0"/>
    <n v="5"/>
    <n v="0"/>
    <n v="0"/>
    <n v="2"/>
    <n v="0"/>
    <n v="5"/>
    <n v="3"/>
    <n v="374"/>
    <n v="3"/>
    <n v="0"/>
    <n v="0"/>
    <n v="0"/>
    <n v="0"/>
    <n v="376"/>
    <x v="0"/>
    <n v="5"/>
    <n v="12"/>
    <n v="0"/>
    <n v="12"/>
    <n v="0.99468085106382975"/>
    <n v="7.9787234042553185E-3"/>
    <n v="0"/>
    <n v="0"/>
    <n v="0"/>
    <n v="0"/>
    <n v="0"/>
    <n v="0"/>
    <n v="0"/>
    <s v=""/>
  </r>
  <r>
    <x v="13"/>
    <x v="0"/>
    <n v="340"/>
    <n v="268"/>
    <n v="45"/>
    <n v="52"/>
    <n v="8"/>
    <n v="66"/>
    <n v="65"/>
    <n v="65"/>
    <n v="333"/>
    <n v="0"/>
    <n v="1"/>
    <n v="2"/>
    <n v="2"/>
    <n v="376"/>
    <x v="1"/>
    <n v="72"/>
    <n v="235"/>
    <n v="277"/>
    <n v="512"/>
    <n v="0.17287234042553193"/>
    <n v="0.88563829787234039"/>
    <n v="268"/>
    <n v="8"/>
    <n v="1"/>
    <n v="2"/>
    <n v="0.54960317460317465"/>
    <n v="0.43862520458265142"/>
    <n v="0.15384615384615385"/>
    <n v="2.1739130434782608E-2"/>
  </r>
  <r>
    <x v="13"/>
    <x v="0"/>
    <n v="341"/>
    <n v="270"/>
    <n v="52"/>
    <n v="61"/>
    <n v="8"/>
    <n v="65"/>
    <n v="63"/>
    <n v="63"/>
    <n v="333"/>
    <n v="0"/>
    <n v="2"/>
    <n v="4"/>
    <n v="5"/>
    <n v="376"/>
    <x v="2"/>
    <n v="71"/>
    <n v="249"/>
    <n v="280"/>
    <n v="529"/>
    <n v="0.16755319148936171"/>
    <n v="0.88563829787234039"/>
    <n v="270"/>
    <n v="8"/>
    <n v="2"/>
    <n v="5"/>
    <n v="0.5374280230326296"/>
    <n v="0.432"/>
    <n v="0.13114754098360656"/>
    <n v="3.7037037037037035E-2"/>
  </r>
  <r>
    <x v="13"/>
    <x v="0"/>
    <n v="248"/>
    <n v="239"/>
    <n v="32"/>
    <n v="44"/>
    <n v="12"/>
    <n v="3"/>
    <n v="0"/>
    <n v="0"/>
    <n v="239"/>
    <n v="0"/>
    <n v="0"/>
    <n v="0"/>
    <n v="0"/>
    <n v="317"/>
    <x v="3"/>
    <n v="9"/>
    <n v="88"/>
    <n v="251"/>
    <n v="339"/>
    <n v="0"/>
    <n v="0.75394321766561512"/>
    <n v="239"/>
    <n v="12"/>
    <n v="0"/>
    <n v="0"/>
    <n v="0.76758409785932724"/>
    <n v="0.59012345679012346"/>
    <n v="0.27272727272727271"/>
    <n v="0"/>
  </r>
  <r>
    <x v="13"/>
    <x v="0"/>
    <n v="244"/>
    <n v="238"/>
    <n v="25"/>
    <n v="45"/>
    <n v="14"/>
    <n v="2"/>
    <n v="0"/>
    <n v="0"/>
    <n v="238"/>
    <n v="0"/>
    <n v="6"/>
    <n v="12"/>
    <n v="12"/>
    <n v="314"/>
    <x v="4"/>
    <n v="6"/>
    <n v="78"/>
    <n v="258"/>
    <n v="336"/>
    <n v="0"/>
    <n v="0.7579617834394905"/>
    <n v="238"/>
    <n v="14"/>
    <n v="6"/>
    <n v="12"/>
    <n v="0.80124223602484468"/>
    <n v="0.6071428571428571"/>
    <n v="0.31111111111111112"/>
    <n v="0.19354838709677419"/>
  </r>
  <r>
    <x v="13"/>
    <x v="0"/>
    <n v="277"/>
    <n v="266"/>
    <n v="33"/>
    <n v="51"/>
    <n v="13"/>
    <n v="5"/>
    <n v="1"/>
    <n v="2"/>
    <n v="267"/>
    <n v="0"/>
    <n v="6"/>
    <n v="13"/>
    <n v="15"/>
    <n v="339"/>
    <x v="5"/>
    <n v="11"/>
    <n v="100"/>
    <n v="285"/>
    <n v="385"/>
    <n v="5.8997050147492625E-3"/>
    <n v="0.78761061946902655"/>
    <n v="266"/>
    <n v="13"/>
    <n v="6"/>
    <n v="15"/>
    <n v="0.7661290322580645"/>
    <n v="0.60592255125284733"/>
    <n v="0.25490196078431371"/>
    <n v="0.15384615384615385"/>
  </r>
  <r>
    <x v="14"/>
    <x v="0"/>
    <n v="6"/>
    <n v="0"/>
    <n v="0"/>
    <n v="2"/>
    <n v="0"/>
    <n v="6"/>
    <n v="4"/>
    <n v="367"/>
    <n v="4"/>
    <n v="0"/>
    <n v="0"/>
    <n v="0"/>
    <n v="0"/>
    <n v="369"/>
    <x v="0"/>
    <n v="6"/>
    <n v="14"/>
    <n v="0"/>
    <n v="14"/>
    <n v="0.99457994579945797"/>
    <n v="1.0840108401084011E-2"/>
    <n v="0"/>
    <n v="0"/>
    <n v="0"/>
    <n v="0"/>
    <n v="0"/>
    <n v="0"/>
    <n v="0"/>
    <s v=""/>
  </r>
  <r>
    <x v="14"/>
    <x v="0"/>
    <n v="338"/>
    <n v="252"/>
    <n v="59"/>
    <n v="54"/>
    <n v="2"/>
    <n v="84"/>
    <n v="82"/>
    <n v="82"/>
    <n v="334"/>
    <n v="1"/>
    <n v="4"/>
    <n v="8"/>
    <n v="8"/>
    <n v="369"/>
    <x v="1"/>
    <n v="86"/>
    <n v="284"/>
    <n v="258"/>
    <n v="542"/>
    <n v="0.22222222222222221"/>
    <n v="0.90514905149051494"/>
    <n v="252"/>
    <n v="2"/>
    <n v="4"/>
    <n v="8"/>
    <n v="0.4777777777777778"/>
    <n v="0.38591117917304746"/>
    <n v="3.7037037037037035E-2"/>
    <n v="6.3492063492063489E-2"/>
  </r>
  <r>
    <x v="14"/>
    <x v="0"/>
    <n v="336"/>
    <n v="250"/>
    <n v="59"/>
    <n v="53"/>
    <n v="3"/>
    <n v="83"/>
    <n v="82"/>
    <n v="82"/>
    <n v="332"/>
    <n v="0"/>
    <n v="3"/>
    <n v="6"/>
    <n v="6"/>
    <n v="369"/>
    <x v="2"/>
    <n v="86"/>
    <n v="281"/>
    <n v="256"/>
    <n v="537"/>
    <n v="0.22222222222222221"/>
    <n v="0.89972899728997291"/>
    <n v="250"/>
    <n v="3"/>
    <n v="3"/>
    <n v="6"/>
    <n v="0.47940074906367042"/>
    <n v="0.38461538461538464"/>
    <n v="5.6603773584905662E-2"/>
    <n v="4.8387096774193547E-2"/>
  </r>
  <r>
    <x v="14"/>
    <x v="0"/>
    <n v="188"/>
    <n v="177"/>
    <n v="48"/>
    <n v="53"/>
    <n v="13"/>
    <n v="5"/>
    <n v="0"/>
    <n v="0"/>
    <n v="177"/>
    <n v="0"/>
    <n v="0"/>
    <n v="0"/>
    <n v="0"/>
    <n v="246"/>
    <x v="3"/>
    <n v="11"/>
    <n v="117"/>
    <n v="190"/>
    <n v="307"/>
    <n v="0"/>
    <n v="0.71951219512195119"/>
    <n v="177"/>
    <n v="13"/>
    <n v="0"/>
    <n v="0"/>
    <n v="0.6462585034013606"/>
    <n v="0.48760330578512395"/>
    <n v="0.24528301886792453"/>
    <n v="0"/>
  </r>
  <r>
    <x v="14"/>
    <x v="0"/>
    <n v="184"/>
    <n v="170"/>
    <n v="31"/>
    <n v="55"/>
    <n v="17"/>
    <n v="6"/>
    <n v="1"/>
    <n v="7"/>
    <n v="171"/>
    <n v="0"/>
    <n v="10"/>
    <n v="22"/>
    <n v="27"/>
    <n v="243"/>
    <x v="4"/>
    <n v="14"/>
    <n v="106"/>
    <n v="197"/>
    <n v="303"/>
    <n v="2.8806584362139918E-2"/>
    <n v="0.70370370370370372"/>
    <n v="170"/>
    <n v="17"/>
    <n v="10"/>
    <n v="27"/>
    <n v="0.68881118881118886"/>
    <n v="0.4871060171919771"/>
    <n v="0.30909090909090908"/>
    <n v="0.24390243902439024"/>
  </r>
  <r>
    <x v="14"/>
    <x v="0"/>
    <n v="178"/>
    <n v="166"/>
    <n v="39"/>
    <n v="54"/>
    <n v="13"/>
    <n v="5"/>
    <n v="0"/>
    <n v="0"/>
    <n v="166"/>
    <n v="0"/>
    <n v="11"/>
    <n v="24"/>
    <n v="27"/>
    <n v="246"/>
    <x v="5"/>
    <n v="12"/>
    <n v="110"/>
    <n v="190"/>
    <n v="300"/>
    <n v="0"/>
    <n v="0.67479674796747968"/>
    <n v="166"/>
    <n v="13"/>
    <n v="11"/>
    <n v="27"/>
    <n v="0.66202090592334495"/>
    <n v="0.46629213483146065"/>
    <n v="0.24074074074074073"/>
    <n v="0.22"/>
  </r>
  <r>
    <x v="15"/>
    <x v="0"/>
    <n v="8"/>
    <n v="0"/>
    <n v="0"/>
    <n v="1"/>
    <n v="0"/>
    <n v="7"/>
    <n v="7"/>
    <n v="331"/>
    <n v="7"/>
    <n v="0"/>
    <n v="0"/>
    <n v="0"/>
    <n v="0"/>
    <n v="331"/>
    <x v="0"/>
    <n v="8"/>
    <n v="16"/>
    <n v="0"/>
    <n v="16"/>
    <n v="1"/>
    <n v="2.1148036253776436E-2"/>
    <n v="0"/>
    <n v="0"/>
    <n v="0"/>
    <n v="0"/>
    <n v="0"/>
    <n v="0"/>
    <n v="0"/>
    <s v=""/>
  </r>
  <r>
    <x v="15"/>
    <x v="0"/>
    <n v="295"/>
    <n v="241"/>
    <n v="40"/>
    <n v="48"/>
    <n v="5"/>
    <n v="48"/>
    <n v="47"/>
    <n v="47"/>
    <n v="288"/>
    <n v="0"/>
    <n v="7"/>
    <n v="15"/>
    <n v="17"/>
    <n v="331"/>
    <x v="1"/>
    <n v="54"/>
    <n v="190"/>
    <n v="253"/>
    <n v="443"/>
    <n v="0.1419939577039275"/>
    <n v="0.87009063444108758"/>
    <n v="241"/>
    <n v="5"/>
    <n v="7"/>
    <n v="17"/>
    <n v="0.57762557077625576"/>
    <n v="0.46257197696737046"/>
    <n v="0.10416666666666667"/>
    <n v="0.14893617021276595"/>
  </r>
  <r>
    <x v="15"/>
    <x v="0"/>
    <n v="297"/>
    <n v="246"/>
    <n v="44"/>
    <n v="46"/>
    <n v="5"/>
    <n v="49"/>
    <n v="47"/>
    <n v="47"/>
    <n v="293"/>
    <n v="1"/>
    <n v="2"/>
    <n v="4"/>
    <n v="5"/>
    <n v="331"/>
    <x v="2"/>
    <n v="51"/>
    <n v="191"/>
    <n v="253"/>
    <n v="444"/>
    <n v="0.1419939577039275"/>
    <n v="0.88519637462235645"/>
    <n v="246"/>
    <n v="5"/>
    <n v="2"/>
    <n v="5"/>
    <n v="0.57630979498861046"/>
    <n v="0.47126436781609193"/>
    <n v="0.10869565217391304"/>
    <n v="4.3478260869565216E-2"/>
  </r>
  <r>
    <x v="15"/>
    <x v="0"/>
    <n v="153"/>
    <n v="144"/>
    <n v="41"/>
    <n v="48"/>
    <n v="5"/>
    <n v="6"/>
    <n v="0"/>
    <n v="0"/>
    <n v="144"/>
    <n v="0"/>
    <n v="0"/>
    <n v="0"/>
    <n v="0"/>
    <n v="205"/>
    <x v="3"/>
    <n v="9"/>
    <n v="104"/>
    <n v="149"/>
    <n v="253"/>
    <n v="0"/>
    <n v="0.70243902439024386"/>
    <n v="144"/>
    <n v="5"/>
    <n v="0"/>
    <n v="0"/>
    <n v="0.60080645161290325"/>
    <n v="0.46601941747572817"/>
    <n v="0.10416666666666667"/>
    <n v="0"/>
  </r>
  <r>
    <x v="15"/>
    <x v="0"/>
    <n v="146"/>
    <n v="135"/>
    <n v="34"/>
    <n v="49"/>
    <n v="8"/>
    <n v="6"/>
    <n v="0"/>
    <n v="0"/>
    <n v="135"/>
    <n v="0"/>
    <n v="11"/>
    <n v="24"/>
    <n v="26"/>
    <n v="203"/>
    <x v="4"/>
    <n v="11"/>
    <n v="100"/>
    <n v="154"/>
    <n v="254"/>
    <n v="0"/>
    <n v="0.66502463054187189"/>
    <n v="135"/>
    <n v="8"/>
    <n v="11"/>
    <n v="26"/>
    <n v="0.62601626016260159"/>
    <n v="0.44554455445544555"/>
    <n v="0.16326530612244897"/>
    <n v="0.24444444444444444"/>
  </r>
  <r>
    <x v="15"/>
    <x v="0"/>
    <n v="144"/>
    <n v="134"/>
    <n v="33"/>
    <n v="49"/>
    <n v="5"/>
    <n v="6"/>
    <n v="0"/>
    <n v="0"/>
    <n v="134"/>
    <n v="1"/>
    <n v="9"/>
    <n v="19"/>
    <n v="24"/>
    <n v="205"/>
    <x v="5"/>
    <n v="10"/>
    <n v="99"/>
    <n v="148"/>
    <n v="247"/>
    <n v="0"/>
    <n v="0.65365853658536588"/>
    <n v="134"/>
    <n v="5"/>
    <n v="9"/>
    <n v="24"/>
    <n v="0.61157024793388426"/>
    <n v="0.44078947368421051"/>
    <n v="0.10204081632653061"/>
    <n v="0.21428571428571427"/>
  </r>
  <r>
    <x v="16"/>
    <x v="0"/>
    <n v="3"/>
    <n v="0"/>
    <n v="0"/>
    <n v="1"/>
    <n v="0"/>
    <n v="2"/>
    <n v="2"/>
    <n v="350"/>
    <n v="2"/>
    <n v="0"/>
    <n v="0"/>
    <n v="0"/>
    <n v="0"/>
    <n v="350"/>
    <x v="0"/>
    <n v="3"/>
    <n v="6"/>
    <n v="0"/>
    <n v="6"/>
    <n v="1"/>
    <n v="5.7142857142857143E-3"/>
    <n v="0"/>
    <n v="0"/>
    <n v="0"/>
    <n v="0"/>
    <n v="0"/>
    <n v="0"/>
    <n v="0"/>
    <s v=""/>
  </r>
  <r>
    <x v="16"/>
    <x v="0"/>
    <n v="302"/>
    <n v="225"/>
    <n v="48"/>
    <n v="54"/>
    <n v="7"/>
    <n v="75"/>
    <n v="70"/>
    <n v="70"/>
    <n v="295"/>
    <n v="1"/>
    <n v="2"/>
    <n v="5"/>
    <n v="5"/>
    <n v="350"/>
    <x v="1"/>
    <n v="77"/>
    <n v="255"/>
    <n v="234"/>
    <n v="489"/>
    <n v="0.2"/>
    <n v="0.84285714285714286"/>
    <n v="225"/>
    <n v="7"/>
    <n v="2"/>
    <n v="5"/>
    <n v="0.48547717842323651"/>
    <n v="0.37190082644628097"/>
    <n v="0.12962962962962962"/>
    <n v="0.04"/>
  </r>
  <r>
    <x v="16"/>
    <x v="0"/>
    <n v="297"/>
    <n v="222"/>
    <n v="51"/>
    <n v="51"/>
    <n v="7"/>
    <n v="75"/>
    <n v="68"/>
    <n v="68"/>
    <n v="290"/>
    <n v="1"/>
    <n v="2"/>
    <n v="4"/>
    <n v="4"/>
    <n v="350"/>
    <x v="2"/>
    <n v="75"/>
    <n v="253"/>
    <n v="231"/>
    <n v="484"/>
    <n v="0.19428571428571428"/>
    <n v="0.82857142857142863"/>
    <n v="222"/>
    <n v="7"/>
    <n v="2"/>
    <n v="4"/>
    <n v="0.48427672955974843"/>
    <n v="0.36815920398009949"/>
    <n v="0.13725490196078433"/>
    <n v="3.7735849056603772E-2"/>
  </r>
  <r>
    <x v="16"/>
    <x v="0"/>
    <n v="152"/>
    <n v="137"/>
    <n v="35"/>
    <n v="47"/>
    <n v="7"/>
    <n v="3"/>
    <n v="0"/>
    <n v="0"/>
    <n v="137"/>
    <n v="0"/>
    <n v="0"/>
    <n v="0"/>
    <n v="0"/>
    <n v="189"/>
    <x v="3"/>
    <n v="15"/>
    <n v="100"/>
    <n v="144"/>
    <n v="244"/>
    <n v="0"/>
    <n v="0.72486772486772488"/>
    <n v="137"/>
    <n v="7"/>
    <n v="0"/>
    <n v="0"/>
    <n v="0.60759493670886078"/>
    <n v="0.47404844290657439"/>
    <n v="0.14893617021276595"/>
    <n v="0"/>
  </r>
  <r>
    <x v="16"/>
    <x v="0"/>
    <n v="147"/>
    <n v="131"/>
    <n v="28"/>
    <n v="48"/>
    <n v="8"/>
    <n v="3"/>
    <n v="0"/>
    <n v="0"/>
    <n v="131"/>
    <n v="1"/>
    <n v="5"/>
    <n v="11"/>
    <n v="14"/>
    <n v="189"/>
    <x v="4"/>
    <n v="16"/>
    <n v="96"/>
    <n v="144"/>
    <n v="240"/>
    <n v="0"/>
    <n v="0.69312169312169314"/>
    <n v="131"/>
    <n v="8"/>
    <n v="5"/>
    <n v="14"/>
    <n v="0.62068965517241381"/>
    <n v="0.45964912280701753"/>
    <n v="0.16666666666666666"/>
    <n v="0.15151515151515152"/>
  </r>
  <r>
    <x v="16"/>
    <x v="0"/>
    <n v="146"/>
    <n v="131"/>
    <n v="28"/>
    <n v="47"/>
    <n v="8"/>
    <n v="3"/>
    <n v="0"/>
    <n v="0"/>
    <n v="131"/>
    <n v="1"/>
    <n v="6"/>
    <n v="13"/>
    <n v="18"/>
    <n v="189"/>
    <x v="5"/>
    <n v="15"/>
    <n v="94"/>
    <n v="145"/>
    <n v="239"/>
    <n v="0"/>
    <n v="0.69312169312169314"/>
    <n v="131"/>
    <n v="8"/>
    <n v="6"/>
    <n v="18"/>
    <n v="0.62770562770562766"/>
    <n v="0.4628975265017668"/>
    <n v="0.1702127659574468"/>
    <n v="0.17647058823529413"/>
  </r>
  <r>
    <x v="17"/>
    <x v="0"/>
    <n v="3"/>
    <n v="0"/>
    <n v="0"/>
    <n v="1"/>
    <n v="0"/>
    <n v="2"/>
    <n v="2"/>
    <n v="26"/>
    <n v="2"/>
    <n v="0"/>
    <n v="0"/>
    <n v="0"/>
    <n v="0"/>
    <n v="27"/>
    <x v="0"/>
    <n v="3"/>
    <n v="6"/>
    <n v="0"/>
    <n v="6"/>
    <n v="0.96296296296296291"/>
    <n v="7.407407407407407E-2"/>
    <n v="0"/>
    <n v="0"/>
    <n v="0"/>
    <n v="0"/>
    <n v="0"/>
    <n v="0"/>
    <n v="0"/>
    <s v=""/>
  </r>
  <r>
    <x v="17"/>
    <x v="0"/>
    <n v="25"/>
    <n v="12"/>
    <n v="5"/>
    <n v="7"/>
    <n v="1"/>
    <n v="13"/>
    <n v="13"/>
    <n v="13"/>
    <n v="25"/>
    <n v="0"/>
    <n v="0"/>
    <n v="0"/>
    <n v="0"/>
    <n v="27"/>
    <x v="1"/>
    <n v="13"/>
    <n v="38"/>
    <n v="13"/>
    <n v="51"/>
    <n v="0.48148148148148145"/>
    <n v="0.92592592592592593"/>
    <n v="12"/>
    <n v="1"/>
    <n v="0"/>
    <n v="0"/>
    <n v="0.26"/>
    <n v="0.18461538461538463"/>
    <n v="0.14285714285714285"/>
    <n v="0"/>
  </r>
  <r>
    <x v="17"/>
    <x v="0"/>
    <n v="25"/>
    <n v="12"/>
    <n v="5"/>
    <n v="7"/>
    <n v="1"/>
    <n v="13"/>
    <n v="13"/>
    <n v="13"/>
    <n v="25"/>
    <n v="0"/>
    <n v="0"/>
    <n v="0"/>
    <n v="0"/>
    <n v="27"/>
    <x v="2"/>
    <n v="13"/>
    <n v="38"/>
    <n v="13"/>
    <n v="51"/>
    <n v="0.48148148148148145"/>
    <n v="0.92592592592592593"/>
    <n v="12"/>
    <n v="1"/>
    <n v="0"/>
    <n v="0"/>
    <n v="0.26"/>
    <n v="0.18461538461538463"/>
    <n v="0.14285714285714285"/>
    <n v="0"/>
  </r>
  <r>
    <x v="17"/>
    <x v="0"/>
    <n v="14"/>
    <n v="14"/>
    <n v="4"/>
    <n v="4"/>
    <n v="1"/>
    <n v="1"/>
    <n v="0"/>
    <n v="0"/>
    <n v="14"/>
    <n v="0"/>
    <n v="0"/>
    <n v="0"/>
    <n v="0"/>
    <n v="25"/>
    <x v="3"/>
    <n v="0"/>
    <n v="9"/>
    <n v="15"/>
    <n v="24"/>
    <n v="0"/>
    <n v="0.56000000000000005"/>
    <n v="14"/>
    <n v="1"/>
    <n v="0"/>
    <n v="0"/>
    <n v="0.65217391304347827"/>
    <n v="0.41176470588235292"/>
    <n v="0.25"/>
    <n v="0"/>
  </r>
  <r>
    <x v="17"/>
    <x v="0"/>
    <n v="13"/>
    <n v="13"/>
    <n v="3"/>
    <n v="4"/>
    <n v="1"/>
    <n v="1"/>
    <n v="0"/>
    <n v="0"/>
    <n v="13"/>
    <n v="0"/>
    <n v="1"/>
    <n v="2"/>
    <n v="2"/>
    <n v="25"/>
    <x v="4"/>
    <n v="0"/>
    <n v="8"/>
    <n v="15"/>
    <n v="23"/>
    <n v="0"/>
    <n v="0.52"/>
    <n v="13"/>
    <n v="1"/>
    <n v="1"/>
    <n v="2"/>
    <n v="0.68181818181818177"/>
    <n v="0.39393939393939392"/>
    <n v="0.25"/>
    <n v="0.25"/>
  </r>
  <r>
    <x v="17"/>
    <x v="0"/>
    <n v="13"/>
    <n v="13"/>
    <n v="3"/>
    <n v="4"/>
    <n v="1"/>
    <n v="1"/>
    <n v="0"/>
    <n v="0"/>
    <n v="13"/>
    <n v="0"/>
    <n v="1"/>
    <n v="2"/>
    <n v="2"/>
    <n v="25"/>
    <x v="5"/>
    <n v="0"/>
    <n v="8"/>
    <n v="15"/>
    <n v="23"/>
    <n v="0"/>
    <n v="0.52"/>
    <n v="13"/>
    <n v="1"/>
    <n v="1"/>
    <n v="2"/>
    <n v="0.68181818181818177"/>
    <n v="0.39393939393939392"/>
    <n v="0.25"/>
    <n v="0.25"/>
  </r>
  <r>
    <x v="18"/>
    <x v="0"/>
    <n v="2"/>
    <n v="0"/>
    <n v="0"/>
    <n v="1"/>
    <n v="0"/>
    <n v="1"/>
    <n v="1"/>
    <n v="10"/>
    <n v="1"/>
    <n v="0"/>
    <n v="0"/>
    <n v="0"/>
    <n v="0"/>
    <n v="11"/>
    <x v="0"/>
    <n v="2"/>
    <n v="4"/>
    <n v="0"/>
    <n v="4"/>
    <n v="0.90909090909090906"/>
    <n v="9.0909090909090912E-2"/>
    <n v="0"/>
    <n v="0"/>
    <n v="0"/>
    <n v="0"/>
    <n v="0"/>
    <n v="0"/>
    <n v="0"/>
    <s v=""/>
  </r>
  <r>
    <x v="18"/>
    <x v="0"/>
    <n v="7"/>
    <n v="7"/>
    <n v="2"/>
    <n v="3"/>
    <n v="0"/>
    <n v="1"/>
    <n v="0"/>
    <n v="0"/>
    <n v="7"/>
    <n v="0"/>
    <n v="2"/>
    <n v="4"/>
    <n v="10"/>
    <n v="11"/>
    <x v="1"/>
    <n v="0"/>
    <n v="6"/>
    <n v="9"/>
    <n v="15"/>
    <n v="0"/>
    <n v="0.63636363636363635"/>
    <n v="7"/>
    <n v="0"/>
    <n v="2"/>
    <n v="10"/>
    <n v="0.6"/>
    <n v="0.41176470588235292"/>
    <n v="0"/>
    <n v="0.5"/>
  </r>
  <r>
    <x v="18"/>
    <x v="0"/>
    <n v="8"/>
    <n v="8"/>
    <n v="4"/>
    <n v="3"/>
    <n v="0"/>
    <n v="1"/>
    <n v="0"/>
    <n v="0"/>
    <n v="8"/>
    <n v="0"/>
    <n v="1"/>
    <n v="2"/>
    <n v="8"/>
    <n v="11"/>
    <x v="2"/>
    <n v="0"/>
    <n v="8"/>
    <n v="9"/>
    <n v="17"/>
    <n v="0"/>
    <n v="0.72727272727272729"/>
    <n v="8"/>
    <n v="0"/>
    <n v="1"/>
    <n v="8"/>
    <n v="0.52941176470588236"/>
    <n v="0.42105263157894735"/>
    <n v="0"/>
    <n v="0.2"/>
  </r>
  <r>
    <x v="18"/>
    <x v="0"/>
    <n v="8"/>
    <n v="8"/>
    <n v="1"/>
    <n v="3"/>
    <n v="1"/>
    <n v="0"/>
    <n v="0"/>
    <n v="0"/>
    <n v="8"/>
    <n v="0"/>
    <n v="0"/>
    <n v="0"/>
    <n v="0"/>
    <n v="11"/>
    <x v="3"/>
    <n v="0"/>
    <n v="4"/>
    <n v="9"/>
    <n v="13"/>
    <n v="0"/>
    <n v="0.72727272727272729"/>
    <n v="8"/>
    <n v="1"/>
    <n v="0"/>
    <n v="0"/>
    <n v="0.75"/>
    <n v="0.53333333333333333"/>
    <n v="0.33333333333333331"/>
    <n v="0"/>
  </r>
  <r>
    <x v="18"/>
    <x v="0"/>
    <n v="7"/>
    <n v="7"/>
    <n v="1"/>
    <n v="3"/>
    <n v="1"/>
    <n v="0"/>
    <n v="0"/>
    <n v="0"/>
    <n v="7"/>
    <n v="0"/>
    <n v="1"/>
    <n v="3"/>
    <n v="5"/>
    <n v="11"/>
    <x v="4"/>
    <n v="0"/>
    <n v="4"/>
    <n v="9"/>
    <n v="13"/>
    <n v="0"/>
    <n v="0.63636363636363635"/>
    <n v="7"/>
    <n v="1"/>
    <n v="1"/>
    <n v="5"/>
    <n v="0.75"/>
    <n v="0.46666666666666667"/>
    <n v="0.33333333333333331"/>
    <n v="0.5"/>
  </r>
  <r>
    <x v="18"/>
    <x v="0"/>
    <n v="7"/>
    <n v="7"/>
    <n v="1"/>
    <n v="3"/>
    <n v="1"/>
    <n v="0"/>
    <n v="0"/>
    <n v="0"/>
    <n v="7"/>
    <n v="0"/>
    <n v="1"/>
    <n v="3"/>
    <n v="5"/>
    <n v="11"/>
    <x v="5"/>
    <n v="0"/>
    <n v="4"/>
    <n v="9"/>
    <n v="13"/>
    <n v="0"/>
    <n v="0.63636363636363635"/>
    <n v="7"/>
    <n v="1"/>
    <n v="1"/>
    <n v="5"/>
    <n v="0.75"/>
    <n v="0.46666666666666667"/>
    <n v="0.33333333333333331"/>
    <n v="0.5"/>
  </r>
  <r>
    <x v="19"/>
    <x v="0"/>
    <n v="2"/>
    <n v="0"/>
    <n v="0"/>
    <n v="0"/>
    <n v="0"/>
    <n v="1"/>
    <n v="1"/>
    <n v="16"/>
    <n v="1"/>
    <n v="0"/>
    <n v="0"/>
    <n v="0"/>
    <n v="0"/>
    <n v="16"/>
    <x v="0"/>
    <n v="2"/>
    <n v="3"/>
    <n v="0"/>
    <n v="3"/>
    <n v="1"/>
    <n v="6.25E-2"/>
    <n v="0"/>
    <n v="0"/>
    <n v="0"/>
    <n v="0"/>
    <n v="0"/>
    <n v="0"/>
    <s v=""/>
    <s v=""/>
  </r>
  <r>
    <x v="19"/>
    <x v="0"/>
    <n v="11"/>
    <n v="6"/>
    <n v="4"/>
    <n v="3"/>
    <n v="0"/>
    <n v="6"/>
    <n v="5"/>
    <n v="5"/>
    <n v="11"/>
    <n v="0"/>
    <n v="0"/>
    <n v="0"/>
    <n v="0"/>
    <n v="16"/>
    <x v="1"/>
    <n v="5"/>
    <n v="18"/>
    <n v="6"/>
    <n v="24"/>
    <n v="0.3125"/>
    <n v="0.6875"/>
    <n v="6"/>
    <n v="0"/>
    <n v="0"/>
    <n v="0"/>
    <n v="0.25"/>
    <n v="0.17647058823529413"/>
    <n v="0"/>
    <n v="0"/>
  </r>
  <r>
    <x v="19"/>
    <x v="0"/>
    <n v="11"/>
    <n v="6"/>
    <n v="3"/>
    <n v="3"/>
    <n v="0"/>
    <n v="6"/>
    <n v="5"/>
    <n v="5"/>
    <n v="11"/>
    <n v="0"/>
    <n v="0"/>
    <n v="0"/>
    <n v="0"/>
    <n v="16"/>
    <x v="2"/>
    <n v="5"/>
    <n v="17"/>
    <n v="6"/>
    <n v="23"/>
    <n v="0.3125"/>
    <n v="0.6875"/>
    <n v="6"/>
    <n v="0"/>
    <n v="0"/>
    <n v="0"/>
    <n v="0.2608695652173913"/>
    <n v="0.18181818181818182"/>
    <n v="0"/>
    <n v="0"/>
  </r>
  <r>
    <x v="19"/>
    <x v="0"/>
    <n v="5"/>
    <n v="5"/>
    <n v="2"/>
    <n v="1"/>
    <n v="0"/>
    <n v="2"/>
    <n v="0"/>
    <n v="0"/>
    <n v="5"/>
    <n v="0"/>
    <n v="0"/>
    <n v="0"/>
    <n v="0"/>
    <n v="14"/>
    <x v="3"/>
    <n v="0"/>
    <n v="5"/>
    <n v="5"/>
    <n v="10"/>
    <n v="0"/>
    <n v="0.35714285714285715"/>
    <n v="5"/>
    <n v="0"/>
    <n v="0"/>
    <n v="0"/>
    <n v="0.5"/>
    <n v="0.26315789473684209"/>
    <n v="0"/>
    <n v="0"/>
  </r>
  <r>
    <x v="19"/>
    <x v="0"/>
    <n v="4"/>
    <n v="4"/>
    <n v="2"/>
    <n v="1"/>
    <n v="0"/>
    <n v="2"/>
    <n v="0"/>
    <n v="0"/>
    <n v="4"/>
    <n v="0"/>
    <n v="0"/>
    <n v="0"/>
    <n v="0"/>
    <n v="14"/>
    <x v="4"/>
    <n v="0"/>
    <n v="5"/>
    <n v="4"/>
    <n v="9"/>
    <n v="0"/>
    <n v="0.2857142857142857"/>
    <n v="4"/>
    <n v="0"/>
    <n v="0"/>
    <n v="0"/>
    <n v="0.44444444444444442"/>
    <n v="0.21052631578947367"/>
    <n v="0"/>
    <n v="0"/>
  </r>
  <r>
    <x v="19"/>
    <x v="0"/>
    <n v="4"/>
    <n v="4"/>
    <n v="2"/>
    <n v="1"/>
    <n v="0"/>
    <n v="2"/>
    <n v="0"/>
    <n v="0"/>
    <n v="4"/>
    <n v="0"/>
    <n v="0"/>
    <n v="0"/>
    <n v="0"/>
    <n v="14"/>
    <x v="5"/>
    <n v="0"/>
    <n v="5"/>
    <n v="4"/>
    <n v="9"/>
    <n v="0"/>
    <n v="0.2857142857142857"/>
    <n v="4"/>
    <n v="0"/>
    <n v="0"/>
    <n v="0"/>
    <n v="0.44444444444444442"/>
    <n v="0.21052631578947367"/>
    <n v="0"/>
    <n v="0"/>
  </r>
  <r>
    <x v="20"/>
    <x v="1"/>
    <n v="2"/>
    <n v="0"/>
    <n v="0"/>
    <n v="1"/>
    <n v="0"/>
    <n v="1"/>
    <n v="1"/>
    <n v="22"/>
    <n v="1"/>
    <n v="0"/>
    <n v="0"/>
    <n v="0"/>
    <n v="0"/>
    <n v="24"/>
    <x v="0"/>
    <n v="2"/>
    <n v="4"/>
    <n v="0"/>
    <n v="4"/>
    <n v="0.91666666666666663"/>
    <n v="4.1666666666666664E-2"/>
    <n v="0"/>
    <n v="0"/>
    <n v="0"/>
    <n v="0"/>
    <n v="0"/>
    <n v="0"/>
    <n v="0"/>
    <s v=""/>
  </r>
  <r>
    <x v="20"/>
    <x v="1"/>
    <n v="15"/>
    <n v="8"/>
    <n v="5"/>
    <n v="6"/>
    <n v="1"/>
    <n v="10"/>
    <n v="7"/>
    <n v="7"/>
    <n v="15"/>
    <n v="0"/>
    <n v="2"/>
    <n v="4"/>
    <n v="12"/>
    <n v="24"/>
    <x v="1"/>
    <n v="7"/>
    <n v="28"/>
    <n v="11"/>
    <n v="39"/>
    <n v="0.29166666666666669"/>
    <n v="0.625"/>
    <n v="8"/>
    <n v="1"/>
    <n v="2"/>
    <n v="12"/>
    <n v="0.28947368421052633"/>
    <n v="0.15384615384615385"/>
    <n v="0.16666666666666666"/>
    <n v="0.2857142857142857"/>
  </r>
  <r>
    <x v="20"/>
    <x v="1"/>
    <n v="15"/>
    <n v="8"/>
    <n v="5"/>
    <n v="6"/>
    <n v="1"/>
    <n v="10"/>
    <n v="7"/>
    <n v="7"/>
    <n v="15"/>
    <n v="0"/>
    <n v="2"/>
    <n v="4"/>
    <n v="12"/>
    <n v="24"/>
    <x v="2"/>
    <n v="7"/>
    <n v="28"/>
    <n v="11"/>
    <n v="39"/>
    <n v="0.29166666666666669"/>
    <n v="0.625"/>
    <n v="8"/>
    <n v="1"/>
    <n v="2"/>
    <n v="12"/>
    <n v="0.28947368421052633"/>
    <n v="0.15384615384615385"/>
    <n v="0.16666666666666666"/>
    <n v="0.2857142857142857"/>
  </r>
  <r>
    <x v="20"/>
    <x v="1"/>
    <n v="11"/>
    <n v="4"/>
    <n v="7"/>
    <n v="5"/>
    <n v="0"/>
    <n v="7"/>
    <n v="3"/>
    <n v="3"/>
    <n v="7"/>
    <n v="0"/>
    <n v="0"/>
    <n v="0"/>
    <n v="0"/>
    <n v="23"/>
    <x v="3"/>
    <n v="7"/>
    <n v="26"/>
    <n v="4"/>
    <n v="30"/>
    <n v="0.13043478260869565"/>
    <n v="0.30434782608695654"/>
    <n v="4"/>
    <n v="0"/>
    <n v="0"/>
    <n v="0"/>
    <n v="0.13333333333333333"/>
    <n v="8.1632653061224483E-2"/>
    <n v="0"/>
    <n v="0"/>
  </r>
  <r>
    <x v="20"/>
    <x v="1"/>
    <n v="10"/>
    <n v="4"/>
    <n v="6"/>
    <n v="5"/>
    <n v="0"/>
    <n v="7"/>
    <n v="2"/>
    <n v="2"/>
    <n v="6"/>
    <n v="0"/>
    <n v="1"/>
    <n v="2"/>
    <n v="7"/>
    <n v="23"/>
    <x v="4"/>
    <n v="6"/>
    <n v="24"/>
    <n v="5"/>
    <n v="29"/>
    <n v="8.6956521739130432E-2"/>
    <n v="0.2608695652173913"/>
    <n v="4"/>
    <n v="0"/>
    <n v="1"/>
    <n v="7"/>
    <n v="0.17241379310344829"/>
    <n v="8.5106382978723402E-2"/>
    <n v="0"/>
    <n v="0.14285714285714285"/>
  </r>
  <r>
    <x v="20"/>
    <x v="1"/>
    <n v="10"/>
    <n v="4"/>
    <n v="6"/>
    <n v="5"/>
    <n v="0"/>
    <n v="7"/>
    <n v="2"/>
    <n v="2"/>
    <n v="6"/>
    <n v="0"/>
    <n v="1"/>
    <n v="2"/>
    <n v="7"/>
    <n v="23"/>
    <x v="5"/>
    <n v="6"/>
    <n v="24"/>
    <n v="5"/>
    <n v="29"/>
    <n v="8.6956521739130432E-2"/>
    <n v="0.2608695652173913"/>
    <n v="4"/>
    <n v="0"/>
    <n v="1"/>
    <n v="7"/>
    <n v="0.17241379310344829"/>
    <n v="8.5106382978723402E-2"/>
    <n v="0"/>
    <n v="0.14285714285714285"/>
  </r>
  <r>
    <x v="21"/>
    <x v="1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3"/>
    <n v="1"/>
    <n v="0.25"/>
    <n v="0"/>
    <n v="0"/>
    <n v="0"/>
    <n v="0"/>
    <n v="0"/>
    <n v="0"/>
    <s v=""/>
    <s v=""/>
  </r>
  <r>
    <x v="21"/>
    <x v="1"/>
    <n v="3"/>
    <n v="1"/>
    <n v="1"/>
    <n v="1"/>
    <n v="0"/>
    <n v="3"/>
    <n v="2"/>
    <n v="2"/>
    <n v="3"/>
    <n v="0"/>
    <n v="0"/>
    <n v="0"/>
    <n v="0"/>
    <n v="4"/>
    <x v="1"/>
    <n v="2"/>
    <n v="7"/>
    <n v="1"/>
    <n v="8"/>
    <n v="0.5"/>
    <n v="0.75"/>
    <n v="1"/>
    <n v="0"/>
    <n v="0"/>
    <n v="0"/>
    <n v="0.125"/>
    <n v="9.0909090909090912E-2"/>
    <n v="0"/>
    <n v="0"/>
  </r>
  <r>
    <x v="21"/>
    <x v="1"/>
    <n v="3"/>
    <n v="1"/>
    <n v="1"/>
    <n v="1"/>
    <n v="0"/>
    <n v="3"/>
    <n v="2"/>
    <n v="2"/>
    <n v="3"/>
    <n v="0"/>
    <n v="0"/>
    <n v="0"/>
    <n v="0"/>
    <n v="4"/>
    <x v="2"/>
    <n v="2"/>
    <n v="7"/>
    <n v="1"/>
    <n v="8"/>
    <n v="0.5"/>
    <n v="0.75"/>
    <n v="1"/>
    <n v="0"/>
    <n v="0"/>
    <n v="0"/>
    <n v="0.125"/>
    <n v="9.0909090909090912E-2"/>
    <n v="0"/>
    <n v="0"/>
  </r>
  <r>
    <x v="21"/>
    <x v="1"/>
    <n v="1"/>
    <n v="1"/>
    <n v="0"/>
    <n v="1"/>
    <n v="0"/>
    <n v="1"/>
    <n v="0"/>
    <n v="0"/>
    <n v="1"/>
    <n v="0"/>
    <n v="0"/>
    <n v="0"/>
    <n v="0"/>
    <n v="4"/>
    <x v="3"/>
    <n v="0"/>
    <n v="2"/>
    <n v="1"/>
    <n v="3"/>
    <n v="0"/>
    <n v="0.25"/>
    <n v="1"/>
    <n v="0"/>
    <n v="0"/>
    <n v="0"/>
    <n v="0.33333333333333331"/>
    <n v="0.16666666666666666"/>
    <n v="0"/>
    <s v=""/>
  </r>
  <r>
    <x v="21"/>
    <x v="1"/>
    <n v="1"/>
    <n v="1"/>
    <n v="0"/>
    <n v="1"/>
    <n v="0"/>
    <n v="1"/>
    <n v="0"/>
    <n v="0"/>
    <n v="1"/>
    <n v="0"/>
    <n v="0"/>
    <n v="0"/>
    <n v="0"/>
    <n v="4"/>
    <x v="4"/>
    <n v="0"/>
    <n v="2"/>
    <n v="1"/>
    <n v="3"/>
    <n v="0"/>
    <n v="0.25"/>
    <n v="1"/>
    <n v="0"/>
    <n v="0"/>
    <n v="0"/>
    <n v="0.33333333333333331"/>
    <n v="0.16666666666666666"/>
    <n v="0"/>
    <s v=""/>
  </r>
  <r>
    <x v="21"/>
    <x v="1"/>
    <n v="1"/>
    <n v="1"/>
    <n v="0"/>
    <n v="1"/>
    <n v="0"/>
    <n v="1"/>
    <n v="0"/>
    <n v="0"/>
    <n v="1"/>
    <n v="0"/>
    <n v="0"/>
    <n v="0"/>
    <n v="0"/>
    <n v="4"/>
    <x v="5"/>
    <n v="0"/>
    <n v="2"/>
    <n v="1"/>
    <n v="3"/>
    <n v="0"/>
    <n v="0.25"/>
    <n v="1"/>
    <n v="0"/>
    <n v="0"/>
    <n v="0"/>
    <n v="0.33333333333333331"/>
    <n v="0.16666666666666666"/>
    <n v="0"/>
    <s v=""/>
  </r>
  <r>
    <x v="22"/>
    <x v="1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3"/>
    <n v="1"/>
    <n v="0.25"/>
    <n v="0"/>
    <n v="0"/>
    <n v="0"/>
    <n v="0"/>
    <n v="0"/>
    <n v="0"/>
    <s v=""/>
    <s v=""/>
  </r>
  <r>
    <x v="22"/>
    <x v="1"/>
    <n v="1"/>
    <n v="1"/>
    <n v="1"/>
    <n v="0"/>
    <n v="0"/>
    <n v="3"/>
    <n v="0"/>
    <n v="0"/>
    <n v="1"/>
    <n v="0"/>
    <n v="1"/>
    <n v="3"/>
    <n v="3"/>
    <n v="4"/>
    <x v="1"/>
    <n v="0"/>
    <n v="4"/>
    <n v="2"/>
    <n v="6"/>
    <n v="0"/>
    <n v="0.25"/>
    <n v="1"/>
    <n v="0"/>
    <n v="1"/>
    <n v="3"/>
    <n v="0.33333333333333331"/>
    <n v="0.125"/>
    <s v=""/>
    <n v="0.5"/>
  </r>
  <r>
    <x v="22"/>
    <x v="1"/>
    <n v="1"/>
    <n v="1"/>
    <n v="1"/>
    <n v="0"/>
    <n v="0"/>
    <n v="3"/>
    <n v="0"/>
    <n v="0"/>
    <n v="1"/>
    <n v="0"/>
    <n v="1"/>
    <n v="3"/>
    <n v="3"/>
    <n v="4"/>
    <x v="2"/>
    <n v="0"/>
    <n v="4"/>
    <n v="2"/>
    <n v="6"/>
    <n v="0"/>
    <n v="0.25"/>
    <n v="1"/>
    <n v="0"/>
    <n v="1"/>
    <n v="3"/>
    <n v="0.33333333333333331"/>
    <n v="0.125"/>
    <s v=""/>
    <n v="0.5"/>
  </r>
  <r>
    <x v="22"/>
    <x v="1"/>
    <n v="1"/>
    <n v="0"/>
    <n v="1"/>
    <n v="1"/>
    <n v="0"/>
    <n v="2"/>
    <n v="1"/>
    <n v="1"/>
    <n v="1"/>
    <n v="0"/>
    <n v="0"/>
    <n v="0"/>
    <n v="0"/>
    <n v="3"/>
    <x v="3"/>
    <n v="1"/>
    <n v="5"/>
    <n v="0"/>
    <n v="5"/>
    <n v="0.33333333333333331"/>
    <n v="0.33333333333333331"/>
    <n v="0"/>
    <n v="0"/>
    <n v="0"/>
    <n v="0"/>
    <n v="0"/>
    <n v="0"/>
    <n v="0"/>
    <n v="0"/>
  </r>
  <r>
    <x v="22"/>
    <x v="1"/>
    <n v="1"/>
    <n v="0"/>
    <n v="1"/>
    <n v="1"/>
    <n v="0"/>
    <n v="2"/>
    <n v="1"/>
    <n v="1"/>
    <n v="1"/>
    <n v="0"/>
    <n v="0"/>
    <n v="0"/>
    <n v="0"/>
    <n v="3"/>
    <x v="4"/>
    <n v="1"/>
    <n v="5"/>
    <n v="0"/>
    <n v="5"/>
    <n v="0.33333333333333331"/>
    <n v="0.33333333333333331"/>
    <n v="0"/>
    <n v="0"/>
    <n v="0"/>
    <n v="0"/>
    <n v="0"/>
    <n v="0"/>
    <n v="0"/>
    <n v="0"/>
  </r>
  <r>
    <x v="22"/>
    <x v="1"/>
    <n v="1"/>
    <n v="0"/>
    <n v="1"/>
    <n v="1"/>
    <n v="0"/>
    <n v="2"/>
    <n v="1"/>
    <n v="1"/>
    <n v="1"/>
    <n v="0"/>
    <n v="0"/>
    <n v="0"/>
    <n v="0"/>
    <n v="3"/>
    <x v="5"/>
    <n v="1"/>
    <n v="5"/>
    <n v="0"/>
    <n v="5"/>
    <n v="0.33333333333333331"/>
    <n v="0.33333333333333331"/>
    <n v="0"/>
    <n v="0"/>
    <n v="0"/>
    <n v="0"/>
    <n v="0"/>
    <n v="0"/>
    <n v="0"/>
    <n v="0"/>
  </r>
  <r>
    <x v="23"/>
    <x v="1"/>
    <n v="8"/>
    <n v="0"/>
    <n v="2"/>
    <n v="1"/>
    <n v="0"/>
    <n v="8"/>
    <n v="8"/>
    <n v="8"/>
    <n v="8"/>
    <n v="0"/>
    <n v="0"/>
    <n v="0"/>
    <n v="0"/>
    <n v="9"/>
    <x v="0"/>
    <n v="8"/>
    <n v="19"/>
    <n v="0"/>
    <n v="19"/>
    <n v="0.88888888888888884"/>
    <n v="0.88888888888888884"/>
    <n v="0"/>
    <n v="0"/>
    <n v="0"/>
    <n v="0"/>
    <n v="0"/>
    <n v="0"/>
    <n v="0"/>
    <n v="0"/>
  </r>
  <r>
    <x v="23"/>
    <x v="1"/>
    <n v="4"/>
    <n v="2"/>
    <n v="1"/>
    <n v="1"/>
    <n v="0"/>
    <n v="6"/>
    <n v="1"/>
    <n v="1"/>
    <n v="3"/>
    <n v="0"/>
    <n v="1"/>
    <n v="4"/>
    <n v="4"/>
    <n v="9"/>
    <x v="1"/>
    <n v="2"/>
    <n v="10"/>
    <n v="3"/>
    <n v="13"/>
    <n v="0.1111111111111111"/>
    <n v="0.33333333333333331"/>
    <n v="2"/>
    <n v="0"/>
    <n v="1"/>
    <n v="4"/>
    <n v="0.23076923076923078"/>
    <n v="0.10526315789473684"/>
    <n v="0"/>
    <n v="0.5"/>
  </r>
  <r>
    <x v="23"/>
    <x v="1"/>
    <n v="4"/>
    <n v="2"/>
    <n v="1"/>
    <n v="1"/>
    <n v="0"/>
    <n v="6"/>
    <n v="1"/>
    <n v="1"/>
    <n v="3"/>
    <n v="0"/>
    <n v="1"/>
    <n v="4"/>
    <n v="4"/>
    <n v="9"/>
    <x v="2"/>
    <n v="2"/>
    <n v="10"/>
    <n v="3"/>
    <n v="13"/>
    <n v="0.1111111111111111"/>
    <n v="0.33333333333333331"/>
    <n v="2"/>
    <n v="0"/>
    <n v="1"/>
    <n v="4"/>
    <n v="0.23076923076923078"/>
    <n v="0.10526315789473684"/>
    <n v="0"/>
    <n v="0.5"/>
  </r>
  <r>
    <x v="23"/>
    <x v="1"/>
    <n v="5"/>
    <n v="2"/>
    <n v="2"/>
    <n v="1"/>
    <n v="0"/>
    <n v="3"/>
    <n v="3"/>
    <n v="3"/>
    <n v="5"/>
    <n v="0"/>
    <n v="0"/>
    <n v="0"/>
    <n v="0"/>
    <n v="9"/>
    <x v="3"/>
    <n v="3"/>
    <n v="9"/>
    <n v="2"/>
    <n v="11"/>
    <n v="0.33333333333333331"/>
    <n v="0.55555555555555558"/>
    <n v="2"/>
    <n v="0"/>
    <n v="0"/>
    <n v="0"/>
    <n v="0.18181818181818182"/>
    <n v="0.1111111111111111"/>
    <n v="0"/>
    <n v="0"/>
  </r>
  <r>
    <x v="23"/>
    <x v="1"/>
    <n v="3"/>
    <n v="2"/>
    <n v="1"/>
    <n v="1"/>
    <n v="0"/>
    <n v="4"/>
    <n v="0"/>
    <n v="0"/>
    <n v="2"/>
    <n v="0"/>
    <n v="2"/>
    <n v="5"/>
    <n v="5"/>
    <n v="9"/>
    <x v="4"/>
    <n v="1"/>
    <n v="7"/>
    <n v="4"/>
    <n v="11"/>
    <n v="0"/>
    <n v="0.22222222222222221"/>
    <n v="2"/>
    <n v="0"/>
    <n v="2"/>
    <n v="5"/>
    <n v="0.36363636363636365"/>
    <n v="0.125"/>
    <n v="0"/>
    <n v="0.66666666666666663"/>
  </r>
  <r>
    <x v="23"/>
    <x v="1"/>
    <n v="3"/>
    <n v="2"/>
    <n v="1"/>
    <n v="1"/>
    <n v="0"/>
    <n v="4"/>
    <n v="0"/>
    <n v="0"/>
    <n v="2"/>
    <n v="0"/>
    <n v="2"/>
    <n v="5"/>
    <n v="5"/>
    <n v="9"/>
    <x v="5"/>
    <n v="1"/>
    <n v="7"/>
    <n v="4"/>
    <n v="11"/>
    <n v="0"/>
    <n v="0.22222222222222221"/>
    <n v="2"/>
    <n v="0"/>
    <n v="2"/>
    <n v="5"/>
    <n v="0.36363636363636365"/>
    <n v="0.125"/>
    <n v="0"/>
    <n v="0.66666666666666663"/>
  </r>
  <r>
    <x v="24"/>
    <x v="1"/>
    <n v="38"/>
    <n v="0"/>
    <n v="0"/>
    <n v="4"/>
    <n v="0"/>
    <n v="35"/>
    <n v="34"/>
    <n v="65"/>
    <n v="33"/>
    <n v="0"/>
    <n v="0"/>
    <n v="0"/>
    <n v="0"/>
    <n v="70"/>
    <x v="0"/>
    <n v="38"/>
    <n v="77"/>
    <n v="0"/>
    <n v="77"/>
    <n v="0.9285714285714286"/>
    <n v="0.47142857142857142"/>
    <n v="0"/>
    <n v="0"/>
    <n v="0"/>
    <n v="0"/>
    <n v="0"/>
    <n v="0"/>
    <n v="0"/>
    <s v=""/>
  </r>
  <r>
    <x v="24"/>
    <x v="1"/>
    <n v="55"/>
    <n v="53"/>
    <n v="5"/>
    <n v="18"/>
    <n v="7"/>
    <n v="1"/>
    <n v="1"/>
    <n v="1"/>
    <n v="54"/>
    <n v="2"/>
    <n v="0"/>
    <n v="0"/>
    <n v="0"/>
    <n v="70"/>
    <x v="1"/>
    <n v="2"/>
    <n v="28"/>
    <n v="60"/>
    <n v="88"/>
    <n v="1.4285714285714285E-2"/>
    <n v="0.77142857142857146"/>
    <n v="53"/>
    <n v="7"/>
    <n v="0"/>
    <n v="0"/>
    <n v="0.7407407407407407"/>
    <n v="0.54081632653061229"/>
    <n v="0.3888888888888889"/>
    <n v="0"/>
  </r>
  <r>
    <x v="24"/>
    <x v="1"/>
    <n v="54"/>
    <n v="52"/>
    <n v="5"/>
    <n v="18"/>
    <n v="7"/>
    <n v="1"/>
    <n v="1"/>
    <n v="1"/>
    <n v="53"/>
    <n v="3"/>
    <n v="0"/>
    <n v="0"/>
    <n v="0"/>
    <n v="70"/>
    <x v="2"/>
    <n v="2"/>
    <n v="29"/>
    <n v="59"/>
    <n v="88"/>
    <n v="1.4285714285714285E-2"/>
    <n v="0.75714285714285712"/>
    <n v="52"/>
    <n v="7"/>
    <n v="0"/>
    <n v="0"/>
    <n v="0.72839506172839508"/>
    <n v="0.5252525252525253"/>
    <n v="0.3888888888888889"/>
    <n v="0"/>
  </r>
  <r>
    <x v="24"/>
    <x v="1"/>
    <n v="42"/>
    <n v="40"/>
    <n v="7"/>
    <n v="16"/>
    <n v="6"/>
    <n v="0"/>
    <n v="0"/>
    <n v="0"/>
    <n v="40"/>
    <n v="0"/>
    <n v="0"/>
    <n v="0"/>
    <n v="0"/>
    <n v="70"/>
    <x v="3"/>
    <n v="2"/>
    <n v="25"/>
    <n v="46"/>
    <n v="71"/>
    <n v="0"/>
    <n v="0.5714285714285714"/>
    <n v="40"/>
    <n v="6"/>
    <n v="0"/>
    <n v="0"/>
    <n v="0.70769230769230773"/>
    <n v="0.42105263157894735"/>
    <n v="0.375"/>
    <n v="0"/>
  </r>
  <r>
    <x v="24"/>
    <x v="1"/>
    <n v="40"/>
    <n v="39"/>
    <n v="5"/>
    <n v="18"/>
    <n v="8"/>
    <n v="0"/>
    <n v="0"/>
    <n v="0"/>
    <n v="39"/>
    <n v="1"/>
    <n v="1"/>
    <n v="2"/>
    <n v="2"/>
    <n v="70"/>
    <x v="4"/>
    <n v="1"/>
    <n v="25"/>
    <n v="48"/>
    <n v="73"/>
    <n v="0"/>
    <n v="0.55714285714285716"/>
    <n v="39"/>
    <n v="8"/>
    <n v="1"/>
    <n v="2"/>
    <n v="0.7384615384615385"/>
    <n v="0.41052631578947368"/>
    <n v="0.44444444444444442"/>
    <n v="0.16666666666666666"/>
  </r>
  <r>
    <x v="24"/>
    <x v="1"/>
    <n v="40"/>
    <n v="39"/>
    <n v="5"/>
    <n v="18"/>
    <n v="7"/>
    <n v="0"/>
    <n v="0"/>
    <n v="0"/>
    <n v="39"/>
    <n v="3"/>
    <n v="0"/>
    <n v="0"/>
    <n v="0"/>
    <n v="70"/>
    <x v="5"/>
    <n v="1"/>
    <n v="27"/>
    <n v="46"/>
    <n v="73"/>
    <n v="0"/>
    <n v="0.55714285714285716"/>
    <n v="39"/>
    <n v="7"/>
    <n v="0"/>
    <n v="0"/>
    <n v="0.69696969696969702"/>
    <n v="0.40206185567010311"/>
    <n v="0.3888888888888889"/>
    <n v="0"/>
  </r>
  <r>
    <x v="25"/>
    <x v="1"/>
    <n v="9"/>
    <n v="0"/>
    <n v="0"/>
    <n v="1"/>
    <n v="0"/>
    <n v="7"/>
    <n v="7"/>
    <n v="79"/>
    <n v="6"/>
    <n v="0"/>
    <n v="0"/>
    <n v="0"/>
    <n v="0"/>
    <n v="82"/>
    <x v="0"/>
    <n v="9"/>
    <n v="17"/>
    <n v="0"/>
    <n v="17"/>
    <n v="0.96341463414634143"/>
    <n v="7.3170731707317069E-2"/>
    <n v="0"/>
    <n v="0"/>
    <n v="0"/>
    <n v="0"/>
    <n v="0"/>
    <n v="0"/>
    <n v="0"/>
    <s v=""/>
  </r>
  <r>
    <x v="25"/>
    <x v="1"/>
    <n v="73"/>
    <n v="64"/>
    <n v="14"/>
    <n v="18"/>
    <n v="3"/>
    <n v="10"/>
    <n v="9"/>
    <n v="10"/>
    <n v="73"/>
    <n v="0"/>
    <n v="2"/>
    <n v="4"/>
    <n v="6"/>
    <n v="82"/>
    <x v="1"/>
    <n v="9"/>
    <n v="51"/>
    <n v="69"/>
    <n v="120"/>
    <n v="0.12195121951219512"/>
    <n v="0.8902439024390244"/>
    <n v="64"/>
    <n v="3"/>
    <n v="2"/>
    <n v="6"/>
    <n v="0.58974358974358976"/>
    <n v="0.48120300751879697"/>
    <n v="0.16666666666666666"/>
    <n v="0.125"/>
  </r>
  <r>
    <x v="25"/>
    <x v="1"/>
    <n v="72"/>
    <n v="63"/>
    <n v="14"/>
    <n v="21"/>
    <n v="6"/>
    <n v="10"/>
    <n v="9"/>
    <n v="10"/>
    <n v="72"/>
    <n v="0"/>
    <n v="2"/>
    <n v="4"/>
    <n v="4"/>
    <n v="82"/>
    <x v="2"/>
    <n v="9"/>
    <n v="54"/>
    <n v="71"/>
    <n v="125"/>
    <n v="0.12195121951219512"/>
    <n v="0.87804878048780488"/>
    <n v="63"/>
    <n v="6"/>
    <n v="2"/>
    <n v="4"/>
    <n v="0.59663865546218486"/>
    <n v="0.46323529411764708"/>
    <n v="0.2857142857142857"/>
    <n v="0.125"/>
  </r>
  <r>
    <x v="25"/>
    <x v="1"/>
    <n v="55"/>
    <n v="55"/>
    <n v="16"/>
    <n v="18"/>
    <n v="5"/>
    <n v="1"/>
    <n v="0"/>
    <n v="0"/>
    <n v="55"/>
    <n v="0"/>
    <n v="0"/>
    <n v="0"/>
    <n v="0"/>
    <n v="80"/>
    <x v="3"/>
    <n v="0"/>
    <n v="35"/>
    <n v="60"/>
    <n v="95"/>
    <n v="0"/>
    <n v="0.6875"/>
    <n v="55"/>
    <n v="5"/>
    <n v="0"/>
    <n v="0"/>
    <n v="0.66666666666666663"/>
    <n v="0.47826086956521741"/>
    <n v="0.27777777777777779"/>
    <n v="0"/>
  </r>
  <r>
    <x v="25"/>
    <x v="1"/>
    <n v="52"/>
    <n v="52"/>
    <n v="12"/>
    <n v="19"/>
    <n v="5"/>
    <n v="1"/>
    <n v="0"/>
    <n v="0"/>
    <n v="52"/>
    <n v="2"/>
    <n v="2"/>
    <n v="5"/>
    <n v="5"/>
    <n v="80"/>
    <x v="4"/>
    <n v="0"/>
    <n v="34"/>
    <n v="59"/>
    <n v="93"/>
    <n v="0"/>
    <n v="0.65"/>
    <n v="52"/>
    <n v="5"/>
    <n v="2"/>
    <n v="5"/>
    <n v="0.67045454545454541"/>
    <n v="0.45614035087719296"/>
    <n v="0.26315789473684209"/>
    <n v="0.14285714285714285"/>
  </r>
  <r>
    <x v="25"/>
    <x v="1"/>
    <n v="51"/>
    <n v="51"/>
    <n v="13"/>
    <n v="18"/>
    <n v="5"/>
    <n v="1"/>
    <n v="0"/>
    <n v="0"/>
    <n v="51"/>
    <n v="1"/>
    <n v="2"/>
    <n v="6"/>
    <n v="6"/>
    <n v="80"/>
    <x v="5"/>
    <n v="0"/>
    <n v="33"/>
    <n v="58"/>
    <n v="91"/>
    <n v="0"/>
    <n v="0.63749999999999996"/>
    <n v="51"/>
    <n v="5"/>
    <n v="2"/>
    <n v="6"/>
    <n v="0.67441860465116277"/>
    <n v="0.45132743362831856"/>
    <n v="0.27777777777777779"/>
    <n v="0.13333333333333333"/>
  </r>
  <r>
    <x v="26"/>
    <x v="1"/>
    <n v="2"/>
    <n v="0"/>
    <n v="0"/>
    <n v="1"/>
    <n v="0"/>
    <n v="1"/>
    <n v="1"/>
    <n v="59"/>
    <n v="1"/>
    <n v="0"/>
    <n v="0"/>
    <n v="0"/>
    <n v="0"/>
    <n v="62"/>
    <x v="0"/>
    <n v="2"/>
    <n v="4"/>
    <n v="0"/>
    <n v="4"/>
    <n v="0.95161290322580649"/>
    <n v="1.6129032258064516E-2"/>
    <n v="0"/>
    <n v="0"/>
    <n v="0"/>
    <n v="0"/>
    <n v="0"/>
    <n v="0"/>
    <n v="0"/>
    <s v=""/>
  </r>
  <r>
    <x v="26"/>
    <x v="1"/>
    <n v="54"/>
    <n v="41"/>
    <n v="11"/>
    <n v="17"/>
    <n v="1"/>
    <n v="11"/>
    <n v="10"/>
    <n v="11"/>
    <n v="51"/>
    <n v="1"/>
    <n v="2"/>
    <n v="4"/>
    <n v="4"/>
    <n v="62"/>
    <x v="1"/>
    <n v="13"/>
    <n v="53"/>
    <n v="44"/>
    <n v="97"/>
    <n v="0.17741935483870969"/>
    <n v="0.82258064516129037"/>
    <n v="41"/>
    <n v="1"/>
    <n v="2"/>
    <n v="4"/>
    <n v="0.45833333333333331"/>
    <n v="0.35652173913043478"/>
    <n v="5.8823529411764705E-2"/>
    <n v="0.15384615384615385"/>
  </r>
  <r>
    <x v="26"/>
    <x v="1"/>
    <n v="55"/>
    <n v="43"/>
    <n v="14"/>
    <n v="18"/>
    <n v="1"/>
    <n v="12"/>
    <n v="10"/>
    <n v="10"/>
    <n v="53"/>
    <n v="0"/>
    <n v="3"/>
    <n v="6"/>
    <n v="8"/>
    <n v="62"/>
    <x v="2"/>
    <n v="12"/>
    <n v="56"/>
    <n v="47"/>
    <n v="103"/>
    <n v="0.16129032258064516"/>
    <n v="0.85483870967741937"/>
    <n v="43"/>
    <n v="1"/>
    <n v="3"/>
    <n v="8"/>
    <n v="0.46078431372549017"/>
    <n v="0.36440677966101692"/>
    <n v="5.5555555555555552E-2"/>
    <n v="0.17647058823529413"/>
  </r>
  <r>
    <x v="26"/>
    <x v="1"/>
    <n v="40"/>
    <n v="38"/>
    <n v="15"/>
    <n v="14"/>
    <n v="0"/>
    <n v="1"/>
    <n v="0"/>
    <n v="0"/>
    <n v="38"/>
    <n v="0"/>
    <n v="0"/>
    <n v="0"/>
    <n v="0"/>
    <n v="62"/>
    <x v="3"/>
    <n v="2"/>
    <n v="32"/>
    <n v="38"/>
    <n v="70"/>
    <n v="0"/>
    <n v="0.61290322580645162"/>
    <n v="38"/>
    <n v="0"/>
    <n v="0"/>
    <n v="0"/>
    <n v="0.54285714285714282"/>
    <n v="0.40425531914893614"/>
    <n v="0"/>
    <n v="0"/>
  </r>
  <r>
    <x v="26"/>
    <x v="1"/>
    <n v="34"/>
    <n v="31"/>
    <n v="10"/>
    <n v="14"/>
    <n v="0"/>
    <n v="1"/>
    <n v="0"/>
    <n v="0"/>
    <n v="31"/>
    <n v="1"/>
    <n v="4"/>
    <n v="8"/>
    <n v="11"/>
    <n v="62"/>
    <x v="4"/>
    <n v="3"/>
    <n v="29"/>
    <n v="35"/>
    <n v="64"/>
    <n v="0"/>
    <n v="0.5"/>
    <n v="31"/>
    <n v="0"/>
    <n v="4"/>
    <n v="11"/>
    <n v="0.546875"/>
    <n v="0.34065934065934067"/>
    <n v="0"/>
    <n v="0.2857142857142857"/>
  </r>
  <r>
    <x v="26"/>
    <x v="1"/>
    <n v="34"/>
    <n v="31"/>
    <n v="9"/>
    <n v="14"/>
    <n v="0"/>
    <n v="1"/>
    <n v="0"/>
    <n v="0"/>
    <n v="31"/>
    <n v="1"/>
    <n v="4"/>
    <n v="8"/>
    <n v="11"/>
    <n v="62"/>
    <x v="5"/>
    <n v="3"/>
    <n v="28"/>
    <n v="35"/>
    <n v="63"/>
    <n v="0"/>
    <n v="0.5"/>
    <n v="31"/>
    <n v="0"/>
    <n v="4"/>
    <n v="11"/>
    <n v="0.55555555555555558"/>
    <n v="0.34444444444444444"/>
    <n v="0"/>
    <n v="0.30769230769230771"/>
  </r>
  <r>
    <x v="27"/>
    <x v="1"/>
    <n v="11"/>
    <n v="0"/>
    <n v="0"/>
    <n v="1"/>
    <n v="0"/>
    <n v="9"/>
    <n v="9"/>
    <n v="62"/>
    <n v="9"/>
    <n v="0"/>
    <n v="0"/>
    <n v="0"/>
    <n v="0"/>
    <n v="65"/>
    <x v="0"/>
    <n v="11"/>
    <n v="21"/>
    <n v="0"/>
    <n v="21"/>
    <n v="0.9538461538461539"/>
    <n v="0.13846153846153847"/>
    <n v="0"/>
    <n v="0"/>
    <n v="0"/>
    <n v="0"/>
    <n v="0"/>
    <n v="0"/>
    <n v="0"/>
    <s v=""/>
  </r>
  <r>
    <x v="27"/>
    <x v="1"/>
    <n v="58"/>
    <n v="54"/>
    <n v="13"/>
    <n v="16"/>
    <n v="5"/>
    <n v="5"/>
    <n v="4"/>
    <n v="4"/>
    <n v="58"/>
    <n v="0"/>
    <n v="2"/>
    <n v="4"/>
    <n v="5"/>
    <n v="65"/>
    <x v="1"/>
    <n v="4"/>
    <n v="38"/>
    <n v="61"/>
    <n v="99"/>
    <n v="6.1538461538461542E-2"/>
    <n v="0.89230769230769236"/>
    <n v="54"/>
    <n v="5"/>
    <n v="2"/>
    <n v="5"/>
    <n v="0.64893617021276595"/>
    <n v="0.52427184466019416"/>
    <n v="0.3125"/>
    <n v="0.13333333333333333"/>
  </r>
  <r>
    <x v="27"/>
    <x v="1"/>
    <n v="57"/>
    <n v="52"/>
    <n v="13"/>
    <n v="19"/>
    <n v="6"/>
    <n v="5"/>
    <n v="5"/>
    <n v="5"/>
    <n v="57"/>
    <n v="0"/>
    <n v="2"/>
    <n v="4"/>
    <n v="6"/>
    <n v="65"/>
    <x v="2"/>
    <n v="5"/>
    <n v="42"/>
    <n v="60"/>
    <n v="102"/>
    <n v="7.6923076923076927E-2"/>
    <n v="0.87692307692307692"/>
    <n v="52"/>
    <n v="6"/>
    <n v="2"/>
    <n v="6"/>
    <n v="0.625"/>
    <n v="0.48598130841121495"/>
    <n v="0.31578947368421051"/>
    <n v="0.13333333333333333"/>
  </r>
  <r>
    <x v="27"/>
    <x v="1"/>
    <n v="38"/>
    <n v="38"/>
    <n v="16"/>
    <n v="19"/>
    <n v="6"/>
    <n v="0"/>
    <n v="0"/>
    <n v="0"/>
    <n v="38"/>
    <n v="0"/>
    <n v="0"/>
    <n v="0"/>
    <n v="0"/>
    <n v="65"/>
    <x v="3"/>
    <n v="0"/>
    <n v="35"/>
    <n v="44"/>
    <n v="79"/>
    <n v="0"/>
    <n v="0.58461538461538465"/>
    <n v="38"/>
    <n v="6"/>
    <n v="0"/>
    <n v="0"/>
    <n v="0.60273972602739723"/>
    <n v="0.38"/>
    <n v="0.31578947368421051"/>
    <n v="0"/>
  </r>
  <r>
    <x v="27"/>
    <x v="1"/>
    <n v="39"/>
    <n v="37"/>
    <n v="12"/>
    <n v="19"/>
    <n v="6"/>
    <n v="1"/>
    <n v="0"/>
    <n v="0"/>
    <n v="37"/>
    <n v="0"/>
    <n v="1"/>
    <n v="2"/>
    <n v="3"/>
    <n v="65"/>
    <x v="4"/>
    <n v="2"/>
    <n v="34"/>
    <n v="44"/>
    <n v="78"/>
    <n v="0"/>
    <n v="0.56923076923076921"/>
    <n v="37"/>
    <n v="6"/>
    <n v="1"/>
    <n v="3"/>
    <n v="0.61111111111111116"/>
    <n v="0.37373737373737376"/>
    <n v="0.31578947368421051"/>
    <n v="7.6923076923076927E-2"/>
  </r>
  <r>
    <x v="27"/>
    <x v="1"/>
    <n v="38"/>
    <n v="37"/>
    <n v="14"/>
    <n v="18"/>
    <n v="6"/>
    <n v="0"/>
    <n v="0"/>
    <n v="0"/>
    <n v="37"/>
    <n v="0"/>
    <n v="1"/>
    <n v="2"/>
    <n v="3"/>
    <n v="65"/>
    <x v="5"/>
    <n v="1"/>
    <n v="33"/>
    <n v="44"/>
    <n v="77"/>
    <n v="0"/>
    <n v="0.56923076923076921"/>
    <n v="37"/>
    <n v="6"/>
    <n v="1"/>
    <n v="3"/>
    <n v="0.61971830985915488"/>
    <n v="0.37755102040816324"/>
    <n v="0.33333333333333331"/>
    <n v="6.6666666666666666E-2"/>
  </r>
  <r>
    <x v="28"/>
    <x v="1"/>
    <n v="12"/>
    <n v="0"/>
    <n v="0"/>
    <n v="1"/>
    <n v="0"/>
    <n v="10"/>
    <n v="10"/>
    <n v="71"/>
    <n v="9"/>
    <n v="0"/>
    <n v="0"/>
    <n v="0"/>
    <n v="0"/>
    <n v="74"/>
    <x v="0"/>
    <n v="12"/>
    <n v="23"/>
    <n v="0"/>
    <n v="23"/>
    <n v="0.95945945945945943"/>
    <n v="0.12162162162162163"/>
    <n v="0"/>
    <n v="0"/>
    <n v="0"/>
    <n v="0"/>
    <n v="0"/>
    <n v="0"/>
    <n v="0"/>
    <s v=""/>
  </r>
  <r>
    <x v="28"/>
    <x v="1"/>
    <n v="61"/>
    <n v="59"/>
    <n v="10"/>
    <n v="18"/>
    <n v="6"/>
    <n v="2"/>
    <n v="1"/>
    <n v="1"/>
    <n v="60"/>
    <n v="2"/>
    <n v="2"/>
    <n v="4"/>
    <n v="5"/>
    <n v="74"/>
    <x v="1"/>
    <n v="2"/>
    <n v="34"/>
    <n v="67"/>
    <n v="101"/>
    <n v="1.3513513513513514E-2"/>
    <n v="0.81081081081081086"/>
    <n v="59"/>
    <n v="6"/>
    <n v="2"/>
    <n v="5"/>
    <n v="0.70526315789473681"/>
    <n v="0.54629629629629628"/>
    <n v="0.33333333333333331"/>
    <n v="0.16666666666666666"/>
  </r>
  <r>
    <x v="28"/>
    <x v="1"/>
    <n v="63"/>
    <n v="62"/>
    <n v="10"/>
    <n v="17"/>
    <n v="5"/>
    <n v="2"/>
    <n v="1"/>
    <n v="1"/>
    <n v="63"/>
    <n v="2"/>
    <n v="1"/>
    <n v="2"/>
    <n v="3"/>
    <n v="74"/>
    <x v="2"/>
    <n v="1"/>
    <n v="32"/>
    <n v="68"/>
    <n v="100"/>
    <n v="1.3513513513513514E-2"/>
    <n v="0.85135135135135132"/>
    <n v="62"/>
    <n v="5"/>
    <n v="1"/>
    <n v="3"/>
    <n v="0.71578947368421053"/>
    <n v="0.58490566037735847"/>
    <n v="0.29411764705882354"/>
    <n v="9.0909090909090912E-2"/>
  </r>
  <r>
    <x v="28"/>
    <x v="1"/>
    <n v="44"/>
    <n v="43"/>
    <n v="9"/>
    <n v="14"/>
    <n v="7"/>
    <n v="1"/>
    <n v="0"/>
    <n v="0"/>
    <n v="43"/>
    <n v="0"/>
    <n v="0"/>
    <n v="0"/>
    <n v="0"/>
    <n v="71"/>
    <x v="3"/>
    <n v="1"/>
    <n v="25"/>
    <n v="50"/>
    <n v="75"/>
    <n v="0"/>
    <n v="0.60563380281690138"/>
    <n v="43"/>
    <n v="7"/>
    <n v="0"/>
    <n v="0"/>
    <n v="0.73529411764705888"/>
    <n v="0.44791666666666669"/>
    <n v="0.5"/>
    <n v="0"/>
  </r>
  <r>
    <x v="28"/>
    <x v="1"/>
    <n v="42"/>
    <n v="40"/>
    <n v="6"/>
    <n v="15"/>
    <n v="7"/>
    <n v="1"/>
    <n v="0"/>
    <n v="0"/>
    <n v="40"/>
    <n v="1"/>
    <n v="1"/>
    <n v="2"/>
    <n v="2"/>
    <n v="71"/>
    <x v="4"/>
    <n v="2"/>
    <n v="25"/>
    <n v="48"/>
    <n v="73"/>
    <n v="0"/>
    <n v="0.56338028169014087"/>
    <n v="40"/>
    <n v="7"/>
    <n v="1"/>
    <n v="2"/>
    <n v="0.72727272727272729"/>
    <n v="0.41666666666666669"/>
    <n v="0.46666666666666667"/>
    <n v="0.14285714285714285"/>
  </r>
  <r>
    <x v="28"/>
    <x v="1"/>
    <n v="43"/>
    <n v="42"/>
    <n v="6"/>
    <n v="17"/>
    <n v="7"/>
    <n v="1"/>
    <n v="0"/>
    <n v="0"/>
    <n v="42"/>
    <n v="2"/>
    <n v="1"/>
    <n v="2"/>
    <n v="3"/>
    <n v="71"/>
    <x v="5"/>
    <n v="1"/>
    <n v="27"/>
    <n v="50"/>
    <n v="77"/>
    <n v="0"/>
    <n v="0.59154929577464788"/>
    <n v="42"/>
    <n v="7"/>
    <n v="1"/>
    <n v="3"/>
    <n v="0.7142857142857143"/>
    <n v="0.42857142857142855"/>
    <n v="0.41176470588235292"/>
    <n v="0.14285714285714285"/>
  </r>
  <r>
    <x v="29"/>
    <x v="1"/>
    <n v="7"/>
    <n v="2"/>
    <n v="0"/>
    <n v="4"/>
    <n v="0"/>
    <n v="7"/>
    <n v="4"/>
    <n v="9"/>
    <n v="6"/>
    <n v="0"/>
    <n v="0"/>
    <n v="0"/>
    <n v="0"/>
    <n v="18"/>
    <x v="0"/>
    <n v="5"/>
    <n v="16"/>
    <n v="2"/>
    <n v="18"/>
    <n v="0.5"/>
    <n v="0.33333333333333331"/>
    <n v="2"/>
    <n v="0"/>
    <n v="0"/>
    <n v="0"/>
    <n v="0.1111111111111111"/>
    <n v="5.8823529411764705E-2"/>
    <n v="0"/>
    <s v=""/>
  </r>
  <r>
    <x v="29"/>
    <x v="1"/>
    <n v="8"/>
    <n v="8"/>
    <n v="1"/>
    <n v="7"/>
    <n v="2"/>
    <n v="5"/>
    <n v="0"/>
    <n v="0"/>
    <n v="8"/>
    <n v="0"/>
    <n v="0"/>
    <n v="0"/>
    <n v="0"/>
    <n v="18"/>
    <x v="1"/>
    <n v="0"/>
    <n v="13"/>
    <n v="10"/>
    <n v="23"/>
    <n v="0"/>
    <n v="0.44444444444444442"/>
    <n v="8"/>
    <n v="2"/>
    <n v="0"/>
    <n v="0"/>
    <n v="0.47619047619047616"/>
    <n v="0.25806451612903225"/>
    <n v="0.2857142857142857"/>
    <n v="0"/>
  </r>
  <r>
    <x v="29"/>
    <x v="1"/>
    <n v="6"/>
    <n v="6"/>
    <n v="1"/>
    <n v="7"/>
    <n v="2"/>
    <n v="5"/>
    <n v="0"/>
    <n v="0"/>
    <n v="6"/>
    <n v="0"/>
    <n v="0"/>
    <n v="0"/>
    <n v="0"/>
    <n v="18"/>
    <x v="2"/>
    <n v="0"/>
    <n v="13"/>
    <n v="8"/>
    <n v="21"/>
    <n v="0"/>
    <n v="0.33333333333333331"/>
    <n v="6"/>
    <n v="2"/>
    <n v="0"/>
    <n v="0"/>
    <n v="0.42105263157894735"/>
    <n v="0.19354838709677419"/>
    <n v="0.2857142857142857"/>
    <n v="0"/>
  </r>
  <r>
    <x v="29"/>
    <x v="1"/>
    <n v="6"/>
    <n v="6"/>
    <n v="0"/>
    <n v="7"/>
    <n v="2"/>
    <n v="3"/>
    <n v="0"/>
    <n v="0"/>
    <n v="6"/>
    <n v="0"/>
    <n v="0"/>
    <n v="0"/>
    <n v="0"/>
    <n v="18"/>
    <x v="3"/>
    <n v="0"/>
    <n v="10"/>
    <n v="8"/>
    <n v="18"/>
    <n v="0"/>
    <n v="0.33333333333333331"/>
    <n v="6"/>
    <n v="2"/>
    <n v="0"/>
    <n v="0"/>
    <n v="0.5"/>
    <n v="0.21428571428571427"/>
    <n v="0.2857142857142857"/>
    <s v=""/>
  </r>
  <r>
    <x v="29"/>
    <x v="1"/>
    <n v="6"/>
    <n v="6"/>
    <n v="0"/>
    <n v="7"/>
    <n v="2"/>
    <n v="3"/>
    <n v="0"/>
    <n v="0"/>
    <n v="6"/>
    <n v="0"/>
    <n v="0"/>
    <n v="0"/>
    <n v="0"/>
    <n v="18"/>
    <x v="4"/>
    <n v="0"/>
    <n v="10"/>
    <n v="8"/>
    <n v="18"/>
    <n v="0"/>
    <n v="0.33333333333333331"/>
    <n v="6"/>
    <n v="2"/>
    <n v="0"/>
    <n v="0"/>
    <n v="0.5"/>
    <n v="0.21428571428571427"/>
    <n v="0.2857142857142857"/>
    <s v=""/>
  </r>
  <r>
    <x v="29"/>
    <x v="1"/>
    <n v="6"/>
    <n v="6"/>
    <n v="0"/>
    <n v="7"/>
    <n v="2"/>
    <n v="3"/>
    <n v="0"/>
    <n v="0"/>
    <n v="6"/>
    <n v="0"/>
    <n v="0"/>
    <n v="0"/>
    <n v="0"/>
    <n v="18"/>
    <x v="5"/>
    <n v="0"/>
    <n v="10"/>
    <n v="8"/>
    <n v="18"/>
    <n v="0"/>
    <n v="0.33333333333333331"/>
    <n v="6"/>
    <n v="2"/>
    <n v="0"/>
    <n v="0"/>
    <n v="0.5"/>
    <n v="0.21428571428571427"/>
    <n v="0.2857142857142857"/>
    <s v=""/>
  </r>
  <r>
    <x v="30"/>
    <x v="1"/>
    <n v="2"/>
    <n v="0"/>
    <n v="0"/>
    <n v="1"/>
    <n v="0"/>
    <n v="1"/>
    <n v="1"/>
    <n v="10"/>
    <n v="1"/>
    <n v="0"/>
    <n v="0"/>
    <n v="0"/>
    <n v="0"/>
    <n v="11"/>
    <x v="0"/>
    <n v="2"/>
    <n v="4"/>
    <n v="0"/>
    <n v="4"/>
    <n v="0.90909090909090906"/>
    <n v="9.0909090909090912E-2"/>
    <n v="0"/>
    <n v="0"/>
    <n v="0"/>
    <n v="0"/>
    <n v="0"/>
    <n v="0"/>
    <n v="0"/>
    <s v=""/>
  </r>
  <r>
    <x v="30"/>
    <x v="1"/>
    <n v="8"/>
    <n v="8"/>
    <n v="3"/>
    <n v="3"/>
    <n v="0"/>
    <n v="1"/>
    <n v="0"/>
    <n v="0"/>
    <n v="8"/>
    <n v="0"/>
    <n v="1"/>
    <n v="2"/>
    <n v="8"/>
    <n v="11"/>
    <x v="1"/>
    <n v="0"/>
    <n v="7"/>
    <n v="9"/>
    <n v="16"/>
    <n v="0"/>
    <n v="0.72727272727272729"/>
    <n v="8"/>
    <n v="0"/>
    <n v="1"/>
    <n v="8"/>
    <n v="0.5625"/>
    <n v="0.44444444444444442"/>
    <n v="0"/>
    <n v="0.25"/>
  </r>
  <r>
    <x v="30"/>
    <x v="1"/>
    <n v="8"/>
    <n v="8"/>
    <n v="4"/>
    <n v="3"/>
    <n v="0"/>
    <n v="1"/>
    <n v="0"/>
    <n v="0"/>
    <n v="8"/>
    <n v="0"/>
    <n v="1"/>
    <n v="2"/>
    <n v="8"/>
    <n v="11"/>
    <x v="2"/>
    <n v="0"/>
    <n v="8"/>
    <n v="9"/>
    <n v="17"/>
    <n v="0"/>
    <n v="0.72727272727272729"/>
    <n v="8"/>
    <n v="0"/>
    <n v="1"/>
    <n v="8"/>
    <n v="0.52941176470588236"/>
    <n v="0.42105263157894735"/>
    <n v="0"/>
    <n v="0.2"/>
  </r>
  <r>
    <x v="30"/>
    <x v="1"/>
    <n v="8"/>
    <n v="8"/>
    <n v="1"/>
    <n v="3"/>
    <n v="1"/>
    <n v="0"/>
    <n v="0"/>
    <n v="0"/>
    <n v="8"/>
    <n v="0"/>
    <n v="0"/>
    <n v="0"/>
    <n v="0"/>
    <n v="11"/>
    <x v="3"/>
    <n v="0"/>
    <n v="4"/>
    <n v="9"/>
    <n v="13"/>
    <n v="0"/>
    <n v="0.72727272727272729"/>
    <n v="8"/>
    <n v="1"/>
    <n v="0"/>
    <n v="0"/>
    <n v="0.75"/>
    <n v="0.53333333333333333"/>
    <n v="0.33333333333333331"/>
    <n v="0"/>
  </r>
  <r>
    <x v="30"/>
    <x v="1"/>
    <n v="7"/>
    <n v="7"/>
    <n v="1"/>
    <n v="3"/>
    <n v="1"/>
    <n v="0"/>
    <n v="0"/>
    <n v="0"/>
    <n v="7"/>
    <n v="0"/>
    <n v="1"/>
    <n v="3"/>
    <n v="5"/>
    <n v="11"/>
    <x v="4"/>
    <n v="0"/>
    <n v="4"/>
    <n v="9"/>
    <n v="13"/>
    <n v="0"/>
    <n v="0.63636363636363635"/>
    <n v="7"/>
    <n v="1"/>
    <n v="1"/>
    <n v="5"/>
    <n v="0.75"/>
    <n v="0.46666666666666667"/>
    <n v="0.33333333333333331"/>
    <n v="0.5"/>
  </r>
  <r>
    <x v="30"/>
    <x v="1"/>
    <n v="7"/>
    <n v="7"/>
    <n v="1"/>
    <n v="3"/>
    <n v="1"/>
    <n v="0"/>
    <n v="0"/>
    <n v="0"/>
    <n v="7"/>
    <n v="0"/>
    <n v="1"/>
    <n v="3"/>
    <n v="5"/>
    <n v="11"/>
    <x v="5"/>
    <n v="0"/>
    <n v="4"/>
    <n v="9"/>
    <n v="13"/>
    <n v="0"/>
    <n v="0.63636363636363635"/>
    <n v="7"/>
    <n v="1"/>
    <n v="1"/>
    <n v="5"/>
    <n v="0.75"/>
    <n v="0.46666666666666667"/>
    <n v="0.33333333333333331"/>
    <n v="0.5"/>
  </r>
  <r>
    <x v="31"/>
    <x v="1"/>
    <n v="2"/>
    <n v="0"/>
    <n v="0"/>
    <n v="0"/>
    <n v="0"/>
    <n v="1"/>
    <n v="1"/>
    <n v="16"/>
    <n v="1"/>
    <n v="0"/>
    <n v="0"/>
    <n v="0"/>
    <n v="0"/>
    <n v="16"/>
    <x v="0"/>
    <n v="2"/>
    <n v="3"/>
    <n v="0"/>
    <n v="3"/>
    <n v="1"/>
    <n v="6.25E-2"/>
    <n v="0"/>
    <n v="0"/>
    <n v="0"/>
    <n v="0"/>
    <n v="0"/>
    <n v="0"/>
    <s v=""/>
    <s v=""/>
  </r>
  <r>
    <x v="31"/>
    <x v="1"/>
    <n v="12"/>
    <n v="7"/>
    <n v="5"/>
    <n v="4"/>
    <n v="0"/>
    <n v="6"/>
    <n v="5"/>
    <n v="5"/>
    <n v="12"/>
    <n v="0"/>
    <n v="0"/>
    <n v="0"/>
    <n v="0"/>
    <n v="16"/>
    <x v="1"/>
    <n v="5"/>
    <n v="20"/>
    <n v="7"/>
    <n v="27"/>
    <n v="0.3125"/>
    <n v="0.75"/>
    <n v="7"/>
    <n v="0"/>
    <n v="0"/>
    <n v="0"/>
    <n v="0.25925925925925924"/>
    <n v="0.19444444444444445"/>
    <n v="0"/>
    <n v="0"/>
  </r>
  <r>
    <x v="31"/>
    <x v="1"/>
    <n v="12"/>
    <n v="7"/>
    <n v="4"/>
    <n v="4"/>
    <n v="0"/>
    <n v="6"/>
    <n v="5"/>
    <n v="5"/>
    <n v="12"/>
    <n v="0"/>
    <n v="0"/>
    <n v="0"/>
    <n v="0"/>
    <n v="16"/>
    <x v="2"/>
    <n v="5"/>
    <n v="19"/>
    <n v="7"/>
    <n v="26"/>
    <n v="0.3125"/>
    <n v="0.75"/>
    <n v="7"/>
    <n v="0"/>
    <n v="0"/>
    <n v="0"/>
    <n v="0.26923076923076922"/>
    <n v="0.2"/>
    <n v="0"/>
    <n v="0"/>
  </r>
  <r>
    <x v="31"/>
    <x v="1"/>
    <n v="5"/>
    <n v="5"/>
    <n v="2"/>
    <n v="1"/>
    <n v="0"/>
    <n v="2"/>
    <n v="0"/>
    <n v="0"/>
    <n v="5"/>
    <n v="0"/>
    <n v="0"/>
    <n v="0"/>
    <n v="0"/>
    <n v="14"/>
    <x v="3"/>
    <n v="0"/>
    <n v="5"/>
    <n v="5"/>
    <n v="10"/>
    <n v="0"/>
    <n v="0.35714285714285715"/>
    <n v="5"/>
    <n v="0"/>
    <n v="0"/>
    <n v="0"/>
    <n v="0.5"/>
    <n v="0.26315789473684209"/>
    <n v="0"/>
    <n v="0"/>
  </r>
  <r>
    <x v="31"/>
    <x v="1"/>
    <n v="4"/>
    <n v="4"/>
    <n v="2"/>
    <n v="1"/>
    <n v="0"/>
    <n v="2"/>
    <n v="0"/>
    <n v="0"/>
    <n v="4"/>
    <n v="0"/>
    <n v="0"/>
    <n v="0"/>
    <n v="0"/>
    <n v="14"/>
    <x v="4"/>
    <n v="0"/>
    <n v="5"/>
    <n v="4"/>
    <n v="9"/>
    <n v="0"/>
    <n v="0.2857142857142857"/>
    <n v="4"/>
    <n v="0"/>
    <n v="0"/>
    <n v="0"/>
    <n v="0.44444444444444442"/>
    <n v="0.21052631578947367"/>
    <n v="0"/>
    <n v="0"/>
  </r>
  <r>
    <x v="31"/>
    <x v="1"/>
    <n v="4"/>
    <n v="4"/>
    <n v="2"/>
    <n v="1"/>
    <n v="0"/>
    <n v="2"/>
    <n v="0"/>
    <n v="0"/>
    <n v="4"/>
    <n v="0"/>
    <n v="0"/>
    <n v="0"/>
    <n v="0"/>
    <n v="14"/>
    <x v="5"/>
    <n v="0"/>
    <n v="5"/>
    <n v="4"/>
    <n v="9"/>
    <n v="0"/>
    <n v="0.2857142857142857"/>
    <n v="4"/>
    <n v="0"/>
    <n v="0"/>
    <n v="0"/>
    <n v="0.44444444444444442"/>
    <n v="0.21052631578947367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AY29" firstHeaderRow="1" firstDataRow="3" firstDataCol="1"/>
  <pivotFields count="31">
    <pivotField axis="axisRow" showAll="0" sortType="ascending">
      <items count="33">
        <item x="0"/>
        <item x="1"/>
        <item x="2"/>
        <item x="3"/>
        <item x="4"/>
        <item h="1" x="5"/>
        <item x="6"/>
        <item x="7"/>
        <item x="8"/>
        <item x="9"/>
        <item x="10"/>
        <item x="11"/>
        <item h="1" x="12"/>
        <item h="1" x="13"/>
        <item h="1" x="14"/>
        <item h="1" x="15"/>
        <item h="1" x="16"/>
        <item h="1" x="17"/>
        <item x="18"/>
        <item x="19"/>
        <item h="1" x="20"/>
        <item h="1" x="21"/>
        <item h="1" x="22"/>
        <item x="23"/>
        <item x="24"/>
        <item x="25"/>
        <item x="26"/>
        <item x="27"/>
        <item x="28"/>
        <item x="29"/>
        <item h="1" x="30"/>
        <item h="1" x="31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16" count="1" selected="0">
              <x v="0"/>
            </reference>
          </references>
        </pivotArea>
      </autoSortScope>
    </pivotField>
    <pivotField axis="axisRow" showAll="0" sortType="ascending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Col" showAll="0" sortType="ascending">
      <items count="9">
        <item x="0"/>
        <item x="2"/>
        <item h="1" x="1"/>
        <item h="1" m="1" x="6"/>
        <item x="3"/>
        <item x="5"/>
        <item h="1" x="4"/>
        <item m="1" x="7"/>
        <item t="default"/>
      </items>
    </pivotField>
    <pivotField showAll="0"/>
    <pivotField showAll="0"/>
    <pivotField showAll="0"/>
    <pivotField dataField="1" showAll="0"/>
    <pivotField dataField="1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2">
    <field x="1"/>
    <field x="0"/>
  </rowFields>
  <rowItems count="23">
    <i>
      <x/>
    </i>
    <i r="1">
      <x v="2"/>
    </i>
    <i r="1">
      <x v="3"/>
    </i>
    <i r="1">
      <x v="18"/>
    </i>
    <i r="1">
      <x v="19"/>
    </i>
    <i r="1">
      <x v="1"/>
    </i>
    <i r="1">
      <x v="11"/>
    </i>
    <i r="1">
      <x v="4"/>
    </i>
    <i r="1">
      <x v="9"/>
    </i>
    <i r="1">
      <x v="8"/>
    </i>
    <i r="1">
      <x v="10"/>
    </i>
    <i r="1">
      <x v="6"/>
    </i>
    <i r="1">
      <x v="7"/>
    </i>
    <i r="1">
      <x/>
    </i>
    <i>
      <x v="1"/>
    </i>
    <i r="1">
      <x v="23"/>
    </i>
    <i r="1">
      <x v="29"/>
    </i>
    <i r="1">
      <x v="26"/>
    </i>
    <i r="1">
      <x v="27"/>
    </i>
    <i r="1">
      <x v="24"/>
    </i>
    <i r="1">
      <x v="28"/>
    </i>
    <i r="1">
      <x v="25"/>
    </i>
    <i t="grand">
      <x/>
    </i>
  </rowItems>
  <colFields count="2">
    <field x="-2"/>
    <field x="16"/>
  </colFields>
  <colItems count="50">
    <i>
      <x/>
      <x/>
    </i>
    <i r="1">
      <x v="1"/>
    </i>
    <i r="1">
      <x v="4"/>
    </i>
    <i r="1">
      <x v="5"/>
    </i>
    <i i="1">
      <x v="1"/>
      <x/>
    </i>
    <i r="1" i="1">
      <x v="1"/>
    </i>
    <i r="1" i="1">
      <x v="4"/>
    </i>
    <i r="1" i="1">
      <x v="5"/>
    </i>
    <i i="2">
      <x v="2"/>
      <x/>
    </i>
    <i r="1" i="2">
      <x v="1"/>
    </i>
    <i r="1" i="2">
      <x v="4"/>
    </i>
    <i r="1" i="2">
      <x v="5"/>
    </i>
    <i i="3">
      <x v="3"/>
      <x/>
    </i>
    <i r="1" i="3">
      <x v="1"/>
    </i>
    <i r="1" i="3">
      <x v="4"/>
    </i>
    <i r="1" i="3">
      <x v="5"/>
    </i>
    <i i="4">
      <x v="4"/>
      <x/>
    </i>
    <i r="1" i="4">
      <x v="1"/>
    </i>
    <i r="1" i="4">
      <x v="4"/>
    </i>
    <i r="1" i="4">
      <x v="5"/>
    </i>
    <i i="5">
      <x v="5"/>
      <x/>
    </i>
    <i r="1" i="5">
      <x v="1"/>
    </i>
    <i r="1" i="5">
      <x v="4"/>
    </i>
    <i r="1" i="5">
      <x v="5"/>
    </i>
    <i i="6">
      <x v="6"/>
      <x/>
    </i>
    <i r="1" i="6">
      <x v="1"/>
    </i>
    <i r="1" i="6">
      <x v="4"/>
    </i>
    <i r="1" i="6">
      <x v="5"/>
    </i>
    <i i="7">
      <x v="7"/>
      <x/>
    </i>
    <i r="1" i="7">
      <x v="1"/>
    </i>
    <i r="1" i="7">
      <x v="4"/>
    </i>
    <i r="1" i="7">
      <x v="5"/>
    </i>
    <i i="8">
      <x v="8"/>
      <x/>
    </i>
    <i r="1" i="8">
      <x v="1"/>
    </i>
    <i r="1" i="8">
      <x v="4"/>
    </i>
    <i r="1" i="8">
      <x v="5"/>
    </i>
    <i i="9">
      <x v="9"/>
      <x/>
    </i>
    <i r="1" i="9">
      <x v="1"/>
    </i>
    <i r="1" i="9">
      <x v="4"/>
    </i>
    <i r="1" i="9">
      <x v="5"/>
    </i>
    <i t="grand">
      <x/>
    </i>
    <i t="grand" i="1">
      <x/>
    </i>
    <i t="grand" i="2">
      <x/>
    </i>
    <i t="grand" i="3">
      <x/>
    </i>
    <i t="grand" i="4">
      <x/>
    </i>
    <i t="grand" i="5">
      <x/>
    </i>
    <i t="grand" i="6">
      <x/>
    </i>
    <i t="grand" i="7">
      <x/>
    </i>
    <i t="grand" i="8">
      <x/>
    </i>
    <i t="grand" i="9">
      <x/>
    </i>
  </colItems>
  <dataFields count="10">
    <dataField name="Average of activity" fld="15" subtotal="average" baseField="0" baseItem="0"/>
    <dataField name="Average of all footprints" fld="20" subtotal="average" baseField="1" baseItem="1"/>
    <dataField name="Average of share no footprint" fld="21" subtotal="average" baseField="0" baseItem="0"/>
    <dataField name="Average of optionality footprint" fld="23" subtotal="average" baseField="0" baseItem="0"/>
    <dataField name="Average of sequence optionality footprint" fld="24" subtotal="average" baseField="0" baseItem="0"/>
    <dataField name="Average of or footprint" fld="25" subtotal="average" baseField="0" baseItem="0"/>
    <dataField name="Average of or size" fld="26" subtotal="average" baseField="1" baseItem="1"/>
    <dataField name="Average of share advanced" fld="27" subtotal="average" baseField="0" baseItem="0"/>
    <dataField name="Average of sequence optionality share" fld="29" subtotal="average" baseField="0" baseItem="0"/>
    <dataField name="Average of or share" fld="30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P513" totalsRowShown="0">
  <autoFilter ref="A1:P513" xr:uid="{00000000-0009-0000-0100-000001000000}">
    <filterColumn colId="15">
      <filters>
        <filter val="ima"/>
        <filter val="ima-basic-opt-pc"/>
        <filter val="im-basic"/>
        <filter val="imf"/>
        <filter val="imfa"/>
        <filter val="imfa-basic-opt-pc"/>
      </filters>
    </filterColumn>
  </autoFilter>
  <tableColumns count="16">
    <tableColumn id="1" xr3:uid="{00000000-0010-0000-0000-000001000000}" name="filename"/>
    <tableColumn id="2" xr3:uid="{00000000-0010-0000-0000-000002000000}" name="xor"/>
    <tableColumn id="3" xr3:uid="{00000000-0010-0000-0000-000003000000}" name="optionality"/>
    <tableColumn id="4" xr3:uid="{00000000-0010-0000-0000-000004000000}" name="concurrent"/>
    <tableColumn id="5" xr3:uid="{00000000-0010-0000-0000-000005000000}" name="sequence"/>
    <tableColumn id="6" xr3:uid="{00000000-0010-0000-0000-000006000000}" name="sequence-opt"/>
    <tableColumn id="7" xr3:uid="{00000000-0010-0000-0000-000007000000}" name="loop"/>
    <tableColumn id="8" xr3:uid="{00000000-0010-0000-0000-000008000000}" name="flower"/>
    <tableColumn id="9" xr3:uid="{00000000-0010-0000-0000-000009000000}" name="flower_size"/>
    <tableColumn id="10" xr3:uid="{00000000-0010-0000-0000-00000A000000}" name="tau"/>
    <tableColumn id="11" xr3:uid="{00000000-0010-0000-0000-00000B000000}" name="interleaved"/>
    <tableColumn id="12" xr3:uid="{00000000-0010-0000-0000-00000C000000}" name="or"/>
    <tableColumn id="13" xr3:uid="{00000000-0010-0000-0000-00000D000000}" name="or_children"/>
    <tableColumn id="14" xr3:uid="{00000000-0010-0000-0000-00000E000000}" name="or_size"/>
    <tableColumn id="15" xr3:uid="{00000000-0010-0000-0000-00000F000000}" name="activity"/>
    <tableColumn id="16" xr3:uid="{00000000-0010-0000-0000-000010000000}" name="miner" dataDxfId="68">
      <calculatedColumnFormula>MID(A2,FIND("im",A2),LEN(A2)-FIND("im",A2)-4)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Q193" totalsRowShown="0" headerRowDxfId="67" dataDxfId="65" headerRowBorderDxfId="66" tableBorderDxfId="64">
  <autoFilter ref="A1:Q193" xr:uid="{00000000-0009-0000-0100-000002000000}"/>
  <tableColumns count="17">
    <tableColumn id="1" xr3:uid="{00000000-0010-0000-0100-000001000000}" name="filename" dataDxfId="63"/>
    <tableColumn id="17" xr3:uid="{00000000-0010-0000-0100-000011000000}" name="log" dataDxfId="62">
      <calculatedColumnFormula>MID(Table2[[#This Row],[filename]],1,FIND("-im",Table2[[#This Row],[filename]])-1)</calculatedColumnFormula>
    </tableColumn>
    <tableColumn id="2" xr3:uid="{00000000-0010-0000-0100-000002000000}" name="xor" dataDxfId="61"/>
    <tableColumn id="3" xr3:uid="{00000000-0010-0000-0100-000003000000}" name="optionality" dataDxfId="60"/>
    <tableColumn id="4" xr3:uid="{00000000-0010-0000-0100-000004000000}" name="concurrent" dataDxfId="59"/>
    <tableColumn id="5" xr3:uid="{00000000-0010-0000-0100-000005000000}" name="sequence" dataDxfId="58"/>
    <tableColumn id="6" xr3:uid="{00000000-0010-0000-0100-000006000000}" name="sequence-opt" dataDxfId="57"/>
    <tableColumn id="7" xr3:uid="{00000000-0010-0000-0100-000007000000}" name="loop" dataDxfId="56"/>
    <tableColumn id="8" xr3:uid="{00000000-0010-0000-0100-000008000000}" name="flower" dataDxfId="55"/>
    <tableColumn id="9" xr3:uid="{00000000-0010-0000-0100-000009000000}" name="flower_size" dataDxfId="54"/>
    <tableColumn id="10" xr3:uid="{00000000-0010-0000-0100-00000A000000}" name="tau" dataDxfId="53"/>
    <tableColumn id="11" xr3:uid="{00000000-0010-0000-0100-00000B000000}" name="interleaved" dataDxfId="52"/>
    <tableColumn id="12" xr3:uid="{00000000-0010-0000-0100-00000C000000}" name="or" dataDxfId="51"/>
    <tableColumn id="13" xr3:uid="{00000000-0010-0000-0100-00000D000000}" name="or_children" dataDxfId="50"/>
    <tableColumn id="14" xr3:uid="{00000000-0010-0000-0100-00000E000000}" name="or_size" dataDxfId="49"/>
    <tableColumn id="15" xr3:uid="{00000000-0010-0000-0100-00000F000000}" name="activity" dataDxfId="48"/>
    <tableColumn id="16" xr3:uid="{00000000-0010-0000-0100-000010000000}" name="miner" dataDxfId="47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A1:AE193" totalsRowShown="0">
  <autoFilter ref="A1:AE193" xr:uid="{00000000-0009-0000-0100-000005000000}">
    <filterColumn colId="16">
      <filters>
        <filter val="ima"/>
        <filter val="im-basic"/>
        <filter val="imf"/>
        <filter val="imfa"/>
      </filters>
    </filterColumn>
  </autoFilter>
  <tableColumns count="31">
    <tableColumn id="1" xr3:uid="{00000000-0010-0000-0200-000001000000}" name="log"/>
    <tableColumn id="30" xr3:uid="{00000000-0010-0000-0200-00001E000000}" name="filtered"/>
    <tableColumn id="2" xr3:uid="{00000000-0010-0000-0200-000002000000}" name="xor">
      <calculatedColumnFormula>Table2[[#This Row],[xor]]</calculatedColumnFormula>
    </tableColumn>
    <tableColumn id="3" xr3:uid="{00000000-0010-0000-0200-000003000000}" name="optionality">
      <calculatedColumnFormula>Table2[[#This Row],[optionality]]</calculatedColumnFormula>
    </tableColumn>
    <tableColumn id="4" xr3:uid="{00000000-0010-0000-0200-000004000000}" name="concurrent">
      <calculatedColumnFormula>Table2[[#This Row],[concurrent]]</calculatedColumnFormula>
    </tableColumn>
    <tableColumn id="5" xr3:uid="{00000000-0010-0000-0200-000005000000}" name="sequence">
      <calculatedColumnFormula>Table2[[#This Row],[sequence]]</calculatedColumnFormula>
    </tableColumn>
    <tableColumn id="6" xr3:uid="{00000000-0010-0000-0200-000006000000}" name="sequence-opt">
      <calculatedColumnFormula>Table2[[#This Row],[sequence-opt]]</calculatedColumnFormula>
    </tableColumn>
    <tableColumn id="7" xr3:uid="{00000000-0010-0000-0200-000007000000}" name="loop">
      <calculatedColumnFormula>Table2[[#This Row],[loop]]</calculatedColumnFormula>
    </tableColumn>
    <tableColumn id="8" xr3:uid="{00000000-0010-0000-0200-000008000000}" name="flower">
      <calculatedColumnFormula>Table2[[#This Row],[flower]]</calculatedColumnFormula>
    </tableColumn>
    <tableColumn id="9" xr3:uid="{00000000-0010-0000-0200-000009000000}" name="flower_size">
      <calculatedColumnFormula>Table2[[#This Row],[flower_size]]</calculatedColumnFormula>
    </tableColumn>
    <tableColumn id="10" xr3:uid="{00000000-0010-0000-0200-00000A000000}" name="tau">
      <calculatedColumnFormula>Table2[[#This Row],[tau]]</calculatedColumnFormula>
    </tableColumn>
    <tableColumn id="11" xr3:uid="{00000000-0010-0000-0200-00000B000000}" name="interleaved">
      <calculatedColumnFormula>Table2[[#This Row],[interleaved]]</calculatedColumnFormula>
    </tableColumn>
    <tableColumn id="12" xr3:uid="{00000000-0010-0000-0200-00000C000000}" name="or">
      <calculatedColumnFormula>Table2[[#This Row],[or]]</calculatedColumnFormula>
    </tableColumn>
    <tableColumn id="13" xr3:uid="{00000000-0010-0000-0200-00000D000000}" name="or_children">
      <calculatedColumnFormula>Table2[[#This Row],[or_children]]</calculatedColumnFormula>
    </tableColumn>
    <tableColumn id="14" xr3:uid="{00000000-0010-0000-0200-00000E000000}" name="or_size">
      <calculatedColumnFormula>Table2[[#This Row],[or_size]]</calculatedColumnFormula>
    </tableColumn>
    <tableColumn id="15" xr3:uid="{00000000-0010-0000-0200-00000F000000}" name="activity">
      <calculatedColumnFormula>Table2[[#This Row],[activity]]</calculatedColumnFormula>
    </tableColumn>
    <tableColumn id="16" xr3:uid="{00000000-0010-0000-0200-000010000000}" name="miner" dataDxfId="46">
      <calculatedColumnFormula>Table2[[#This Row],[miner]]</calculatedColumnFormula>
    </tableColumn>
    <tableColumn id="25" xr3:uid="{00000000-0010-0000-0200-000019000000}" name="xor non optionality" dataDxfId="45">
      <calculatedColumnFormula>Table5[[#This Row],[xor]]-Table5[[#This Row],[optionality]]</calculatedColumnFormula>
    </tableColumn>
    <tableColumn id="18" xr3:uid="{00000000-0010-0000-0200-000012000000}" name="basic footprints" dataDxfId="44">
      <calculatedColumnFormula>Table5[[#This Row],[xor non optionality]]+Table5[[#This Row],[sequence]]+Table5[[#This Row],[loop]]+Table5[[#This Row],[interleaved]]+Table5[[#This Row],[concurrent]]</calculatedColumnFormula>
    </tableColumn>
    <tableColumn id="19" xr3:uid="{00000000-0010-0000-0200-000013000000}" name="advanced footprints" dataDxfId="43">
      <calculatedColumnFormula>Table5[[#This Row],[sequence-opt]]+Table5[[#This Row],[optionality]]+Table5[[#This Row],[or]]</calculatedColumnFormula>
    </tableColumn>
    <tableColumn id="35" xr3:uid="{CBA3D3FA-46A2-4D4B-ABA4-833806DAA88A}" name="all footprints" dataDxfId="42">
      <calculatedColumnFormula>Table5[[#This Row],[basic footprints]]+Table5[[#This Row],[advanced footprints]]</calculatedColumnFormula>
    </tableColumn>
    <tableColumn id="20" xr3:uid="{00000000-0010-0000-0200-000014000000}" name="share no footprint" dataDxfId="41">
      <calculatedColumnFormula>Table5[[#This Row],[flower_size]]/Table5[[#This Row],[activity]]</calculatedColumnFormula>
    </tableColumn>
    <tableColumn id="21" xr3:uid="{00000000-0010-0000-0200-000015000000}" name="share skips" dataDxfId="40">
      <calculatedColumnFormula>Table5[[#This Row],[tau]]/Table5[[#This Row],[activity]]</calculatedColumnFormula>
    </tableColumn>
    <tableColumn id="22" xr3:uid="{00000000-0010-0000-0200-000016000000}" name="optionality footprint" dataDxfId="39">
      <calculatedColumnFormula>Table5[[#This Row],[optionality]]</calculatedColumnFormula>
    </tableColumn>
    <tableColumn id="23" xr3:uid="{00000000-0010-0000-0200-000017000000}" name="sequence optionality footprint" dataDxfId="38">
      <calculatedColumnFormula>Table5[[#This Row],[sequence-opt]]</calculatedColumnFormula>
    </tableColumn>
    <tableColumn id="24" xr3:uid="{00000000-0010-0000-0200-000018000000}" name="or footprint" dataDxfId="37">
      <calculatedColumnFormula>Table5[[#This Row],[or]]</calculatedColumnFormula>
    </tableColumn>
    <tableColumn id="34" xr3:uid="{51EA7EA6-BDBA-4876-8425-7CA70D4DBEFC}" name="or size" dataDxfId="36">
      <calculatedColumnFormula>Table5[[#This Row],[or_size]]</calculatedColumnFormula>
    </tableColumn>
    <tableColumn id="29" xr3:uid="{00000000-0010-0000-0200-00001D000000}" name="share advanced" dataDxfId="35">
      <calculatedColumnFormula>Table5[[#This Row],[advanced footprints]]/(Table5[[#This Row],[basic footprints]]+Table5[[#This Row],[advanced footprints]]-Table5[[#This Row],[sequence-opt]])</calculatedColumnFormula>
    </tableColumn>
    <tableColumn id="26" xr3:uid="{00000000-0010-0000-0200-00001A000000}" name="optionality share" dataDxfId="34">
      <calculatedColumnFormula>Table5[[#This Row],[optionality footprint]]/(Table5[[#This Row],[activity]]+Table5[[#This Row],[basic footprints]])</calculatedColumnFormula>
    </tableColumn>
    <tableColumn id="27" xr3:uid="{00000000-0010-0000-0200-00001B000000}" name="sequence optionality share" dataDxfId="33">
      <calculatedColumnFormula>IFERROR(Table5[[#This Row],[sequence optionality footprint]]/Table5[[#This Row],[sequence]],"")</calculatedColumnFormula>
    </tableColumn>
    <tableColumn id="28" xr3:uid="{00000000-0010-0000-0200-00001C000000}" name="or share" dataDxfId="32">
      <calculatedColumnFormula>IFERROR(Table5[[#This Row],[or footprint]]/(Table5[[#This Row],[concurrent]]+Table5[[#This Row],[or]]),"")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e7" displayName="Table7" ref="A1:Q11" totalsRowShown="0" headerRowDxfId="31" dataDxfId="30">
  <autoFilter ref="A1:Q11" xr:uid="{00000000-0009-0000-0100-000007000000}"/>
  <tableColumns count="17">
    <tableColumn id="1" xr3:uid="{00000000-0010-0000-0300-000001000000}" name="Row Labels" dataDxfId="29"/>
    <tableColumn id="2" xr3:uid="{00000000-0010-0000-0300-000002000000}" name="BPIC11" dataDxfId="28">
      <calculatedColumnFormula>_xlfn.CONCAT('ima-nf'!B14,"/",'imfa-nf'!B14)</calculatedColumnFormula>
    </tableColumn>
    <tableColumn id="3" xr3:uid="{00000000-0010-0000-0300-000003000000}" name="BPIC12" dataDxfId="27">
      <calculatedColumnFormula>_xlfn.CONCAT('ima-nf'!C14,"/",'imfa-nf'!C14)</calculatedColumnFormula>
    </tableColumn>
    <tableColumn id="4" xr3:uid="{00000000-0010-0000-0300-000004000000}" name="BPIC13_closed" dataDxfId="26">
      <calculatedColumnFormula>_xlfn.CONCAT('ima-nf'!D14,"/",'imfa-nf'!D14)</calculatedColumnFormula>
    </tableColumn>
    <tableColumn id="5" xr3:uid="{00000000-0010-0000-0300-000005000000}" name="BPIC13_incident" dataDxfId="25">
      <calculatedColumnFormula>_xlfn.CONCAT('ima-nf'!E14,"/",'imfa-nf'!E14)</calculatedColumnFormula>
    </tableColumn>
    <tableColumn id="6" xr3:uid="{00000000-0010-0000-0300-000006000000}" name="BPIC14" dataDxfId="24">
      <calculatedColumnFormula>_xlfn.CONCAT('ima-nf'!F14,"/",'imfa-nf'!F14)</calculatedColumnFormula>
    </tableColumn>
    <tableColumn id="7" xr3:uid="{00000000-0010-0000-0300-000007000000}" name="BPIC15_1" dataDxfId="23">
      <calculatedColumnFormula>_xlfn.CONCAT('ima-nf'!G14,"/",'imfa-nf'!G14)</calculatedColumnFormula>
    </tableColumn>
    <tableColumn id="8" xr3:uid="{00000000-0010-0000-0300-000008000000}" name="BPIC15_2" dataDxfId="22">
      <calculatedColumnFormula>_xlfn.CONCAT('ima-nf'!H14,"/",'imfa-nf'!H14)</calculatedColumnFormula>
    </tableColumn>
    <tableColumn id="9" xr3:uid="{00000000-0010-0000-0300-000009000000}" name="BPIC15_3" dataDxfId="21">
      <calculatedColumnFormula>_xlfn.CONCAT('ima-nf'!I14,"/",'imfa-nf'!I14)</calculatedColumnFormula>
    </tableColumn>
    <tableColumn id="10" xr3:uid="{00000000-0010-0000-0300-00000A000000}" name="BPIC15_4" dataDxfId="20">
      <calculatedColumnFormula>_xlfn.CONCAT('ima-nf'!J14,"/",'imfa-nf'!J14)</calculatedColumnFormula>
    </tableColumn>
    <tableColumn id="11" xr3:uid="{00000000-0010-0000-0300-00000B000000}" name="BPIC15_5" dataDxfId="19">
      <calculatedColumnFormula>_xlfn.CONCAT('ima-nf'!K14,"/",'imfa-nf'!K14)</calculatedColumnFormula>
    </tableColumn>
    <tableColumn id="12" xr3:uid="{00000000-0010-0000-0300-00000C000000}" name="BPIC17" dataDxfId="18">
      <calculatedColumnFormula>_xlfn.CONCAT('ima-nf'!L14,"/",'imfa-nf'!L14)</calculatedColumnFormula>
    </tableColumn>
    <tableColumn id="19" xr3:uid="{00000000-0010-0000-0300-000013000000}" name="RTFMP" dataDxfId="17">
      <calculatedColumnFormula>_xlfn.CONCAT('ima-nf'!M14,"/",'imfa-nf'!M14)</calculatedColumnFormula>
    </tableColumn>
    <tableColumn id="20" xr3:uid="{00000000-0010-0000-0300-000014000000}" name="Sepsis" dataDxfId="16">
      <calculatedColumnFormula>_xlfn.CONCAT('ima-nf'!N14,"/",'imfa-nf'!N14)</calculatedColumnFormula>
    </tableColumn>
    <tableColumn id="21" xr3:uid="{00000000-0010-0000-0300-000015000000}" name="min" dataDxfId="15"/>
    <tableColumn id="23" xr3:uid="{00000000-0010-0000-0300-000017000000}" name="avg" dataDxfId="14">
      <calculatedColumnFormula>_xlfn.CONCAT('ima-nf'!P14,"/",'imfa-nf'!P14)</calculatedColumnFormula>
    </tableColumn>
    <tableColumn id="22" xr3:uid="{00000000-0010-0000-0300-000016000000}" name="max" dataDxfId="1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Table8" displayName="Table8" ref="A1:K11" totalsRowShown="0" headerRowDxfId="12" dataDxfId="11">
  <autoFilter ref="A1:K11" xr:uid="{00000000-0009-0000-0100-000008000000}"/>
  <tableColumns count="11">
    <tableColumn id="1" xr3:uid="{00000000-0010-0000-0400-000001000000}" name="Row Labels" dataDxfId="10"/>
    <tableColumn id="6" xr3:uid="{00000000-0010-0000-0400-000006000000}" name="BPIC14_f" dataDxfId="9">
      <calculatedColumnFormula>_xlfn.CONCAT('ima-f'!B14,"/",'imfa-f'!B14)</calculatedColumnFormula>
    </tableColumn>
    <tableColumn id="7" xr3:uid="{00000000-0010-0000-0400-000007000000}" name="BPIC15_1f" dataDxfId="8">
      <calculatedColumnFormula>_xlfn.CONCAT('ima-f'!C14,"/",'imfa-f'!C14)</calculatedColumnFormula>
    </tableColumn>
    <tableColumn id="8" xr3:uid="{00000000-0010-0000-0400-000008000000}" name="BPIC15_2f" dataDxfId="7">
      <calculatedColumnFormula>_xlfn.CONCAT('ima-f'!D14,"/",'imfa-f'!D14)</calculatedColumnFormula>
    </tableColumn>
    <tableColumn id="9" xr3:uid="{00000000-0010-0000-0400-000009000000}" name="BPIC15_3f" dataDxfId="6">
      <calculatedColumnFormula>_xlfn.CONCAT('ima-f'!E14,"/",'imfa-f'!E14)</calculatedColumnFormula>
    </tableColumn>
    <tableColumn id="10" xr3:uid="{00000000-0010-0000-0400-00000A000000}" name="BPIC15_4f" dataDxfId="5">
      <calculatedColumnFormula>_xlfn.CONCAT('ima-f'!F14,"/",'imfa-f'!F14)</calculatedColumnFormula>
    </tableColumn>
    <tableColumn id="11" xr3:uid="{00000000-0010-0000-0400-00000B000000}" name="BPIC15_5f" dataDxfId="4">
      <calculatedColumnFormula>_xlfn.CONCAT('ima-f'!G14,"/",'imfa-f'!G14)</calculatedColumnFormula>
    </tableColumn>
    <tableColumn id="12" xr3:uid="{00000000-0010-0000-0400-00000C000000}" name="BPIC17_f" dataDxfId="3">
      <calculatedColumnFormula>_xlfn.CONCAT('ima-f'!H14,"/",'imfa-f'!H14)</calculatedColumnFormula>
    </tableColumn>
    <tableColumn id="15" xr3:uid="{00000000-0010-0000-0400-00000F000000}" name="min" dataDxfId="2">
      <calculatedColumnFormula>_xlfn.CONCAT('ima-f'!I14,"/",'imfa-f'!I14)</calculatedColumnFormula>
    </tableColumn>
    <tableColumn id="17" xr3:uid="{00000000-0010-0000-0400-000011000000}" name="avg" dataDxfId="1">
      <calculatedColumnFormula>_xlfn.CONCAT('ima-f'!J14,"/",'imfa-f'!J14)</calculatedColumnFormula>
    </tableColumn>
    <tableColumn id="16" xr3:uid="{00000000-0010-0000-0400-000010000000}" name="max" dataDxfId="0">
      <calculatedColumnFormula>_xlfn.CONCAT('ima-f'!K14,"/",'imfa-f'!K14)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3"/>
  <sheetViews>
    <sheetView topLeftCell="A17" workbookViewId="0">
      <selection activeCell="A418" sqref="A418"/>
    </sheetView>
  </sheetViews>
  <sheetFormatPr defaultRowHeight="15" x14ac:dyDescent="0.25"/>
  <cols>
    <col min="1" max="1" width="69.28515625" customWidth="1"/>
    <col min="3" max="3" width="12.85546875" customWidth="1"/>
    <col min="4" max="4" width="12.7109375" customWidth="1"/>
    <col min="5" max="5" width="11.7109375" customWidth="1"/>
    <col min="6" max="6" width="15.42578125" customWidth="1"/>
    <col min="9" max="9" width="13.42578125" customWidth="1"/>
    <col min="11" max="11" width="13.42578125" customWidth="1"/>
    <col min="13" max="13" width="13.28515625" customWidth="1"/>
    <col min="14" max="14" width="9.42578125" customWidth="1"/>
    <col min="15" max="15" width="9.5703125" customWidth="1"/>
    <col min="16" max="16" width="16.710937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527</v>
      </c>
    </row>
    <row r="2" spans="1:16" x14ac:dyDescent="0.25">
      <c r="A2" t="s">
        <v>15</v>
      </c>
      <c r="B2">
        <v>2</v>
      </c>
      <c r="C2">
        <v>0</v>
      </c>
      <c r="D2">
        <v>0</v>
      </c>
      <c r="E2">
        <v>0</v>
      </c>
      <c r="F2">
        <v>0</v>
      </c>
      <c r="G2">
        <v>1</v>
      </c>
      <c r="H2">
        <v>1</v>
      </c>
      <c r="I2">
        <v>624</v>
      </c>
      <c r="J2">
        <v>1</v>
      </c>
      <c r="K2">
        <v>0</v>
      </c>
      <c r="L2">
        <v>0</v>
      </c>
      <c r="M2">
        <v>0</v>
      </c>
      <c r="N2">
        <v>0</v>
      </c>
      <c r="O2">
        <v>624</v>
      </c>
      <c r="P2" t="str">
        <f t="shared" ref="P2:P65" si="0">MID(A2,FIND("im",A2),LEN(A2)-FIND("im",A2)-4)</f>
        <v>im-basic</v>
      </c>
    </row>
    <row r="3" spans="1:16" hidden="1" x14ac:dyDescent="0.25">
      <c r="A3" t="s">
        <v>16</v>
      </c>
      <c r="B3">
        <v>521</v>
      </c>
      <c r="C3">
        <v>233</v>
      </c>
      <c r="D3">
        <v>61</v>
      </c>
      <c r="E3">
        <v>75</v>
      </c>
      <c r="F3">
        <v>1</v>
      </c>
      <c r="G3">
        <v>289</v>
      </c>
      <c r="H3">
        <v>279</v>
      </c>
      <c r="I3">
        <v>279</v>
      </c>
      <c r="J3">
        <v>510</v>
      </c>
      <c r="K3">
        <v>0</v>
      </c>
      <c r="L3">
        <v>0</v>
      </c>
      <c r="M3">
        <v>0</v>
      </c>
      <c r="N3">
        <v>0</v>
      </c>
      <c r="O3">
        <v>624</v>
      </c>
      <c r="P3" t="str">
        <f t="shared" si="0"/>
        <v>im-opt-pc</v>
      </c>
    </row>
    <row r="4" spans="1:16" hidden="1" x14ac:dyDescent="0.25">
      <c r="A4" t="s">
        <v>17</v>
      </c>
      <c r="B4">
        <v>4</v>
      </c>
      <c r="C4">
        <v>0</v>
      </c>
      <c r="D4">
        <v>0</v>
      </c>
      <c r="E4">
        <v>1</v>
      </c>
      <c r="F4">
        <v>0</v>
      </c>
      <c r="G4">
        <v>5</v>
      </c>
      <c r="H4">
        <v>4</v>
      </c>
      <c r="I4">
        <v>622</v>
      </c>
      <c r="J4">
        <v>3</v>
      </c>
      <c r="K4">
        <v>0</v>
      </c>
      <c r="L4">
        <v>0</v>
      </c>
      <c r="M4">
        <v>0</v>
      </c>
      <c r="N4">
        <v>0</v>
      </c>
      <c r="O4">
        <v>624</v>
      </c>
      <c r="P4" t="str">
        <f t="shared" si="0"/>
        <v>im-opt</v>
      </c>
    </row>
    <row r="5" spans="1:16" hidden="1" x14ac:dyDescent="0.25">
      <c r="A5" t="s">
        <v>18</v>
      </c>
      <c r="B5">
        <v>538</v>
      </c>
      <c r="C5">
        <v>240</v>
      </c>
      <c r="D5">
        <v>62</v>
      </c>
      <c r="E5">
        <v>79</v>
      </c>
      <c r="F5">
        <v>1</v>
      </c>
      <c r="G5">
        <v>289</v>
      </c>
      <c r="H5">
        <v>281</v>
      </c>
      <c r="I5">
        <v>281</v>
      </c>
      <c r="J5">
        <v>520</v>
      </c>
      <c r="K5">
        <v>0</v>
      </c>
      <c r="L5">
        <v>0</v>
      </c>
      <c r="M5">
        <v>0</v>
      </c>
      <c r="N5">
        <v>0</v>
      </c>
      <c r="O5">
        <v>624</v>
      </c>
      <c r="P5" t="str">
        <f t="shared" si="0"/>
        <v>im</v>
      </c>
    </row>
    <row r="6" spans="1:16" x14ac:dyDescent="0.25">
      <c r="A6" t="s">
        <v>19</v>
      </c>
      <c r="B6">
        <v>527</v>
      </c>
      <c r="C6">
        <v>235</v>
      </c>
      <c r="D6">
        <v>61</v>
      </c>
      <c r="E6">
        <v>73</v>
      </c>
      <c r="F6">
        <v>1</v>
      </c>
      <c r="G6">
        <v>289</v>
      </c>
      <c r="H6">
        <v>277</v>
      </c>
      <c r="I6">
        <v>277</v>
      </c>
      <c r="J6">
        <v>511</v>
      </c>
      <c r="K6">
        <v>0</v>
      </c>
      <c r="L6">
        <v>0</v>
      </c>
      <c r="M6">
        <v>0</v>
      </c>
      <c r="N6">
        <v>0</v>
      </c>
      <c r="O6">
        <v>624</v>
      </c>
      <c r="P6" t="str">
        <f t="shared" si="0"/>
        <v>ima-basic-opt-pc</v>
      </c>
    </row>
    <row r="7" spans="1:16" hidden="1" x14ac:dyDescent="0.25">
      <c r="A7" t="s">
        <v>20</v>
      </c>
      <c r="B7">
        <v>4</v>
      </c>
      <c r="C7">
        <v>0</v>
      </c>
      <c r="D7">
        <v>0</v>
      </c>
      <c r="E7">
        <v>1</v>
      </c>
      <c r="F7">
        <v>0</v>
      </c>
      <c r="G7">
        <v>5</v>
      </c>
      <c r="H7">
        <v>4</v>
      </c>
      <c r="I7">
        <v>622</v>
      </c>
      <c r="J7">
        <v>3</v>
      </c>
      <c r="K7">
        <v>0</v>
      </c>
      <c r="L7">
        <v>0</v>
      </c>
      <c r="M7">
        <v>0</v>
      </c>
      <c r="N7">
        <v>0</v>
      </c>
      <c r="O7">
        <v>624</v>
      </c>
      <c r="P7" t="str">
        <f t="shared" si="0"/>
        <v>ima-basic-opt</v>
      </c>
    </row>
    <row r="8" spans="1:16" hidden="1" x14ac:dyDescent="0.25">
      <c r="A8" t="s">
        <v>21</v>
      </c>
      <c r="B8">
        <v>2</v>
      </c>
      <c r="C8">
        <v>0</v>
      </c>
      <c r="D8">
        <v>0</v>
      </c>
      <c r="E8">
        <v>0</v>
      </c>
      <c r="F8">
        <v>0</v>
      </c>
      <c r="G8">
        <v>1</v>
      </c>
      <c r="H8">
        <v>1</v>
      </c>
      <c r="I8">
        <v>624</v>
      </c>
      <c r="J8">
        <v>1</v>
      </c>
      <c r="K8">
        <v>0</v>
      </c>
      <c r="L8">
        <v>0</v>
      </c>
      <c r="M8">
        <v>0</v>
      </c>
      <c r="N8">
        <v>0</v>
      </c>
      <c r="O8">
        <v>624</v>
      </c>
      <c r="P8" t="str">
        <f t="shared" si="0"/>
        <v>ima-basic</v>
      </c>
    </row>
    <row r="9" spans="1:16" x14ac:dyDescent="0.25">
      <c r="A9" t="s">
        <v>22</v>
      </c>
      <c r="B9">
        <v>519</v>
      </c>
      <c r="C9">
        <v>235</v>
      </c>
      <c r="D9">
        <v>54</v>
      </c>
      <c r="E9">
        <v>73</v>
      </c>
      <c r="F9">
        <v>0</v>
      </c>
      <c r="G9">
        <v>289</v>
      </c>
      <c r="H9">
        <v>270</v>
      </c>
      <c r="I9">
        <v>270</v>
      </c>
      <c r="J9">
        <v>505</v>
      </c>
      <c r="K9">
        <v>0</v>
      </c>
      <c r="L9">
        <v>2</v>
      </c>
      <c r="M9">
        <v>4</v>
      </c>
      <c r="N9">
        <v>4</v>
      </c>
      <c r="O9">
        <v>624</v>
      </c>
      <c r="P9" t="str">
        <f t="shared" si="0"/>
        <v>ima</v>
      </c>
    </row>
    <row r="10" spans="1:16" hidden="1" x14ac:dyDescent="0.25">
      <c r="A10" t="s">
        <v>23</v>
      </c>
      <c r="B10">
        <v>4</v>
      </c>
      <c r="C10">
        <v>0</v>
      </c>
      <c r="D10">
        <v>0</v>
      </c>
      <c r="E10">
        <v>1</v>
      </c>
      <c r="F10">
        <v>0</v>
      </c>
      <c r="G10">
        <v>2</v>
      </c>
      <c r="H10">
        <v>2</v>
      </c>
      <c r="I10">
        <v>254</v>
      </c>
      <c r="J10">
        <v>2</v>
      </c>
      <c r="K10">
        <v>0</v>
      </c>
      <c r="L10">
        <v>0</v>
      </c>
      <c r="M10">
        <v>0</v>
      </c>
      <c r="N10">
        <v>0</v>
      </c>
      <c r="O10">
        <v>257</v>
      </c>
      <c r="P10" t="str">
        <f t="shared" si="0"/>
        <v>imf-basic</v>
      </c>
    </row>
    <row r="11" spans="1:16" hidden="1" x14ac:dyDescent="0.25">
      <c r="A11" t="s">
        <v>24</v>
      </c>
      <c r="B11">
        <v>212</v>
      </c>
      <c r="C11">
        <v>180</v>
      </c>
      <c r="D11">
        <v>29</v>
      </c>
      <c r="E11">
        <v>44</v>
      </c>
      <c r="F11">
        <v>8</v>
      </c>
      <c r="G11">
        <v>24</v>
      </c>
      <c r="H11">
        <v>22</v>
      </c>
      <c r="I11">
        <v>23</v>
      </c>
      <c r="J11">
        <v>202</v>
      </c>
      <c r="K11">
        <v>0</v>
      </c>
      <c r="L11">
        <v>0</v>
      </c>
      <c r="M11">
        <v>0</v>
      </c>
      <c r="N11">
        <v>0</v>
      </c>
      <c r="O11">
        <v>245</v>
      </c>
      <c r="P11" t="str">
        <f t="shared" si="0"/>
        <v>imf-opt-pc</v>
      </c>
    </row>
    <row r="12" spans="1:16" hidden="1" x14ac:dyDescent="0.25">
      <c r="A12" t="s">
        <v>25</v>
      </c>
      <c r="B12">
        <v>32</v>
      </c>
      <c r="C12">
        <v>22</v>
      </c>
      <c r="D12">
        <v>1</v>
      </c>
      <c r="E12">
        <v>18</v>
      </c>
      <c r="F12">
        <v>5</v>
      </c>
      <c r="G12">
        <v>7</v>
      </c>
      <c r="H12">
        <v>2</v>
      </c>
      <c r="I12">
        <v>169</v>
      </c>
      <c r="J12">
        <v>24</v>
      </c>
      <c r="K12">
        <v>0</v>
      </c>
      <c r="L12">
        <v>0</v>
      </c>
      <c r="M12">
        <v>0</v>
      </c>
      <c r="N12">
        <v>0</v>
      </c>
      <c r="O12">
        <v>244</v>
      </c>
      <c r="P12" t="str">
        <f t="shared" si="0"/>
        <v>imf-opt</v>
      </c>
    </row>
    <row r="13" spans="1:16" x14ac:dyDescent="0.25">
      <c r="A13" t="s">
        <v>26</v>
      </c>
      <c r="B13">
        <v>219</v>
      </c>
      <c r="C13">
        <v>186</v>
      </c>
      <c r="D13">
        <v>29</v>
      </c>
      <c r="E13">
        <v>50</v>
      </c>
      <c r="F13">
        <v>9</v>
      </c>
      <c r="G13">
        <v>26</v>
      </c>
      <c r="H13">
        <v>23</v>
      </c>
      <c r="I13">
        <v>24</v>
      </c>
      <c r="J13">
        <v>209</v>
      </c>
      <c r="K13">
        <v>0</v>
      </c>
      <c r="L13">
        <v>0</v>
      </c>
      <c r="M13">
        <v>0</v>
      </c>
      <c r="N13">
        <v>0</v>
      </c>
      <c r="O13">
        <v>257</v>
      </c>
      <c r="P13" t="str">
        <f t="shared" si="0"/>
        <v>imf</v>
      </c>
    </row>
    <row r="14" spans="1:16" x14ac:dyDescent="0.25">
      <c r="A14" t="s">
        <v>27</v>
      </c>
      <c r="B14">
        <v>209</v>
      </c>
      <c r="C14">
        <v>177</v>
      </c>
      <c r="D14">
        <v>26</v>
      </c>
      <c r="E14">
        <v>43</v>
      </c>
      <c r="F14">
        <v>9</v>
      </c>
      <c r="G14">
        <v>24</v>
      </c>
      <c r="H14">
        <v>22</v>
      </c>
      <c r="I14">
        <v>23</v>
      </c>
      <c r="J14">
        <v>199</v>
      </c>
      <c r="K14">
        <v>0</v>
      </c>
      <c r="L14">
        <v>2</v>
      </c>
      <c r="M14">
        <v>4</v>
      </c>
      <c r="N14">
        <v>5</v>
      </c>
      <c r="O14">
        <v>244</v>
      </c>
      <c r="P14" t="str">
        <f t="shared" si="0"/>
        <v>imfa-basic-opt-pc</v>
      </c>
    </row>
    <row r="15" spans="1:16" hidden="1" x14ac:dyDescent="0.25">
      <c r="A15" t="s">
        <v>28</v>
      </c>
      <c r="B15">
        <v>32</v>
      </c>
      <c r="C15">
        <v>22</v>
      </c>
      <c r="D15">
        <v>0</v>
      </c>
      <c r="E15">
        <v>19</v>
      </c>
      <c r="F15">
        <v>5</v>
      </c>
      <c r="G15">
        <v>7</v>
      </c>
      <c r="H15">
        <v>2</v>
      </c>
      <c r="I15">
        <v>169</v>
      </c>
      <c r="J15">
        <v>24</v>
      </c>
      <c r="K15">
        <v>0</v>
      </c>
      <c r="L15">
        <v>0</v>
      </c>
      <c r="M15">
        <v>0</v>
      </c>
      <c r="N15">
        <v>0</v>
      </c>
      <c r="O15">
        <v>244</v>
      </c>
      <c r="P15" t="str">
        <f t="shared" si="0"/>
        <v>imfa-basic-opt</v>
      </c>
    </row>
    <row r="16" spans="1:16" hidden="1" x14ac:dyDescent="0.25">
      <c r="A16" t="s">
        <v>29</v>
      </c>
      <c r="B16">
        <v>4</v>
      </c>
      <c r="C16">
        <v>0</v>
      </c>
      <c r="D16">
        <v>0</v>
      </c>
      <c r="E16">
        <v>1</v>
      </c>
      <c r="F16">
        <v>0</v>
      </c>
      <c r="G16">
        <v>2</v>
      </c>
      <c r="H16">
        <v>2</v>
      </c>
      <c r="I16">
        <v>254</v>
      </c>
      <c r="J16">
        <v>2</v>
      </c>
      <c r="K16">
        <v>0</v>
      </c>
      <c r="L16">
        <v>0</v>
      </c>
      <c r="M16">
        <v>0</v>
      </c>
      <c r="N16">
        <v>0</v>
      </c>
      <c r="O16">
        <v>257</v>
      </c>
      <c r="P16" t="str">
        <f t="shared" si="0"/>
        <v>imfa-basic</v>
      </c>
    </row>
    <row r="17" spans="1:16" x14ac:dyDescent="0.25">
      <c r="A17" t="s">
        <v>30</v>
      </c>
      <c r="B17">
        <v>207</v>
      </c>
      <c r="C17">
        <v>175</v>
      </c>
      <c r="D17">
        <v>25</v>
      </c>
      <c r="E17">
        <v>43</v>
      </c>
      <c r="F17">
        <v>10</v>
      </c>
      <c r="G17">
        <v>24</v>
      </c>
      <c r="H17">
        <v>22</v>
      </c>
      <c r="I17">
        <v>23</v>
      </c>
      <c r="J17">
        <v>197</v>
      </c>
      <c r="K17">
        <v>0</v>
      </c>
      <c r="L17">
        <v>2</v>
      </c>
      <c r="M17">
        <v>4</v>
      </c>
      <c r="N17">
        <v>5</v>
      </c>
      <c r="O17">
        <v>244</v>
      </c>
      <c r="P17" t="str">
        <f t="shared" si="0"/>
        <v>imfa</v>
      </c>
    </row>
    <row r="18" spans="1:16" x14ac:dyDescent="0.25">
      <c r="A18" t="s">
        <v>31</v>
      </c>
      <c r="B18">
        <v>2</v>
      </c>
      <c r="C18">
        <v>0</v>
      </c>
      <c r="D18">
        <v>0</v>
      </c>
      <c r="E18">
        <v>1</v>
      </c>
      <c r="F18">
        <v>0</v>
      </c>
      <c r="G18">
        <v>1</v>
      </c>
      <c r="H18">
        <v>1</v>
      </c>
      <c r="I18">
        <v>22</v>
      </c>
      <c r="J18">
        <v>1</v>
      </c>
      <c r="K18">
        <v>0</v>
      </c>
      <c r="L18">
        <v>0</v>
      </c>
      <c r="M18">
        <v>0</v>
      </c>
      <c r="N18">
        <v>0</v>
      </c>
      <c r="O18">
        <v>24</v>
      </c>
      <c r="P18" t="str">
        <f t="shared" si="0"/>
        <v>im-basic</v>
      </c>
    </row>
    <row r="19" spans="1:16" hidden="1" x14ac:dyDescent="0.25">
      <c r="A19" t="s">
        <v>32</v>
      </c>
      <c r="B19">
        <v>17</v>
      </c>
      <c r="C19">
        <v>7</v>
      </c>
      <c r="D19">
        <v>5</v>
      </c>
      <c r="E19">
        <v>6</v>
      </c>
      <c r="F19">
        <v>1</v>
      </c>
      <c r="G19">
        <v>10</v>
      </c>
      <c r="H19">
        <v>9</v>
      </c>
      <c r="I19">
        <v>9</v>
      </c>
      <c r="J19">
        <v>16</v>
      </c>
      <c r="K19">
        <v>0</v>
      </c>
      <c r="L19">
        <v>0</v>
      </c>
      <c r="M19">
        <v>0</v>
      </c>
      <c r="N19">
        <v>0</v>
      </c>
      <c r="O19">
        <v>24</v>
      </c>
      <c r="P19" t="str">
        <f t="shared" si="0"/>
        <v>im-opt-pc</v>
      </c>
    </row>
    <row r="20" spans="1:16" hidden="1" x14ac:dyDescent="0.25">
      <c r="A20" t="s">
        <v>33</v>
      </c>
      <c r="B20">
        <v>10</v>
      </c>
      <c r="C20">
        <v>7</v>
      </c>
      <c r="D20">
        <v>1</v>
      </c>
      <c r="E20">
        <v>6</v>
      </c>
      <c r="F20">
        <v>1</v>
      </c>
      <c r="G20">
        <v>3</v>
      </c>
      <c r="H20">
        <v>1</v>
      </c>
      <c r="I20">
        <v>19</v>
      </c>
      <c r="J20">
        <v>8</v>
      </c>
      <c r="K20">
        <v>0</v>
      </c>
      <c r="L20">
        <v>0</v>
      </c>
      <c r="M20">
        <v>0</v>
      </c>
      <c r="N20">
        <v>0</v>
      </c>
      <c r="O20">
        <v>24</v>
      </c>
      <c r="P20" t="str">
        <f t="shared" si="0"/>
        <v>im-opt</v>
      </c>
    </row>
    <row r="21" spans="1:16" hidden="1" x14ac:dyDescent="0.25">
      <c r="A21" t="s">
        <v>34</v>
      </c>
      <c r="B21">
        <v>17</v>
      </c>
      <c r="C21">
        <v>7</v>
      </c>
      <c r="D21">
        <v>6</v>
      </c>
      <c r="E21">
        <v>6</v>
      </c>
      <c r="F21">
        <v>1</v>
      </c>
      <c r="G21">
        <v>10</v>
      </c>
      <c r="H21">
        <v>9</v>
      </c>
      <c r="I21">
        <v>9</v>
      </c>
      <c r="J21">
        <v>16</v>
      </c>
      <c r="K21">
        <v>0</v>
      </c>
      <c r="L21">
        <v>0</v>
      </c>
      <c r="M21">
        <v>0</v>
      </c>
      <c r="N21">
        <v>0</v>
      </c>
      <c r="O21">
        <v>24</v>
      </c>
      <c r="P21" t="str">
        <f t="shared" si="0"/>
        <v>im</v>
      </c>
    </row>
    <row r="22" spans="1:16" x14ac:dyDescent="0.25">
      <c r="A22" t="s">
        <v>35</v>
      </c>
      <c r="B22">
        <v>16</v>
      </c>
      <c r="C22">
        <v>7</v>
      </c>
      <c r="D22">
        <v>5</v>
      </c>
      <c r="E22">
        <v>6</v>
      </c>
      <c r="F22">
        <v>1</v>
      </c>
      <c r="G22">
        <v>10</v>
      </c>
      <c r="H22">
        <v>8</v>
      </c>
      <c r="I22">
        <v>8</v>
      </c>
      <c r="J22">
        <v>15</v>
      </c>
      <c r="K22">
        <v>0</v>
      </c>
      <c r="L22">
        <v>1</v>
      </c>
      <c r="M22">
        <v>2</v>
      </c>
      <c r="N22">
        <v>9</v>
      </c>
      <c r="O22">
        <v>24</v>
      </c>
      <c r="P22" t="str">
        <f t="shared" si="0"/>
        <v>ima-basic-opt-pc</v>
      </c>
    </row>
    <row r="23" spans="1:16" hidden="1" x14ac:dyDescent="0.25">
      <c r="A23" t="s">
        <v>36</v>
      </c>
      <c r="B23">
        <v>10</v>
      </c>
      <c r="C23">
        <v>7</v>
      </c>
      <c r="D23">
        <v>1</v>
      </c>
      <c r="E23">
        <v>6</v>
      </c>
      <c r="F23">
        <v>1</v>
      </c>
      <c r="G23">
        <v>3</v>
      </c>
      <c r="H23">
        <v>1</v>
      </c>
      <c r="I23">
        <v>19</v>
      </c>
      <c r="J23">
        <v>8</v>
      </c>
      <c r="K23">
        <v>0</v>
      </c>
      <c r="L23">
        <v>0</v>
      </c>
      <c r="M23">
        <v>0</v>
      </c>
      <c r="N23">
        <v>0</v>
      </c>
      <c r="O23">
        <v>24</v>
      </c>
      <c r="P23" t="str">
        <f t="shared" si="0"/>
        <v>ima-basic-opt</v>
      </c>
    </row>
    <row r="24" spans="1:16" hidden="1" x14ac:dyDescent="0.25">
      <c r="A24" t="s">
        <v>37</v>
      </c>
      <c r="B24">
        <v>2</v>
      </c>
      <c r="C24">
        <v>0</v>
      </c>
      <c r="D24">
        <v>0</v>
      </c>
      <c r="E24">
        <v>1</v>
      </c>
      <c r="F24">
        <v>0</v>
      </c>
      <c r="G24">
        <v>1</v>
      </c>
      <c r="H24">
        <v>1</v>
      </c>
      <c r="I24">
        <v>22</v>
      </c>
      <c r="J24">
        <v>1</v>
      </c>
      <c r="K24">
        <v>0</v>
      </c>
      <c r="L24">
        <v>0</v>
      </c>
      <c r="M24">
        <v>0</v>
      </c>
      <c r="N24">
        <v>0</v>
      </c>
      <c r="O24">
        <v>24</v>
      </c>
      <c r="P24" t="str">
        <f t="shared" si="0"/>
        <v>ima-basic</v>
      </c>
    </row>
    <row r="25" spans="1:16" x14ac:dyDescent="0.25">
      <c r="A25" t="s">
        <v>38</v>
      </c>
      <c r="B25">
        <v>15</v>
      </c>
      <c r="C25">
        <v>8</v>
      </c>
      <c r="D25">
        <v>5</v>
      </c>
      <c r="E25">
        <v>6</v>
      </c>
      <c r="F25">
        <v>1</v>
      </c>
      <c r="G25">
        <v>10</v>
      </c>
      <c r="H25">
        <v>7</v>
      </c>
      <c r="I25">
        <v>7</v>
      </c>
      <c r="J25">
        <v>15</v>
      </c>
      <c r="K25">
        <v>0</v>
      </c>
      <c r="L25">
        <v>2</v>
      </c>
      <c r="M25">
        <v>4</v>
      </c>
      <c r="N25">
        <v>12</v>
      </c>
      <c r="O25">
        <v>24</v>
      </c>
      <c r="P25" t="str">
        <f t="shared" si="0"/>
        <v>ima</v>
      </c>
    </row>
    <row r="26" spans="1:16" hidden="1" x14ac:dyDescent="0.25">
      <c r="A26" t="s">
        <v>39</v>
      </c>
      <c r="B26">
        <v>2</v>
      </c>
      <c r="C26">
        <v>0</v>
      </c>
      <c r="D26">
        <v>0</v>
      </c>
      <c r="E26">
        <v>1</v>
      </c>
      <c r="F26">
        <v>0</v>
      </c>
      <c r="G26">
        <v>1</v>
      </c>
      <c r="H26">
        <v>1</v>
      </c>
      <c r="I26">
        <v>22</v>
      </c>
      <c r="J26">
        <v>1</v>
      </c>
      <c r="K26">
        <v>0</v>
      </c>
      <c r="L26">
        <v>0</v>
      </c>
      <c r="M26">
        <v>0</v>
      </c>
      <c r="N26">
        <v>0</v>
      </c>
      <c r="O26">
        <v>24</v>
      </c>
      <c r="P26" t="str">
        <f t="shared" si="0"/>
        <v>imf-basic</v>
      </c>
    </row>
    <row r="27" spans="1:16" hidden="1" x14ac:dyDescent="0.25">
      <c r="A27" t="s">
        <v>40</v>
      </c>
      <c r="B27">
        <v>11</v>
      </c>
      <c r="C27">
        <v>4</v>
      </c>
      <c r="D27">
        <v>7</v>
      </c>
      <c r="E27">
        <v>5</v>
      </c>
      <c r="F27">
        <v>0</v>
      </c>
      <c r="G27">
        <v>7</v>
      </c>
      <c r="H27">
        <v>3</v>
      </c>
      <c r="I27">
        <v>3</v>
      </c>
      <c r="J27">
        <v>7</v>
      </c>
      <c r="K27">
        <v>0</v>
      </c>
      <c r="L27">
        <v>0</v>
      </c>
      <c r="M27">
        <v>0</v>
      </c>
      <c r="N27">
        <v>0</v>
      </c>
      <c r="O27">
        <v>23</v>
      </c>
      <c r="P27" t="str">
        <f t="shared" si="0"/>
        <v>imf-opt-pc</v>
      </c>
    </row>
    <row r="28" spans="1:16" hidden="1" x14ac:dyDescent="0.25">
      <c r="A28" t="s">
        <v>41</v>
      </c>
      <c r="B28">
        <v>14</v>
      </c>
      <c r="C28">
        <v>10</v>
      </c>
      <c r="D28">
        <v>1</v>
      </c>
      <c r="E28">
        <v>6</v>
      </c>
      <c r="F28">
        <v>0</v>
      </c>
      <c r="G28">
        <v>4</v>
      </c>
      <c r="H28">
        <v>1</v>
      </c>
      <c r="I28">
        <v>19</v>
      </c>
      <c r="J28">
        <v>11</v>
      </c>
      <c r="K28">
        <v>0</v>
      </c>
      <c r="L28">
        <v>0</v>
      </c>
      <c r="M28">
        <v>0</v>
      </c>
      <c r="N28">
        <v>0</v>
      </c>
      <c r="O28">
        <v>24</v>
      </c>
      <c r="P28" t="str">
        <f t="shared" si="0"/>
        <v>imf-opt</v>
      </c>
    </row>
    <row r="29" spans="1:16" x14ac:dyDescent="0.25">
      <c r="A29" t="s">
        <v>42</v>
      </c>
      <c r="B29">
        <v>11</v>
      </c>
      <c r="C29">
        <v>4</v>
      </c>
      <c r="D29">
        <v>7</v>
      </c>
      <c r="E29">
        <v>5</v>
      </c>
      <c r="F29">
        <v>0</v>
      </c>
      <c r="G29">
        <v>7</v>
      </c>
      <c r="H29">
        <v>3</v>
      </c>
      <c r="I29">
        <v>3</v>
      </c>
      <c r="J29">
        <v>7</v>
      </c>
      <c r="K29">
        <v>0</v>
      </c>
      <c r="L29">
        <v>0</v>
      </c>
      <c r="M29">
        <v>0</v>
      </c>
      <c r="N29">
        <v>0</v>
      </c>
      <c r="O29">
        <v>23</v>
      </c>
      <c r="P29" t="str">
        <f t="shared" si="0"/>
        <v>imf</v>
      </c>
    </row>
    <row r="30" spans="1:16" x14ac:dyDescent="0.25">
      <c r="A30" t="s">
        <v>43</v>
      </c>
      <c r="B30">
        <v>10</v>
      </c>
      <c r="C30">
        <v>4</v>
      </c>
      <c r="D30">
        <v>6</v>
      </c>
      <c r="E30">
        <v>5</v>
      </c>
      <c r="F30">
        <v>0</v>
      </c>
      <c r="G30">
        <v>7</v>
      </c>
      <c r="H30">
        <v>2</v>
      </c>
      <c r="I30">
        <v>2</v>
      </c>
      <c r="J30">
        <v>6</v>
      </c>
      <c r="K30">
        <v>0</v>
      </c>
      <c r="L30">
        <v>1</v>
      </c>
      <c r="M30">
        <v>2</v>
      </c>
      <c r="N30">
        <v>7</v>
      </c>
      <c r="O30">
        <v>23</v>
      </c>
      <c r="P30" t="str">
        <f t="shared" si="0"/>
        <v>imfa-basic-opt-pc</v>
      </c>
    </row>
    <row r="31" spans="1:16" hidden="1" x14ac:dyDescent="0.25">
      <c r="A31" t="s">
        <v>44</v>
      </c>
      <c r="B31">
        <v>14</v>
      </c>
      <c r="C31">
        <v>10</v>
      </c>
      <c r="D31">
        <v>1</v>
      </c>
      <c r="E31">
        <v>6</v>
      </c>
      <c r="F31">
        <v>0</v>
      </c>
      <c r="G31">
        <v>4</v>
      </c>
      <c r="H31">
        <v>1</v>
      </c>
      <c r="I31">
        <v>19</v>
      </c>
      <c r="J31">
        <v>11</v>
      </c>
      <c r="K31">
        <v>0</v>
      </c>
      <c r="L31">
        <v>0</v>
      </c>
      <c r="M31">
        <v>0</v>
      </c>
      <c r="N31">
        <v>0</v>
      </c>
      <c r="O31">
        <v>24</v>
      </c>
      <c r="P31" t="str">
        <f t="shared" si="0"/>
        <v>imfa-basic-opt</v>
      </c>
    </row>
    <row r="32" spans="1:16" hidden="1" x14ac:dyDescent="0.25">
      <c r="A32" t="s">
        <v>45</v>
      </c>
      <c r="B32">
        <v>2</v>
      </c>
      <c r="C32">
        <v>0</v>
      </c>
      <c r="D32">
        <v>0</v>
      </c>
      <c r="E32">
        <v>1</v>
      </c>
      <c r="F32">
        <v>0</v>
      </c>
      <c r="G32">
        <v>1</v>
      </c>
      <c r="H32">
        <v>1</v>
      </c>
      <c r="I32">
        <v>22</v>
      </c>
      <c r="J32">
        <v>1</v>
      </c>
      <c r="K32">
        <v>0</v>
      </c>
      <c r="L32">
        <v>0</v>
      </c>
      <c r="M32">
        <v>0</v>
      </c>
      <c r="N32">
        <v>0</v>
      </c>
      <c r="O32">
        <v>24</v>
      </c>
      <c r="P32" t="str">
        <f t="shared" si="0"/>
        <v>imfa-basic</v>
      </c>
    </row>
    <row r="33" spans="1:16" x14ac:dyDescent="0.25">
      <c r="A33" t="s">
        <v>46</v>
      </c>
      <c r="B33">
        <v>10</v>
      </c>
      <c r="C33">
        <v>4</v>
      </c>
      <c r="D33">
        <v>6</v>
      </c>
      <c r="E33">
        <v>5</v>
      </c>
      <c r="F33">
        <v>0</v>
      </c>
      <c r="G33">
        <v>7</v>
      </c>
      <c r="H33">
        <v>2</v>
      </c>
      <c r="I33">
        <v>2</v>
      </c>
      <c r="J33">
        <v>6</v>
      </c>
      <c r="K33">
        <v>0</v>
      </c>
      <c r="L33">
        <v>1</v>
      </c>
      <c r="M33">
        <v>2</v>
      </c>
      <c r="N33">
        <v>7</v>
      </c>
      <c r="O33">
        <v>23</v>
      </c>
      <c r="P33" t="str">
        <f t="shared" si="0"/>
        <v>imfa</v>
      </c>
    </row>
    <row r="34" spans="1:16" x14ac:dyDescent="0.25">
      <c r="A34" t="s">
        <v>47</v>
      </c>
      <c r="B34">
        <v>2</v>
      </c>
      <c r="C34">
        <v>0</v>
      </c>
      <c r="D34">
        <v>0</v>
      </c>
      <c r="E34">
        <v>0</v>
      </c>
      <c r="F34">
        <v>0</v>
      </c>
      <c r="G34">
        <v>1</v>
      </c>
      <c r="H34">
        <v>1</v>
      </c>
      <c r="I34">
        <v>4</v>
      </c>
      <c r="J34">
        <v>1</v>
      </c>
      <c r="K34">
        <v>0</v>
      </c>
      <c r="L34">
        <v>0</v>
      </c>
      <c r="M34">
        <v>0</v>
      </c>
      <c r="N34">
        <v>0</v>
      </c>
      <c r="O34">
        <v>4</v>
      </c>
      <c r="P34" t="str">
        <f t="shared" si="0"/>
        <v>im-basic</v>
      </c>
    </row>
    <row r="35" spans="1:16" hidden="1" x14ac:dyDescent="0.25">
      <c r="A35" t="s">
        <v>48</v>
      </c>
      <c r="B35">
        <v>3</v>
      </c>
      <c r="C35">
        <v>1</v>
      </c>
      <c r="D35">
        <v>1</v>
      </c>
      <c r="E35">
        <v>1</v>
      </c>
      <c r="F35">
        <v>0</v>
      </c>
      <c r="G35">
        <v>3</v>
      </c>
      <c r="H35">
        <v>2</v>
      </c>
      <c r="I35">
        <v>2</v>
      </c>
      <c r="J35">
        <v>3</v>
      </c>
      <c r="K35">
        <v>0</v>
      </c>
      <c r="L35">
        <v>0</v>
      </c>
      <c r="M35">
        <v>0</v>
      </c>
      <c r="N35">
        <v>0</v>
      </c>
      <c r="O35">
        <v>4</v>
      </c>
      <c r="P35" t="str">
        <f t="shared" si="0"/>
        <v>im-opt-pc</v>
      </c>
    </row>
    <row r="36" spans="1:16" hidden="1" x14ac:dyDescent="0.25">
      <c r="A36" t="s">
        <v>49</v>
      </c>
      <c r="B36">
        <v>3</v>
      </c>
      <c r="C36">
        <v>2</v>
      </c>
      <c r="D36">
        <v>1</v>
      </c>
      <c r="E36">
        <v>1</v>
      </c>
      <c r="F36">
        <v>0</v>
      </c>
      <c r="G36">
        <v>3</v>
      </c>
      <c r="H36">
        <v>1</v>
      </c>
      <c r="I36">
        <v>1</v>
      </c>
      <c r="J36">
        <v>3</v>
      </c>
      <c r="K36">
        <v>0</v>
      </c>
      <c r="L36">
        <v>0</v>
      </c>
      <c r="M36">
        <v>0</v>
      </c>
      <c r="N36">
        <v>0</v>
      </c>
      <c r="O36">
        <v>4</v>
      </c>
      <c r="P36" t="str">
        <f t="shared" si="0"/>
        <v>im-opt</v>
      </c>
    </row>
    <row r="37" spans="1:16" hidden="1" x14ac:dyDescent="0.25">
      <c r="A37" t="s">
        <v>50</v>
      </c>
      <c r="B37">
        <v>3</v>
      </c>
      <c r="C37">
        <v>1</v>
      </c>
      <c r="D37">
        <v>1</v>
      </c>
      <c r="E37">
        <v>1</v>
      </c>
      <c r="F37">
        <v>0</v>
      </c>
      <c r="G37">
        <v>3</v>
      </c>
      <c r="H37">
        <v>2</v>
      </c>
      <c r="I37">
        <v>2</v>
      </c>
      <c r="J37">
        <v>3</v>
      </c>
      <c r="K37">
        <v>0</v>
      </c>
      <c r="L37">
        <v>0</v>
      </c>
      <c r="M37">
        <v>0</v>
      </c>
      <c r="N37">
        <v>0</v>
      </c>
      <c r="O37">
        <v>4</v>
      </c>
      <c r="P37" t="str">
        <f t="shared" si="0"/>
        <v>im</v>
      </c>
    </row>
    <row r="38" spans="1:16" x14ac:dyDescent="0.25">
      <c r="A38" t="s">
        <v>51</v>
      </c>
      <c r="B38">
        <v>3</v>
      </c>
      <c r="C38">
        <v>1</v>
      </c>
      <c r="D38">
        <v>1</v>
      </c>
      <c r="E38">
        <v>1</v>
      </c>
      <c r="F38">
        <v>0</v>
      </c>
      <c r="G38">
        <v>3</v>
      </c>
      <c r="H38">
        <v>2</v>
      </c>
      <c r="I38">
        <v>2</v>
      </c>
      <c r="J38">
        <v>3</v>
      </c>
      <c r="K38">
        <v>0</v>
      </c>
      <c r="L38">
        <v>0</v>
      </c>
      <c r="M38">
        <v>0</v>
      </c>
      <c r="N38">
        <v>0</v>
      </c>
      <c r="O38">
        <v>4</v>
      </c>
      <c r="P38" t="str">
        <f t="shared" si="0"/>
        <v>ima-basic-opt-pc</v>
      </c>
    </row>
    <row r="39" spans="1:16" hidden="1" x14ac:dyDescent="0.25">
      <c r="A39" t="s">
        <v>52</v>
      </c>
      <c r="B39">
        <v>2</v>
      </c>
      <c r="C39">
        <v>2</v>
      </c>
      <c r="D39">
        <v>1</v>
      </c>
      <c r="E39">
        <v>1</v>
      </c>
      <c r="F39">
        <v>0</v>
      </c>
      <c r="G39">
        <v>3</v>
      </c>
      <c r="H39">
        <v>0</v>
      </c>
      <c r="I39">
        <v>0</v>
      </c>
      <c r="J39">
        <v>2</v>
      </c>
      <c r="K39">
        <v>0</v>
      </c>
      <c r="L39">
        <v>1</v>
      </c>
      <c r="M39">
        <v>2</v>
      </c>
      <c r="N39">
        <v>2</v>
      </c>
      <c r="O39">
        <v>4</v>
      </c>
      <c r="P39" t="str">
        <f t="shared" si="0"/>
        <v>ima-basic-opt</v>
      </c>
    </row>
    <row r="40" spans="1:16" hidden="1" x14ac:dyDescent="0.25">
      <c r="A40" t="s">
        <v>53</v>
      </c>
      <c r="B40">
        <v>2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I40">
        <v>4</v>
      </c>
      <c r="J40">
        <v>1</v>
      </c>
      <c r="K40">
        <v>0</v>
      </c>
      <c r="L40">
        <v>0</v>
      </c>
      <c r="M40">
        <v>0</v>
      </c>
      <c r="N40">
        <v>0</v>
      </c>
      <c r="O40">
        <v>4</v>
      </c>
      <c r="P40" t="str">
        <f t="shared" si="0"/>
        <v>ima-basic</v>
      </c>
    </row>
    <row r="41" spans="1:16" x14ac:dyDescent="0.25">
      <c r="A41" t="s">
        <v>54</v>
      </c>
      <c r="B41">
        <v>3</v>
      </c>
      <c r="C41">
        <v>1</v>
      </c>
      <c r="D41">
        <v>1</v>
      </c>
      <c r="E41">
        <v>1</v>
      </c>
      <c r="F41">
        <v>0</v>
      </c>
      <c r="G41">
        <v>3</v>
      </c>
      <c r="H41">
        <v>2</v>
      </c>
      <c r="I41">
        <v>2</v>
      </c>
      <c r="J41">
        <v>3</v>
      </c>
      <c r="K41">
        <v>0</v>
      </c>
      <c r="L41">
        <v>0</v>
      </c>
      <c r="M41">
        <v>0</v>
      </c>
      <c r="N41">
        <v>0</v>
      </c>
      <c r="O41">
        <v>4</v>
      </c>
      <c r="P41" t="str">
        <f t="shared" si="0"/>
        <v>ima</v>
      </c>
    </row>
    <row r="42" spans="1:16" hidden="1" x14ac:dyDescent="0.25">
      <c r="A42" t="s">
        <v>55</v>
      </c>
      <c r="B42">
        <v>1</v>
      </c>
      <c r="C42">
        <v>1</v>
      </c>
      <c r="D42">
        <v>0</v>
      </c>
      <c r="E42">
        <v>1</v>
      </c>
      <c r="F42">
        <v>0</v>
      </c>
      <c r="G42">
        <v>1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4</v>
      </c>
      <c r="P42" t="str">
        <f t="shared" si="0"/>
        <v>imf-basic</v>
      </c>
    </row>
    <row r="43" spans="1:16" hidden="1" x14ac:dyDescent="0.25">
      <c r="A43" t="s">
        <v>56</v>
      </c>
      <c r="B43">
        <v>1</v>
      </c>
      <c r="C43">
        <v>1</v>
      </c>
      <c r="D43">
        <v>0</v>
      </c>
      <c r="E43">
        <v>1</v>
      </c>
      <c r="F43">
        <v>0</v>
      </c>
      <c r="G43">
        <v>1</v>
      </c>
      <c r="H43">
        <v>0</v>
      </c>
      <c r="I43">
        <v>0</v>
      </c>
      <c r="J43">
        <v>1</v>
      </c>
      <c r="K43">
        <v>0</v>
      </c>
      <c r="L43">
        <v>0</v>
      </c>
      <c r="M43">
        <v>0</v>
      </c>
      <c r="N43">
        <v>0</v>
      </c>
      <c r="O43">
        <v>4</v>
      </c>
      <c r="P43" t="str">
        <f t="shared" si="0"/>
        <v>imf-opt-pc</v>
      </c>
    </row>
    <row r="44" spans="1:16" hidden="1" x14ac:dyDescent="0.25">
      <c r="A44" t="s">
        <v>57</v>
      </c>
      <c r="B44">
        <v>1</v>
      </c>
      <c r="C44">
        <v>1</v>
      </c>
      <c r="D44">
        <v>0</v>
      </c>
      <c r="E44">
        <v>1</v>
      </c>
      <c r="F44">
        <v>0</v>
      </c>
      <c r="G44">
        <v>1</v>
      </c>
      <c r="H44">
        <v>0</v>
      </c>
      <c r="I44">
        <v>0</v>
      </c>
      <c r="J44">
        <v>1</v>
      </c>
      <c r="K44">
        <v>0</v>
      </c>
      <c r="L44">
        <v>0</v>
      </c>
      <c r="M44">
        <v>0</v>
      </c>
      <c r="N44">
        <v>0</v>
      </c>
      <c r="O44">
        <v>4</v>
      </c>
      <c r="P44" t="str">
        <f t="shared" si="0"/>
        <v>imf-opt</v>
      </c>
    </row>
    <row r="45" spans="1:16" x14ac:dyDescent="0.25">
      <c r="A45" t="s">
        <v>58</v>
      </c>
      <c r="B45">
        <v>1</v>
      </c>
      <c r="C45">
        <v>1</v>
      </c>
      <c r="D45">
        <v>0</v>
      </c>
      <c r="E45">
        <v>1</v>
      </c>
      <c r="F45">
        <v>0</v>
      </c>
      <c r="G45">
        <v>1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  <c r="N45">
        <v>0</v>
      </c>
      <c r="O45">
        <v>4</v>
      </c>
      <c r="P45" t="str">
        <f t="shared" si="0"/>
        <v>imf</v>
      </c>
    </row>
    <row r="46" spans="1:16" x14ac:dyDescent="0.25">
      <c r="A46" t="s">
        <v>59</v>
      </c>
      <c r="B46">
        <v>1</v>
      </c>
      <c r="C46">
        <v>1</v>
      </c>
      <c r="D46">
        <v>0</v>
      </c>
      <c r="E46">
        <v>1</v>
      </c>
      <c r="F46">
        <v>0</v>
      </c>
      <c r="G46">
        <v>1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0</v>
      </c>
      <c r="O46">
        <v>4</v>
      </c>
      <c r="P46" t="str">
        <f t="shared" si="0"/>
        <v>imfa-basic-opt-pc</v>
      </c>
    </row>
    <row r="47" spans="1:16" hidden="1" x14ac:dyDescent="0.25">
      <c r="A47" t="s">
        <v>60</v>
      </c>
      <c r="B47">
        <v>1</v>
      </c>
      <c r="C47">
        <v>1</v>
      </c>
      <c r="D47">
        <v>0</v>
      </c>
      <c r="E47">
        <v>1</v>
      </c>
      <c r="F47">
        <v>0</v>
      </c>
      <c r="G47">
        <v>1</v>
      </c>
      <c r="H47">
        <v>0</v>
      </c>
      <c r="I47">
        <v>0</v>
      </c>
      <c r="J47">
        <v>1</v>
      </c>
      <c r="K47">
        <v>0</v>
      </c>
      <c r="L47">
        <v>0</v>
      </c>
      <c r="M47">
        <v>0</v>
      </c>
      <c r="N47">
        <v>0</v>
      </c>
      <c r="O47">
        <v>4</v>
      </c>
      <c r="P47" t="str">
        <f t="shared" si="0"/>
        <v>imfa-basic-opt</v>
      </c>
    </row>
    <row r="48" spans="1:16" hidden="1" x14ac:dyDescent="0.25">
      <c r="A48" t="s">
        <v>61</v>
      </c>
      <c r="B48">
        <v>1</v>
      </c>
      <c r="C48">
        <v>1</v>
      </c>
      <c r="D48">
        <v>0</v>
      </c>
      <c r="E48">
        <v>1</v>
      </c>
      <c r="F48">
        <v>0</v>
      </c>
      <c r="G48">
        <v>1</v>
      </c>
      <c r="H48">
        <v>0</v>
      </c>
      <c r="I48">
        <v>0</v>
      </c>
      <c r="J48">
        <v>1</v>
      </c>
      <c r="K48">
        <v>0</v>
      </c>
      <c r="L48">
        <v>0</v>
      </c>
      <c r="M48">
        <v>0</v>
      </c>
      <c r="N48">
        <v>0</v>
      </c>
      <c r="O48">
        <v>4</v>
      </c>
      <c r="P48" t="str">
        <f t="shared" si="0"/>
        <v>imfa-basic</v>
      </c>
    </row>
    <row r="49" spans="1:16" x14ac:dyDescent="0.25">
      <c r="A49" t="s">
        <v>62</v>
      </c>
      <c r="B49">
        <v>1</v>
      </c>
      <c r="C49">
        <v>1</v>
      </c>
      <c r="D49">
        <v>0</v>
      </c>
      <c r="E49">
        <v>1</v>
      </c>
      <c r="F49">
        <v>0</v>
      </c>
      <c r="G49">
        <v>1</v>
      </c>
      <c r="H49">
        <v>0</v>
      </c>
      <c r="I49">
        <v>0</v>
      </c>
      <c r="J49">
        <v>1</v>
      </c>
      <c r="K49">
        <v>0</v>
      </c>
      <c r="L49">
        <v>0</v>
      </c>
      <c r="M49">
        <v>0</v>
      </c>
      <c r="N49">
        <v>0</v>
      </c>
      <c r="O49">
        <v>4</v>
      </c>
      <c r="P49" t="str">
        <f t="shared" si="0"/>
        <v>imfa</v>
      </c>
    </row>
    <row r="50" spans="1:16" x14ac:dyDescent="0.25">
      <c r="A50" t="s">
        <v>63</v>
      </c>
      <c r="B50">
        <v>2</v>
      </c>
      <c r="C50">
        <v>0</v>
      </c>
      <c r="D50">
        <v>0</v>
      </c>
      <c r="E50">
        <v>0</v>
      </c>
      <c r="F50">
        <v>0</v>
      </c>
      <c r="G50">
        <v>1</v>
      </c>
      <c r="H50">
        <v>1</v>
      </c>
      <c r="I50">
        <v>4</v>
      </c>
      <c r="J50">
        <v>1</v>
      </c>
      <c r="K50">
        <v>0</v>
      </c>
      <c r="L50">
        <v>0</v>
      </c>
      <c r="M50">
        <v>0</v>
      </c>
      <c r="N50">
        <v>0</v>
      </c>
      <c r="O50">
        <v>4</v>
      </c>
      <c r="P50" t="str">
        <f t="shared" si="0"/>
        <v>im-basic</v>
      </c>
    </row>
    <row r="51" spans="1:16" hidden="1" x14ac:dyDescent="0.25">
      <c r="A51" t="s">
        <v>64</v>
      </c>
      <c r="B51">
        <v>4</v>
      </c>
      <c r="C51">
        <v>1</v>
      </c>
      <c r="D51">
        <v>1</v>
      </c>
      <c r="E51">
        <v>0</v>
      </c>
      <c r="F51">
        <v>0</v>
      </c>
      <c r="G51">
        <v>3</v>
      </c>
      <c r="H51">
        <v>3</v>
      </c>
      <c r="I51">
        <v>3</v>
      </c>
      <c r="J51">
        <v>4</v>
      </c>
      <c r="K51">
        <v>0</v>
      </c>
      <c r="L51">
        <v>0</v>
      </c>
      <c r="M51">
        <v>0</v>
      </c>
      <c r="N51">
        <v>0</v>
      </c>
      <c r="O51">
        <v>4</v>
      </c>
      <c r="P51" t="str">
        <f t="shared" si="0"/>
        <v>im-opt-pc</v>
      </c>
    </row>
    <row r="52" spans="1:16" hidden="1" x14ac:dyDescent="0.25">
      <c r="A52" t="s">
        <v>65</v>
      </c>
      <c r="B52">
        <v>4</v>
      </c>
      <c r="C52">
        <v>3</v>
      </c>
      <c r="D52">
        <v>0</v>
      </c>
      <c r="E52">
        <v>1</v>
      </c>
      <c r="F52">
        <v>0</v>
      </c>
      <c r="G52">
        <v>2</v>
      </c>
      <c r="H52">
        <v>1</v>
      </c>
      <c r="I52">
        <v>1</v>
      </c>
      <c r="J52">
        <v>4</v>
      </c>
      <c r="K52">
        <v>0</v>
      </c>
      <c r="L52">
        <v>0</v>
      </c>
      <c r="M52">
        <v>0</v>
      </c>
      <c r="N52">
        <v>0</v>
      </c>
      <c r="O52">
        <v>4</v>
      </c>
      <c r="P52" t="str">
        <f t="shared" si="0"/>
        <v>im-opt</v>
      </c>
    </row>
    <row r="53" spans="1:16" hidden="1" x14ac:dyDescent="0.25">
      <c r="A53" t="s">
        <v>66</v>
      </c>
      <c r="B53">
        <v>4</v>
      </c>
      <c r="C53">
        <v>1</v>
      </c>
      <c r="D53">
        <v>1</v>
      </c>
      <c r="E53">
        <v>1</v>
      </c>
      <c r="F53">
        <v>0</v>
      </c>
      <c r="G53">
        <v>3</v>
      </c>
      <c r="H53">
        <v>3</v>
      </c>
      <c r="I53">
        <v>3</v>
      </c>
      <c r="J53">
        <v>4</v>
      </c>
      <c r="K53">
        <v>0</v>
      </c>
      <c r="L53">
        <v>0</v>
      </c>
      <c r="M53">
        <v>0</v>
      </c>
      <c r="N53">
        <v>0</v>
      </c>
      <c r="O53">
        <v>4</v>
      </c>
      <c r="P53" t="str">
        <f t="shared" si="0"/>
        <v>im</v>
      </c>
    </row>
    <row r="54" spans="1:16" x14ac:dyDescent="0.25">
      <c r="A54" t="s">
        <v>67</v>
      </c>
      <c r="B54">
        <v>1</v>
      </c>
      <c r="C54">
        <v>1</v>
      </c>
      <c r="D54">
        <v>1</v>
      </c>
      <c r="E54">
        <v>0</v>
      </c>
      <c r="F54">
        <v>0</v>
      </c>
      <c r="G54">
        <v>3</v>
      </c>
      <c r="H54">
        <v>0</v>
      </c>
      <c r="I54">
        <v>0</v>
      </c>
      <c r="J54">
        <v>1</v>
      </c>
      <c r="K54">
        <v>0</v>
      </c>
      <c r="L54">
        <v>1</v>
      </c>
      <c r="M54">
        <v>3</v>
      </c>
      <c r="N54">
        <v>3</v>
      </c>
      <c r="O54">
        <v>4</v>
      </c>
      <c r="P54" t="str">
        <f t="shared" si="0"/>
        <v>ima-basic-opt-pc</v>
      </c>
    </row>
    <row r="55" spans="1:16" hidden="1" x14ac:dyDescent="0.25">
      <c r="A55" t="s">
        <v>68</v>
      </c>
      <c r="B55">
        <v>4</v>
      </c>
      <c r="C55">
        <v>3</v>
      </c>
      <c r="D55">
        <v>0</v>
      </c>
      <c r="E55">
        <v>1</v>
      </c>
      <c r="F55">
        <v>0</v>
      </c>
      <c r="G55">
        <v>2</v>
      </c>
      <c r="H55">
        <v>1</v>
      </c>
      <c r="I55">
        <v>1</v>
      </c>
      <c r="J55">
        <v>4</v>
      </c>
      <c r="K55">
        <v>0</v>
      </c>
      <c r="L55">
        <v>0</v>
      </c>
      <c r="M55">
        <v>0</v>
      </c>
      <c r="N55">
        <v>0</v>
      </c>
      <c r="O55">
        <v>4</v>
      </c>
      <c r="P55" t="str">
        <f t="shared" si="0"/>
        <v>ima-basic-opt</v>
      </c>
    </row>
    <row r="56" spans="1:16" hidden="1" x14ac:dyDescent="0.25">
      <c r="A56" t="s">
        <v>69</v>
      </c>
      <c r="B56">
        <v>2</v>
      </c>
      <c r="C56">
        <v>0</v>
      </c>
      <c r="D56">
        <v>0</v>
      </c>
      <c r="E56">
        <v>0</v>
      </c>
      <c r="F56">
        <v>0</v>
      </c>
      <c r="G56">
        <v>1</v>
      </c>
      <c r="H56">
        <v>1</v>
      </c>
      <c r="I56">
        <v>4</v>
      </c>
      <c r="J56">
        <v>1</v>
      </c>
      <c r="K56">
        <v>0</v>
      </c>
      <c r="L56">
        <v>0</v>
      </c>
      <c r="M56">
        <v>0</v>
      </c>
      <c r="N56">
        <v>0</v>
      </c>
      <c r="O56">
        <v>4</v>
      </c>
      <c r="P56" t="str">
        <f t="shared" si="0"/>
        <v>ima-basic</v>
      </c>
    </row>
    <row r="57" spans="1:16" x14ac:dyDescent="0.25">
      <c r="A57" t="s">
        <v>70</v>
      </c>
      <c r="B57">
        <v>1</v>
      </c>
      <c r="C57">
        <v>1</v>
      </c>
      <c r="D57">
        <v>1</v>
      </c>
      <c r="E57">
        <v>0</v>
      </c>
      <c r="F57">
        <v>0</v>
      </c>
      <c r="G57">
        <v>3</v>
      </c>
      <c r="H57">
        <v>0</v>
      </c>
      <c r="I57">
        <v>0</v>
      </c>
      <c r="J57">
        <v>1</v>
      </c>
      <c r="K57">
        <v>0</v>
      </c>
      <c r="L57">
        <v>1</v>
      </c>
      <c r="M57">
        <v>3</v>
      </c>
      <c r="N57">
        <v>3</v>
      </c>
      <c r="O57">
        <v>4</v>
      </c>
      <c r="P57" t="str">
        <f t="shared" si="0"/>
        <v>ima</v>
      </c>
    </row>
    <row r="58" spans="1:16" hidden="1" x14ac:dyDescent="0.25">
      <c r="A58" t="s">
        <v>71</v>
      </c>
      <c r="B58">
        <v>1</v>
      </c>
      <c r="C58">
        <v>0</v>
      </c>
      <c r="D58">
        <v>1</v>
      </c>
      <c r="E58">
        <v>1</v>
      </c>
      <c r="F58">
        <v>0</v>
      </c>
      <c r="G58">
        <v>2</v>
      </c>
      <c r="H58">
        <v>1</v>
      </c>
      <c r="I58">
        <v>1</v>
      </c>
      <c r="J58">
        <v>1</v>
      </c>
      <c r="K58">
        <v>0</v>
      </c>
      <c r="L58">
        <v>0</v>
      </c>
      <c r="M58">
        <v>0</v>
      </c>
      <c r="N58">
        <v>0</v>
      </c>
      <c r="O58">
        <v>3</v>
      </c>
      <c r="P58" t="str">
        <f t="shared" si="0"/>
        <v>imf-basic</v>
      </c>
    </row>
    <row r="59" spans="1:16" hidden="1" x14ac:dyDescent="0.25">
      <c r="A59" t="s">
        <v>72</v>
      </c>
      <c r="B59">
        <v>1</v>
      </c>
      <c r="C59">
        <v>0</v>
      </c>
      <c r="D59">
        <v>1</v>
      </c>
      <c r="E59">
        <v>1</v>
      </c>
      <c r="F59">
        <v>0</v>
      </c>
      <c r="G59">
        <v>2</v>
      </c>
      <c r="H59">
        <v>1</v>
      </c>
      <c r="I59">
        <v>1</v>
      </c>
      <c r="J59">
        <v>1</v>
      </c>
      <c r="K59">
        <v>0</v>
      </c>
      <c r="L59">
        <v>0</v>
      </c>
      <c r="M59">
        <v>0</v>
      </c>
      <c r="N59">
        <v>0</v>
      </c>
      <c r="O59">
        <v>3</v>
      </c>
      <c r="P59" t="str">
        <f t="shared" si="0"/>
        <v>imf-opt-pc</v>
      </c>
    </row>
    <row r="60" spans="1:16" hidden="1" x14ac:dyDescent="0.25">
      <c r="A60" t="s">
        <v>73</v>
      </c>
      <c r="B60">
        <v>1</v>
      </c>
      <c r="C60">
        <v>0</v>
      </c>
      <c r="D60">
        <v>1</v>
      </c>
      <c r="E60">
        <v>1</v>
      </c>
      <c r="F60">
        <v>0</v>
      </c>
      <c r="G60">
        <v>2</v>
      </c>
      <c r="H60">
        <v>1</v>
      </c>
      <c r="I60">
        <v>1</v>
      </c>
      <c r="J60">
        <v>1</v>
      </c>
      <c r="K60">
        <v>0</v>
      </c>
      <c r="L60">
        <v>0</v>
      </c>
      <c r="M60">
        <v>0</v>
      </c>
      <c r="N60">
        <v>0</v>
      </c>
      <c r="O60">
        <v>3</v>
      </c>
      <c r="P60" t="str">
        <f t="shared" si="0"/>
        <v>imf-opt</v>
      </c>
    </row>
    <row r="61" spans="1:16" x14ac:dyDescent="0.25">
      <c r="A61" t="s">
        <v>74</v>
      </c>
      <c r="B61">
        <v>1</v>
      </c>
      <c r="C61">
        <v>0</v>
      </c>
      <c r="D61">
        <v>1</v>
      </c>
      <c r="E61">
        <v>1</v>
      </c>
      <c r="F61">
        <v>0</v>
      </c>
      <c r="G61">
        <v>2</v>
      </c>
      <c r="H61">
        <v>1</v>
      </c>
      <c r="I61">
        <v>1</v>
      </c>
      <c r="J61">
        <v>1</v>
      </c>
      <c r="K61">
        <v>0</v>
      </c>
      <c r="L61">
        <v>0</v>
      </c>
      <c r="M61">
        <v>0</v>
      </c>
      <c r="N61">
        <v>0</v>
      </c>
      <c r="O61">
        <v>3</v>
      </c>
      <c r="P61" t="str">
        <f t="shared" si="0"/>
        <v>imf</v>
      </c>
    </row>
    <row r="62" spans="1:16" x14ac:dyDescent="0.25">
      <c r="A62" t="s">
        <v>75</v>
      </c>
      <c r="B62">
        <v>1</v>
      </c>
      <c r="C62">
        <v>0</v>
      </c>
      <c r="D62">
        <v>1</v>
      </c>
      <c r="E62">
        <v>1</v>
      </c>
      <c r="F62">
        <v>0</v>
      </c>
      <c r="G62">
        <v>2</v>
      </c>
      <c r="H62">
        <v>1</v>
      </c>
      <c r="I62">
        <v>1</v>
      </c>
      <c r="J62">
        <v>1</v>
      </c>
      <c r="K62">
        <v>0</v>
      </c>
      <c r="L62">
        <v>0</v>
      </c>
      <c r="M62">
        <v>0</v>
      </c>
      <c r="N62">
        <v>0</v>
      </c>
      <c r="O62">
        <v>3</v>
      </c>
      <c r="P62" t="str">
        <f t="shared" si="0"/>
        <v>imfa-basic-opt-pc</v>
      </c>
    </row>
    <row r="63" spans="1:16" hidden="1" x14ac:dyDescent="0.25">
      <c r="A63" t="s">
        <v>76</v>
      </c>
      <c r="B63">
        <v>1</v>
      </c>
      <c r="C63">
        <v>0</v>
      </c>
      <c r="D63">
        <v>1</v>
      </c>
      <c r="E63">
        <v>1</v>
      </c>
      <c r="F63">
        <v>0</v>
      </c>
      <c r="G63">
        <v>2</v>
      </c>
      <c r="H63">
        <v>1</v>
      </c>
      <c r="I63">
        <v>1</v>
      </c>
      <c r="J63">
        <v>1</v>
      </c>
      <c r="K63">
        <v>0</v>
      </c>
      <c r="L63">
        <v>0</v>
      </c>
      <c r="M63">
        <v>0</v>
      </c>
      <c r="N63">
        <v>0</v>
      </c>
      <c r="O63">
        <v>3</v>
      </c>
      <c r="P63" t="str">
        <f t="shared" si="0"/>
        <v>imfa-basic-opt</v>
      </c>
    </row>
    <row r="64" spans="1:16" hidden="1" x14ac:dyDescent="0.25">
      <c r="A64" t="s">
        <v>77</v>
      </c>
      <c r="B64">
        <v>2</v>
      </c>
      <c r="C64">
        <v>0</v>
      </c>
      <c r="D64">
        <v>1</v>
      </c>
      <c r="E64">
        <v>1</v>
      </c>
      <c r="F64">
        <v>0</v>
      </c>
      <c r="G64">
        <v>2</v>
      </c>
      <c r="H64">
        <v>2</v>
      </c>
      <c r="I64">
        <v>2</v>
      </c>
      <c r="J64">
        <v>2</v>
      </c>
      <c r="K64">
        <v>0</v>
      </c>
      <c r="L64">
        <v>0</v>
      </c>
      <c r="M64">
        <v>0</v>
      </c>
      <c r="N64">
        <v>0</v>
      </c>
      <c r="O64">
        <v>3</v>
      </c>
      <c r="P64" t="str">
        <f t="shared" si="0"/>
        <v>imfa-basic</v>
      </c>
    </row>
    <row r="65" spans="1:16" x14ac:dyDescent="0.25">
      <c r="A65" t="s">
        <v>78</v>
      </c>
      <c r="B65">
        <v>1</v>
      </c>
      <c r="C65">
        <v>0</v>
      </c>
      <c r="D65">
        <v>1</v>
      </c>
      <c r="E65">
        <v>1</v>
      </c>
      <c r="F65">
        <v>0</v>
      </c>
      <c r="G65">
        <v>2</v>
      </c>
      <c r="H65">
        <v>1</v>
      </c>
      <c r="I65">
        <v>1</v>
      </c>
      <c r="J65">
        <v>1</v>
      </c>
      <c r="K65">
        <v>0</v>
      </c>
      <c r="L65">
        <v>0</v>
      </c>
      <c r="M65">
        <v>0</v>
      </c>
      <c r="N65">
        <v>0</v>
      </c>
      <c r="O65">
        <v>3</v>
      </c>
      <c r="P65" t="str">
        <f t="shared" si="0"/>
        <v>imfa</v>
      </c>
    </row>
    <row r="66" spans="1:16" x14ac:dyDescent="0.25">
      <c r="A66" t="s">
        <v>79</v>
      </c>
      <c r="B66">
        <v>2</v>
      </c>
      <c r="C66">
        <v>0</v>
      </c>
      <c r="D66">
        <v>0</v>
      </c>
      <c r="E66">
        <v>0</v>
      </c>
      <c r="F66">
        <v>0</v>
      </c>
      <c r="G66">
        <v>1</v>
      </c>
      <c r="H66">
        <v>1</v>
      </c>
      <c r="I66">
        <v>39</v>
      </c>
      <c r="J66">
        <v>1</v>
      </c>
      <c r="K66">
        <v>0</v>
      </c>
      <c r="L66">
        <v>0</v>
      </c>
      <c r="M66">
        <v>0</v>
      </c>
      <c r="N66">
        <v>0</v>
      </c>
      <c r="O66">
        <v>39</v>
      </c>
      <c r="P66" t="str">
        <f t="shared" ref="P66:P129" si="1">MID(A66,FIND("im",A66),LEN(A66)-FIND("im",A66)-4)</f>
        <v>im-basic</v>
      </c>
    </row>
    <row r="67" spans="1:16" hidden="1" x14ac:dyDescent="0.25">
      <c r="A67" t="s">
        <v>80</v>
      </c>
      <c r="B67">
        <v>11</v>
      </c>
      <c r="C67">
        <v>2</v>
      </c>
      <c r="D67">
        <v>2</v>
      </c>
      <c r="E67">
        <v>3</v>
      </c>
      <c r="F67">
        <v>0</v>
      </c>
      <c r="G67">
        <v>8</v>
      </c>
      <c r="H67">
        <v>7</v>
      </c>
      <c r="I67">
        <v>33</v>
      </c>
      <c r="J67">
        <v>9</v>
      </c>
      <c r="K67">
        <v>0</v>
      </c>
      <c r="L67">
        <v>0</v>
      </c>
      <c r="M67">
        <v>0</v>
      </c>
      <c r="N67">
        <v>0</v>
      </c>
      <c r="O67">
        <v>39</v>
      </c>
      <c r="P67" t="str">
        <f t="shared" si="1"/>
        <v>im-opt-pc</v>
      </c>
    </row>
    <row r="68" spans="1:16" hidden="1" x14ac:dyDescent="0.25">
      <c r="A68" t="s">
        <v>81</v>
      </c>
      <c r="B68">
        <v>3</v>
      </c>
      <c r="C68">
        <v>0</v>
      </c>
      <c r="D68">
        <v>0</v>
      </c>
      <c r="E68">
        <v>1</v>
      </c>
      <c r="F68">
        <v>0</v>
      </c>
      <c r="G68">
        <v>4</v>
      </c>
      <c r="H68">
        <v>1</v>
      </c>
      <c r="I68">
        <v>1</v>
      </c>
      <c r="J68">
        <v>1</v>
      </c>
      <c r="K68">
        <v>0</v>
      </c>
      <c r="L68">
        <v>0</v>
      </c>
      <c r="M68">
        <v>0</v>
      </c>
      <c r="N68">
        <v>0</v>
      </c>
      <c r="O68">
        <v>39</v>
      </c>
      <c r="P68" t="str">
        <f t="shared" si="1"/>
        <v>im-opt</v>
      </c>
    </row>
    <row r="69" spans="1:16" hidden="1" x14ac:dyDescent="0.25">
      <c r="A69" t="s">
        <v>82</v>
      </c>
      <c r="B69">
        <v>11</v>
      </c>
      <c r="C69">
        <v>2</v>
      </c>
      <c r="D69">
        <v>2</v>
      </c>
      <c r="E69">
        <v>3</v>
      </c>
      <c r="F69">
        <v>0</v>
      </c>
      <c r="G69">
        <v>8</v>
      </c>
      <c r="H69">
        <v>7</v>
      </c>
      <c r="I69">
        <v>33</v>
      </c>
      <c r="J69">
        <v>9</v>
      </c>
      <c r="K69">
        <v>0</v>
      </c>
      <c r="L69">
        <v>0</v>
      </c>
      <c r="M69">
        <v>0</v>
      </c>
      <c r="N69">
        <v>0</v>
      </c>
      <c r="O69">
        <v>39</v>
      </c>
      <c r="P69" t="str">
        <f t="shared" si="1"/>
        <v>im</v>
      </c>
    </row>
    <row r="70" spans="1:16" x14ac:dyDescent="0.25">
      <c r="A70" t="s">
        <v>83</v>
      </c>
      <c r="B70">
        <v>11</v>
      </c>
      <c r="C70">
        <v>2</v>
      </c>
      <c r="D70">
        <v>2</v>
      </c>
      <c r="E70">
        <v>3</v>
      </c>
      <c r="F70">
        <v>0</v>
      </c>
      <c r="G70">
        <v>8</v>
      </c>
      <c r="H70">
        <v>7</v>
      </c>
      <c r="I70">
        <v>33</v>
      </c>
      <c r="J70">
        <v>9</v>
      </c>
      <c r="K70">
        <v>0</v>
      </c>
      <c r="L70">
        <v>0</v>
      </c>
      <c r="M70">
        <v>0</v>
      </c>
      <c r="N70">
        <v>0</v>
      </c>
      <c r="O70">
        <v>39</v>
      </c>
      <c r="P70" t="str">
        <f t="shared" si="1"/>
        <v>ima-basic-opt-pc</v>
      </c>
    </row>
    <row r="71" spans="1:16" hidden="1" x14ac:dyDescent="0.25">
      <c r="A71" t="s">
        <v>84</v>
      </c>
      <c r="B71">
        <v>3</v>
      </c>
      <c r="C71">
        <v>0</v>
      </c>
      <c r="D71">
        <v>0</v>
      </c>
      <c r="E71">
        <v>1</v>
      </c>
      <c r="F71">
        <v>0</v>
      </c>
      <c r="G71">
        <v>4</v>
      </c>
      <c r="H71">
        <v>1</v>
      </c>
      <c r="I71">
        <v>1</v>
      </c>
      <c r="J71">
        <v>1</v>
      </c>
      <c r="K71">
        <v>0</v>
      </c>
      <c r="L71">
        <v>0</v>
      </c>
      <c r="M71">
        <v>0</v>
      </c>
      <c r="N71">
        <v>0</v>
      </c>
      <c r="O71">
        <v>39</v>
      </c>
      <c r="P71" t="str">
        <f t="shared" si="1"/>
        <v>ima-basic-opt</v>
      </c>
    </row>
    <row r="72" spans="1:16" hidden="1" x14ac:dyDescent="0.25">
      <c r="A72" t="s">
        <v>85</v>
      </c>
      <c r="B72">
        <v>2</v>
      </c>
      <c r="C72">
        <v>0</v>
      </c>
      <c r="D72">
        <v>0</v>
      </c>
      <c r="E72">
        <v>0</v>
      </c>
      <c r="F72">
        <v>0</v>
      </c>
      <c r="G72">
        <v>1</v>
      </c>
      <c r="H72">
        <v>1</v>
      </c>
      <c r="I72">
        <v>39</v>
      </c>
      <c r="J72">
        <v>1</v>
      </c>
      <c r="K72">
        <v>0</v>
      </c>
      <c r="L72">
        <v>0</v>
      </c>
      <c r="M72">
        <v>0</v>
      </c>
      <c r="N72">
        <v>0</v>
      </c>
      <c r="O72">
        <v>39</v>
      </c>
      <c r="P72" t="str">
        <f t="shared" si="1"/>
        <v>ima-basic</v>
      </c>
    </row>
    <row r="73" spans="1:16" x14ac:dyDescent="0.25">
      <c r="A73" t="s">
        <v>86</v>
      </c>
      <c r="B73">
        <v>11</v>
      </c>
      <c r="C73">
        <v>2</v>
      </c>
      <c r="D73">
        <v>2</v>
      </c>
      <c r="E73">
        <v>3</v>
      </c>
      <c r="F73">
        <v>0</v>
      </c>
      <c r="G73">
        <v>8</v>
      </c>
      <c r="H73">
        <v>7</v>
      </c>
      <c r="I73">
        <v>33</v>
      </c>
      <c r="J73">
        <v>9</v>
      </c>
      <c r="K73">
        <v>0</v>
      </c>
      <c r="L73">
        <v>0</v>
      </c>
      <c r="M73">
        <v>0</v>
      </c>
      <c r="N73">
        <v>0</v>
      </c>
      <c r="O73">
        <v>39</v>
      </c>
      <c r="P73" t="str">
        <f t="shared" si="1"/>
        <v>ima</v>
      </c>
    </row>
    <row r="74" spans="1:16" hidden="1" x14ac:dyDescent="0.25">
      <c r="A74" t="s">
        <v>87</v>
      </c>
      <c r="B74">
        <v>4</v>
      </c>
      <c r="C74">
        <v>1</v>
      </c>
      <c r="D74">
        <v>1</v>
      </c>
      <c r="E74">
        <v>1</v>
      </c>
      <c r="F74">
        <v>0</v>
      </c>
      <c r="G74">
        <v>2</v>
      </c>
      <c r="H74">
        <v>1</v>
      </c>
      <c r="I74">
        <v>36</v>
      </c>
      <c r="J74">
        <v>2</v>
      </c>
      <c r="K74">
        <v>0</v>
      </c>
      <c r="L74">
        <v>0</v>
      </c>
      <c r="M74">
        <v>0</v>
      </c>
      <c r="N74">
        <v>0</v>
      </c>
      <c r="O74">
        <v>39</v>
      </c>
      <c r="P74" t="str">
        <f t="shared" si="1"/>
        <v>imf-basic</v>
      </c>
    </row>
    <row r="75" spans="1:16" hidden="1" x14ac:dyDescent="0.25">
      <c r="A75" t="s">
        <v>88</v>
      </c>
      <c r="B75">
        <v>13</v>
      </c>
      <c r="C75">
        <v>11</v>
      </c>
      <c r="D75">
        <v>4</v>
      </c>
      <c r="E75">
        <v>4</v>
      </c>
      <c r="F75">
        <v>1</v>
      </c>
      <c r="G75">
        <v>3</v>
      </c>
      <c r="H75">
        <v>0</v>
      </c>
      <c r="I75">
        <v>0</v>
      </c>
      <c r="J75">
        <v>11</v>
      </c>
      <c r="K75">
        <v>0</v>
      </c>
      <c r="L75">
        <v>0</v>
      </c>
      <c r="M75">
        <v>0</v>
      </c>
      <c r="N75">
        <v>0</v>
      </c>
      <c r="O75">
        <v>39</v>
      </c>
      <c r="P75" t="str">
        <f t="shared" si="1"/>
        <v>imf-opt-pc</v>
      </c>
    </row>
    <row r="76" spans="1:16" hidden="1" x14ac:dyDescent="0.25">
      <c r="A76" t="s">
        <v>89</v>
      </c>
      <c r="B76">
        <v>10</v>
      </c>
      <c r="C76">
        <v>7</v>
      </c>
      <c r="D76">
        <v>2</v>
      </c>
      <c r="E76">
        <v>3</v>
      </c>
      <c r="F76">
        <v>1</v>
      </c>
      <c r="G76">
        <v>3</v>
      </c>
      <c r="H76">
        <v>1</v>
      </c>
      <c r="I76">
        <v>24</v>
      </c>
      <c r="J76">
        <v>8</v>
      </c>
      <c r="K76">
        <v>0</v>
      </c>
      <c r="L76">
        <v>0</v>
      </c>
      <c r="M76">
        <v>0</v>
      </c>
      <c r="N76">
        <v>0</v>
      </c>
      <c r="O76">
        <v>39</v>
      </c>
      <c r="P76" t="str">
        <f t="shared" si="1"/>
        <v>imf-opt</v>
      </c>
    </row>
    <row r="77" spans="1:16" x14ac:dyDescent="0.25">
      <c r="A77" t="s">
        <v>90</v>
      </c>
      <c r="B77">
        <v>13</v>
      </c>
      <c r="C77">
        <v>11</v>
      </c>
      <c r="D77">
        <v>4</v>
      </c>
      <c r="E77">
        <v>4</v>
      </c>
      <c r="F77">
        <v>1</v>
      </c>
      <c r="G77">
        <v>3</v>
      </c>
      <c r="H77">
        <v>0</v>
      </c>
      <c r="I77">
        <v>0</v>
      </c>
      <c r="J77">
        <v>11</v>
      </c>
      <c r="K77">
        <v>0</v>
      </c>
      <c r="L77">
        <v>0</v>
      </c>
      <c r="M77">
        <v>0</v>
      </c>
      <c r="N77">
        <v>0</v>
      </c>
      <c r="O77">
        <v>39</v>
      </c>
      <c r="P77" t="str">
        <f t="shared" si="1"/>
        <v>imf</v>
      </c>
    </row>
    <row r="78" spans="1:16" x14ac:dyDescent="0.25">
      <c r="A78" t="s">
        <v>91</v>
      </c>
      <c r="B78">
        <v>12</v>
      </c>
      <c r="C78">
        <v>10</v>
      </c>
      <c r="D78">
        <v>3</v>
      </c>
      <c r="E78">
        <v>4</v>
      </c>
      <c r="F78">
        <v>1</v>
      </c>
      <c r="G78">
        <v>3</v>
      </c>
      <c r="H78">
        <v>0</v>
      </c>
      <c r="I78">
        <v>0</v>
      </c>
      <c r="J78">
        <v>10</v>
      </c>
      <c r="K78">
        <v>0</v>
      </c>
      <c r="L78">
        <v>1</v>
      </c>
      <c r="M78">
        <v>2</v>
      </c>
      <c r="N78">
        <v>2</v>
      </c>
      <c r="O78">
        <v>39</v>
      </c>
      <c r="P78" t="str">
        <f t="shared" si="1"/>
        <v>imfa-basic-opt-pc</v>
      </c>
    </row>
    <row r="79" spans="1:16" hidden="1" x14ac:dyDescent="0.25">
      <c r="A79" t="s">
        <v>92</v>
      </c>
      <c r="B79">
        <v>9</v>
      </c>
      <c r="C79">
        <v>6</v>
      </c>
      <c r="D79">
        <v>1</v>
      </c>
      <c r="E79">
        <v>3</v>
      </c>
      <c r="F79">
        <v>1</v>
      </c>
      <c r="G79">
        <v>3</v>
      </c>
      <c r="H79">
        <v>1</v>
      </c>
      <c r="I79">
        <v>24</v>
      </c>
      <c r="J79">
        <v>7</v>
      </c>
      <c r="K79">
        <v>0</v>
      </c>
      <c r="L79">
        <v>1</v>
      </c>
      <c r="M79">
        <v>2</v>
      </c>
      <c r="N79">
        <v>2</v>
      </c>
      <c r="O79">
        <v>39</v>
      </c>
      <c r="P79" t="str">
        <f t="shared" si="1"/>
        <v>imfa-basic-opt</v>
      </c>
    </row>
    <row r="80" spans="1:16" hidden="1" x14ac:dyDescent="0.25">
      <c r="A80" t="s">
        <v>93</v>
      </c>
      <c r="B80">
        <v>4</v>
      </c>
      <c r="C80">
        <v>1</v>
      </c>
      <c r="D80">
        <v>1</v>
      </c>
      <c r="E80">
        <v>1</v>
      </c>
      <c r="F80">
        <v>0</v>
      </c>
      <c r="G80">
        <v>2</v>
      </c>
      <c r="H80">
        <v>2</v>
      </c>
      <c r="I80">
        <v>37</v>
      </c>
      <c r="J80">
        <v>3</v>
      </c>
      <c r="K80">
        <v>0</v>
      </c>
      <c r="L80">
        <v>0</v>
      </c>
      <c r="M80">
        <v>0</v>
      </c>
      <c r="N80">
        <v>0</v>
      </c>
      <c r="O80">
        <v>39</v>
      </c>
      <c r="P80" t="str">
        <f t="shared" si="1"/>
        <v>imfa-basic</v>
      </c>
    </row>
    <row r="81" spans="1:16" x14ac:dyDescent="0.25">
      <c r="A81" t="s">
        <v>94</v>
      </c>
      <c r="B81">
        <v>12</v>
      </c>
      <c r="C81">
        <v>10</v>
      </c>
      <c r="D81">
        <v>3</v>
      </c>
      <c r="E81">
        <v>4</v>
      </c>
      <c r="F81">
        <v>1</v>
      </c>
      <c r="G81">
        <v>3</v>
      </c>
      <c r="H81">
        <v>0</v>
      </c>
      <c r="I81">
        <v>0</v>
      </c>
      <c r="J81">
        <v>10</v>
      </c>
      <c r="K81">
        <v>0</v>
      </c>
      <c r="L81">
        <v>1</v>
      </c>
      <c r="M81">
        <v>2</v>
      </c>
      <c r="N81">
        <v>2</v>
      </c>
      <c r="O81">
        <v>39</v>
      </c>
      <c r="P81" t="str">
        <f t="shared" si="1"/>
        <v>imfa</v>
      </c>
    </row>
    <row r="82" spans="1:16" x14ac:dyDescent="0.25">
      <c r="A82" t="s">
        <v>95</v>
      </c>
      <c r="B82">
        <v>2</v>
      </c>
      <c r="C82">
        <v>0</v>
      </c>
      <c r="D82">
        <v>0</v>
      </c>
      <c r="E82">
        <v>0</v>
      </c>
      <c r="F82">
        <v>0</v>
      </c>
      <c r="G82">
        <v>1</v>
      </c>
      <c r="H82">
        <v>1</v>
      </c>
      <c r="I82">
        <v>39</v>
      </c>
      <c r="J82">
        <v>1</v>
      </c>
      <c r="K82">
        <v>0</v>
      </c>
      <c r="L82">
        <v>0</v>
      </c>
      <c r="M82">
        <v>0</v>
      </c>
      <c r="N82">
        <v>0</v>
      </c>
      <c r="O82">
        <v>39</v>
      </c>
      <c r="P82" t="str">
        <f t="shared" si="1"/>
        <v>im-basic</v>
      </c>
    </row>
    <row r="83" spans="1:16" hidden="1" x14ac:dyDescent="0.25">
      <c r="A83" t="s">
        <v>96</v>
      </c>
      <c r="B83">
        <v>14</v>
      </c>
      <c r="C83">
        <v>5</v>
      </c>
      <c r="D83">
        <v>3</v>
      </c>
      <c r="E83">
        <v>5</v>
      </c>
      <c r="F83">
        <v>1</v>
      </c>
      <c r="G83">
        <v>8</v>
      </c>
      <c r="H83">
        <v>5</v>
      </c>
      <c r="I83">
        <v>5</v>
      </c>
      <c r="J83">
        <v>10</v>
      </c>
      <c r="K83">
        <v>0</v>
      </c>
      <c r="L83">
        <v>0</v>
      </c>
      <c r="M83">
        <v>0</v>
      </c>
      <c r="N83">
        <v>0</v>
      </c>
      <c r="O83">
        <v>39</v>
      </c>
      <c r="P83" t="str">
        <f t="shared" si="1"/>
        <v>im-opt-pc</v>
      </c>
    </row>
    <row r="84" spans="1:16" hidden="1" x14ac:dyDescent="0.25">
      <c r="A84" t="s">
        <v>97</v>
      </c>
      <c r="B84">
        <v>3</v>
      </c>
      <c r="C84">
        <v>0</v>
      </c>
      <c r="D84">
        <v>0</v>
      </c>
      <c r="E84">
        <v>1</v>
      </c>
      <c r="F84">
        <v>0</v>
      </c>
      <c r="G84">
        <v>3</v>
      </c>
      <c r="H84">
        <v>1</v>
      </c>
      <c r="I84">
        <v>38</v>
      </c>
      <c r="J84">
        <v>1</v>
      </c>
      <c r="K84">
        <v>0</v>
      </c>
      <c r="L84">
        <v>0</v>
      </c>
      <c r="M84">
        <v>0</v>
      </c>
      <c r="N84">
        <v>0</v>
      </c>
      <c r="O84">
        <v>39</v>
      </c>
      <c r="P84" t="str">
        <f t="shared" si="1"/>
        <v>im-opt</v>
      </c>
    </row>
    <row r="85" spans="1:16" hidden="1" x14ac:dyDescent="0.25">
      <c r="A85" t="s">
        <v>98</v>
      </c>
      <c r="B85">
        <v>14</v>
      </c>
      <c r="C85">
        <v>5</v>
      </c>
      <c r="D85">
        <v>3</v>
      </c>
      <c r="E85">
        <v>5</v>
      </c>
      <c r="F85">
        <v>1</v>
      </c>
      <c r="G85">
        <v>8</v>
      </c>
      <c r="H85">
        <v>5</v>
      </c>
      <c r="I85">
        <v>5</v>
      </c>
      <c r="J85">
        <v>10</v>
      </c>
      <c r="K85">
        <v>0</v>
      </c>
      <c r="L85">
        <v>0</v>
      </c>
      <c r="M85">
        <v>0</v>
      </c>
      <c r="N85">
        <v>0</v>
      </c>
      <c r="O85">
        <v>39</v>
      </c>
      <c r="P85" t="str">
        <f t="shared" si="1"/>
        <v>im</v>
      </c>
    </row>
    <row r="86" spans="1:16" x14ac:dyDescent="0.25">
      <c r="A86" t="s">
        <v>99</v>
      </c>
      <c r="B86">
        <v>14</v>
      </c>
      <c r="C86">
        <v>5</v>
      </c>
      <c r="D86">
        <v>3</v>
      </c>
      <c r="E86">
        <v>5</v>
      </c>
      <c r="F86">
        <v>1</v>
      </c>
      <c r="G86">
        <v>8</v>
      </c>
      <c r="H86">
        <v>5</v>
      </c>
      <c r="I86">
        <v>5</v>
      </c>
      <c r="J86">
        <v>10</v>
      </c>
      <c r="K86">
        <v>0</v>
      </c>
      <c r="L86">
        <v>0</v>
      </c>
      <c r="M86">
        <v>0</v>
      </c>
      <c r="N86">
        <v>0</v>
      </c>
      <c r="O86">
        <v>39</v>
      </c>
      <c r="P86" t="str">
        <f t="shared" si="1"/>
        <v>ima-basic-opt-pc</v>
      </c>
    </row>
    <row r="87" spans="1:16" hidden="1" x14ac:dyDescent="0.25">
      <c r="A87" t="s">
        <v>100</v>
      </c>
      <c r="B87">
        <v>3</v>
      </c>
      <c r="C87">
        <v>0</v>
      </c>
      <c r="D87">
        <v>0</v>
      </c>
      <c r="E87">
        <v>1</v>
      </c>
      <c r="F87">
        <v>0</v>
      </c>
      <c r="G87">
        <v>3</v>
      </c>
      <c r="H87">
        <v>1</v>
      </c>
      <c r="I87">
        <v>38</v>
      </c>
      <c r="J87">
        <v>1</v>
      </c>
      <c r="K87">
        <v>0</v>
      </c>
      <c r="L87">
        <v>0</v>
      </c>
      <c r="M87">
        <v>0</v>
      </c>
      <c r="N87">
        <v>0</v>
      </c>
      <c r="O87">
        <v>39</v>
      </c>
      <c r="P87" t="str">
        <f t="shared" si="1"/>
        <v>ima-basic-opt</v>
      </c>
    </row>
    <row r="88" spans="1:16" hidden="1" x14ac:dyDescent="0.25">
      <c r="A88" t="s">
        <v>101</v>
      </c>
      <c r="B88">
        <v>2</v>
      </c>
      <c r="C88">
        <v>0</v>
      </c>
      <c r="D88">
        <v>0</v>
      </c>
      <c r="E88">
        <v>0</v>
      </c>
      <c r="F88">
        <v>0</v>
      </c>
      <c r="G88">
        <v>1</v>
      </c>
      <c r="H88">
        <v>1</v>
      </c>
      <c r="I88">
        <v>39</v>
      </c>
      <c r="J88">
        <v>1</v>
      </c>
      <c r="K88">
        <v>0</v>
      </c>
      <c r="L88">
        <v>0</v>
      </c>
      <c r="M88">
        <v>0</v>
      </c>
      <c r="N88">
        <v>0</v>
      </c>
      <c r="O88">
        <v>39</v>
      </c>
      <c r="P88" t="str">
        <f t="shared" si="1"/>
        <v>ima-basic</v>
      </c>
    </row>
    <row r="89" spans="1:16" x14ac:dyDescent="0.25">
      <c r="A89" t="s">
        <v>102</v>
      </c>
      <c r="B89">
        <v>14</v>
      </c>
      <c r="C89">
        <v>5</v>
      </c>
      <c r="D89">
        <v>3</v>
      </c>
      <c r="E89">
        <v>5</v>
      </c>
      <c r="F89">
        <v>1</v>
      </c>
      <c r="G89">
        <v>8</v>
      </c>
      <c r="H89">
        <v>5</v>
      </c>
      <c r="I89">
        <v>5</v>
      </c>
      <c r="J89">
        <v>10</v>
      </c>
      <c r="K89">
        <v>0</v>
      </c>
      <c r="L89">
        <v>0</v>
      </c>
      <c r="M89">
        <v>0</v>
      </c>
      <c r="N89">
        <v>0</v>
      </c>
      <c r="O89">
        <v>39</v>
      </c>
      <c r="P89" t="str">
        <f t="shared" si="1"/>
        <v>ima</v>
      </c>
    </row>
    <row r="90" spans="1:16" hidden="1" x14ac:dyDescent="0.25">
      <c r="A90" t="s">
        <v>103</v>
      </c>
      <c r="B90">
        <v>4</v>
      </c>
      <c r="C90">
        <v>1</v>
      </c>
      <c r="D90">
        <v>1</v>
      </c>
      <c r="E90">
        <v>1</v>
      </c>
      <c r="F90">
        <v>0</v>
      </c>
      <c r="G90">
        <v>2</v>
      </c>
      <c r="H90">
        <v>1</v>
      </c>
      <c r="I90">
        <v>36</v>
      </c>
      <c r="J90">
        <v>2</v>
      </c>
      <c r="K90">
        <v>0</v>
      </c>
      <c r="L90">
        <v>0</v>
      </c>
      <c r="M90">
        <v>0</v>
      </c>
      <c r="N90">
        <v>0</v>
      </c>
      <c r="O90">
        <v>39</v>
      </c>
      <c r="P90" t="str">
        <f t="shared" si="1"/>
        <v>imf-basic</v>
      </c>
    </row>
    <row r="91" spans="1:16" hidden="1" x14ac:dyDescent="0.25">
      <c r="A91" t="s">
        <v>104</v>
      </c>
      <c r="B91">
        <v>10</v>
      </c>
      <c r="C91">
        <v>5</v>
      </c>
      <c r="D91">
        <v>1</v>
      </c>
      <c r="E91">
        <v>5</v>
      </c>
      <c r="F91">
        <v>0</v>
      </c>
      <c r="G91">
        <v>3</v>
      </c>
      <c r="H91">
        <v>0</v>
      </c>
      <c r="I91">
        <v>0</v>
      </c>
      <c r="J91">
        <v>5</v>
      </c>
      <c r="K91">
        <v>0</v>
      </c>
      <c r="L91">
        <v>0</v>
      </c>
      <c r="M91">
        <v>0</v>
      </c>
      <c r="N91">
        <v>0</v>
      </c>
      <c r="O91">
        <v>39</v>
      </c>
      <c r="P91" t="str">
        <f t="shared" si="1"/>
        <v>imf-opt-pc</v>
      </c>
    </row>
    <row r="92" spans="1:16" hidden="1" x14ac:dyDescent="0.25">
      <c r="A92" t="s">
        <v>105</v>
      </c>
      <c r="B92">
        <v>10</v>
      </c>
      <c r="C92">
        <v>5</v>
      </c>
      <c r="D92">
        <v>1</v>
      </c>
      <c r="E92">
        <v>5</v>
      </c>
      <c r="F92">
        <v>0</v>
      </c>
      <c r="G92">
        <v>3</v>
      </c>
      <c r="H92">
        <v>0</v>
      </c>
      <c r="I92">
        <v>0</v>
      </c>
      <c r="J92">
        <v>5</v>
      </c>
      <c r="K92">
        <v>0</v>
      </c>
      <c r="L92">
        <v>0</v>
      </c>
      <c r="M92">
        <v>0</v>
      </c>
      <c r="N92">
        <v>0</v>
      </c>
      <c r="O92">
        <v>39</v>
      </c>
      <c r="P92" t="str">
        <f t="shared" si="1"/>
        <v>imf-opt</v>
      </c>
    </row>
    <row r="93" spans="1:16" x14ac:dyDescent="0.25">
      <c r="A93" t="s">
        <v>106</v>
      </c>
      <c r="B93">
        <v>10</v>
      </c>
      <c r="C93">
        <v>5</v>
      </c>
      <c r="D93">
        <v>1</v>
      </c>
      <c r="E93">
        <v>5</v>
      </c>
      <c r="F93">
        <v>0</v>
      </c>
      <c r="G93">
        <v>3</v>
      </c>
      <c r="H93">
        <v>0</v>
      </c>
      <c r="I93">
        <v>0</v>
      </c>
      <c r="J93">
        <v>5</v>
      </c>
      <c r="K93">
        <v>0</v>
      </c>
      <c r="L93">
        <v>0</v>
      </c>
      <c r="M93">
        <v>0</v>
      </c>
      <c r="N93">
        <v>0</v>
      </c>
      <c r="O93">
        <v>39</v>
      </c>
      <c r="P93" t="str">
        <f t="shared" si="1"/>
        <v>imf</v>
      </c>
    </row>
    <row r="94" spans="1:16" x14ac:dyDescent="0.25">
      <c r="A94" t="s">
        <v>107</v>
      </c>
      <c r="B94">
        <v>10</v>
      </c>
      <c r="C94">
        <v>5</v>
      </c>
      <c r="D94">
        <v>1</v>
      </c>
      <c r="E94">
        <v>5</v>
      </c>
      <c r="F94">
        <v>0</v>
      </c>
      <c r="G94">
        <v>3</v>
      </c>
      <c r="H94">
        <v>0</v>
      </c>
      <c r="I94">
        <v>0</v>
      </c>
      <c r="J94">
        <v>5</v>
      </c>
      <c r="K94">
        <v>0</v>
      </c>
      <c r="L94">
        <v>0</v>
      </c>
      <c r="M94">
        <v>0</v>
      </c>
      <c r="N94">
        <v>0</v>
      </c>
      <c r="O94">
        <v>39</v>
      </c>
      <c r="P94" t="str">
        <f t="shared" si="1"/>
        <v>imfa-basic-opt-pc</v>
      </c>
    </row>
    <row r="95" spans="1:16" hidden="1" x14ac:dyDescent="0.25">
      <c r="A95" t="s">
        <v>108</v>
      </c>
      <c r="B95">
        <v>10</v>
      </c>
      <c r="C95">
        <v>5</v>
      </c>
      <c r="D95">
        <v>1</v>
      </c>
      <c r="E95">
        <v>5</v>
      </c>
      <c r="F95">
        <v>0</v>
      </c>
      <c r="G95">
        <v>3</v>
      </c>
      <c r="H95">
        <v>0</v>
      </c>
      <c r="I95">
        <v>0</v>
      </c>
      <c r="J95">
        <v>5</v>
      </c>
      <c r="K95">
        <v>0</v>
      </c>
      <c r="L95">
        <v>0</v>
      </c>
      <c r="M95">
        <v>0</v>
      </c>
      <c r="N95">
        <v>0</v>
      </c>
      <c r="O95">
        <v>39</v>
      </c>
      <c r="P95" t="str">
        <f t="shared" si="1"/>
        <v>imfa-basic-opt</v>
      </c>
    </row>
    <row r="96" spans="1:16" hidden="1" x14ac:dyDescent="0.25">
      <c r="A96" t="s">
        <v>109</v>
      </c>
      <c r="B96">
        <v>4</v>
      </c>
      <c r="C96">
        <v>1</v>
      </c>
      <c r="D96">
        <v>1</v>
      </c>
      <c r="E96">
        <v>1</v>
      </c>
      <c r="F96">
        <v>0</v>
      </c>
      <c r="G96">
        <v>2</v>
      </c>
      <c r="H96">
        <v>2</v>
      </c>
      <c r="I96">
        <v>37</v>
      </c>
      <c r="J96">
        <v>3</v>
      </c>
      <c r="K96">
        <v>0</v>
      </c>
      <c r="L96">
        <v>0</v>
      </c>
      <c r="M96">
        <v>0</v>
      </c>
      <c r="N96">
        <v>0</v>
      </c>
      <c r="O96">
        <v>39</v>
      </c>
      <c r="P96" t="str">
        <f t="shared" si="1"/>
        <v>imfa-basic</v>
      </c>
    </row>
    <row r="97" spans="1:16" x14ac:dyDescent="0.25">
      <c r="A97" t="s">
        <v>110</v>
      </c>
      <c r="B97">
        <v>10</v>
      </c>
      <c r="C97">
        <v>5</v>
      </c>
      <c r="D97">
        <v>1</v>
      </c>
      <c r="E97">
        <v>5</v>
      </c>
      <c r="F97">
        <v>0</v>
      </c>
      <c r="G97">
        <v>3</v>
      </c>
      <c r="H97">
        <v>0</v>
      </c>
      <c r="I97">
        <v>0</v>
      </c>
      <c r="J97">
        <v>5</v>
      </c>
      <c r="K97">
        <v>0</v>
      </c>
      <c r="L97">
        <v>0</v>
      </c>
      <c r="M97">
        <v>0</v>
      </c>
      <c r="N97">
        <v>0</v>
      </c>
      <c r="O97">
        <v>39</v>
      </c>
      <c r="P97" t="str">
        <f t="shared" si="1"/>
        <v>imfa</v>
      </c>
    </row>
    <row r="98" spans="1:16" x14ac:dyDescent="0.25">
      <c r="A98" t="s">
        <v>111</v>
      </c>
      <c r="B98">
        <v>8</v>
      </c>
      <c r="C98">
        <v>0</v>
      </c>
      <c r="D98">
        <v>0</v>
      </c>
      <c r="E98">
        <v>2</v>
      </c>
      <c r="F98">
        <v>0</v>
      </c>
      <c r="G98">
        <v>7</v>
      </c>
      <c r="H98">
        <v>6</v>
      </c>
      <c r="I98">
        <v>397</v>
      </c>
      <c r="J98">
        <v>6</v>
      </c>
      <c r="K98">
        <v>0</v>
      </c>
      <c r="L98">
        <v>0</v>
      </c>
      <c r="M98">
        <v>0</v>
      </c>
      <c r="N98">
        <v>0</v>
      </c>
      <c r="O98">
        <v>398</v>
      </c>
      <c r="P98" t="str">
        <f t="shared" si="1"/>
        <v>im-basic</v>
      </c>
    </row>
    <row r="99" spans="1:16" hidden="1" x14ac:dyDescent="0.25">
      <c r="A99" t="s">
        <v>112</v>
      </c>
      <c r="B99">
        <v>361</v>
      </c>
      <c r="C99">
        <v>290</v>
      </c>
      <c r="D99">
        <v>58</v>
      </c>
      <c r="E99">
        <v>54</v>
      </c>
      <c r="F99">
        <v>7</v>
      </c>
      <c r="G99">
        <v>64</v>
      </c>
      <c r="H99">
        <v>62</v>
      </c>
      <c r="I99">
        <v>62</v>
      </c>
      <c r="J99">
        <v>352</v>
      </c>
      <c r="K99">
        <v>0</v>
      </c>
      <c r="L99">
        <v>0</v>
      </c>
      <c r="M99">
        <v>0</v>
      </c>
      <c r="N99">
        <v>0</v>
      </c>
      <c r="O99">
        <v>398</v>
      </c>
      <c r="P99" t="str">
        <f t="shared" si="1"/>
        <v>im-opt-pc</v>
      </c>
    </row>
    <row r="100" spans="1:16" hidden="1" x14ac:dyDescent="0.25">
      <c r="A100" t="s">
        <v>113</v>
      </c>
      <c r="B100">
        <v>14</v>
      </c>
      <c r="C100">
        <v>9</v>
      </c>
      <c r="D100">
        <v>0</v>
      </c>
      <c r="E100">
        <v>10</v>
      </c>
      <c r="F100">
        <v>2</v>
      </c>
      <c r="G100">
        <v>5</v>
      </c>
      <c r="H100">
        <v>1</v>
      </c>
      <c r="I100">
        <v>367</v>
      </c>
      <c r="J100">
        <v>10</v>
      </c>
      <c r="K100">
        <v>0</v>
      </c>
      <c r="L100">
        <v>0</v>
      </c>
      <c r="M100">
        <v>0</v>
      </c>
      <c r="N100">
        <v>0</v>
      </c>
      <c r="O100">
        <v>398</v>
      </c>
      <c r="P100" t="str">
        <f t="shared" si="1"/>
        <v>im-opt</v>
      </c>
    </row>
    <row r="101" spans="1:16" hidden="1" x14ac:dyDescent="0.25">
      <c r="A101" t="s">
        <v>114</v>
      </c>
      <c r="B101">
        <v>366</v>
      </c>
      <c r="C101">
        <v>296</v>
      </c>
      <c r="D101">
        <v>60</v>
      </c>
      <c r="E101">
        <v>60</v>
      </c>
      <c r="F101">
        <v>6</v>
      </c>
      <c r="G101">
        <v>66</v>
      </c>
      <c r="H101">
        <v>63</v>
      </c>
      <c r="I101">
        <v>63</v>
      </c>
      <c r="J101">
        <v>359</v>
      </c>
      <c r="K101">
        <v>0</v>
      </c>
      <c r="L101">
        <v>0</v>
      </c>
      <c r="M101">
        <v>0</v>
      </c>
      <c r="N101">
        <v>0</v>
      </c>
      <c r="O101">
        <v>398</v>
      </c>
      <c r="P101" t="str">
        <f t="shared" si="1"/>
        <v>im</v>
      </c>
    </row>
    <row r="102" spans="1:16" x14ac:dyDescent="0.25">
      <c r="A102" t="s">
        <v>115</v>
      </c>
      <c r="B102">
        <v>354</v>
      </c>
      <c r="C102">
        <v>284</v>
      </c>
      <c r="D102">
        <v>53</v>
      </c>
      <c r="E102">
        <v>54</v>
      </c>
      <c r="F102">
        <v>8</v>
      </c>
      <c r="G102">
        <v>64</v>
      </c>
      <c r="H102">
        <v>61</v>
      </c>
      <c r="I102">
        <v>62</v>
      </c>
      <c r="J102">
        <v>345</v>
      </c>
      <c r="K102">
        <v>0</v>
      </c>
      <c r="L102">
        <v>5</v>
      </c>
      <c r="M102">
        <v>10</v>
      </c>
      <c r="N102">
        <v>13</v>
      </c>
      <c r="O102">
        <v>398</v>
      </c>
      <c r="P102" t="str">
        <f t="shared" si="1"/>
        <v>ima-basic-opt-pc</v>
      </c>
    </row>
    <row r="103" spans="1:16" hidden="1" x14ac:dyDescent="0.25">
      <c r="A103" t="s">
        <v>116</v>
      </c>
      <c r="B103">
        <v>14</v>
      </c>
      <c r="C103">
        <v>9</v>
      </c>
      <c r="D103">
        <v>0</v>
      </c>
      <c r="E103">
        <v>10</v>
      </c>
      <c r="F103">
        <v>2</v>
      </c>
      <c r="G103">
        <v>5</v>
      </c>
      <c r="H103">
        <v>1</v>
      </c>
      <c r="I103">
        <v>367</v>
      </c>
      <c r="J103">
        <v>10</v>
      </c>
      <c r="K103">
        <v>0</v>
      </c>
      <c r="L103">
        <v>0</v>
      </c>
      <c r="M103">
        <v>0</v>
      </c>
      <c r="N103">
        <v>0</v>
      </c>
      <c r="O103">
        <v>398</v>
      </c>
      <c r="P103" t="str">
        <f t="shared" si="1"/>
        <v>ima-basic-opt</v>
      </c>
    </row>
    <row r="104" spans="1:16" hidden="1" x14ac:dyDescent="0.25">
      <c r="A104" t="s">
        <v>117</v>
      </c>
      <c r="B104">
        <v>3</v>
      </c>
      <c r="C104">
        <v>1</v>
      </c>
      <c r="D104">
        <v>0</v>
      </c>
      <c r="E104">
        <v>2</v>
      </c>
      <c r="F104">
        <v>1</v>
      </c>
      <c r="G104">
        <v>1</v>
      </c>
      <c r="H104">
        <v>1</v>
      </c>
      <c r="I104">
        <v>392</v>
      </c>
      <c r="J104">
        <v>2</v>
      </c>
      <c r="K104">
        <v>0</v>
      </c>
      <c r="L104">
        <v>0</v>
      </c>
      <c r="M104">
        <v>0</v>
      </c>
      <c r="N104">
        <v>0</v>
      </c>
      <c r="O104">
        <v>398</v>
      </c>
      <c r="P104" t="str">
        <f t="shared" si="1"/>
        <v>ima-basic</v>
      </c>
    </row>
    <row r="105" spans="1:16" x14ac:dyDescent="0.25">
      <c r="A105" t="s">
        <v>118</v>
      </c>
      <c r="B105">
        <v>356</v>
      </c>
      <c r="C105">
        <v>285</v>
      </c>
      <c r="D105">
        <v>55</v>
      </c>
      <c r="E105">
        <v>54</v>
      </c>
      <c r="F105">
        <v>7</v>
      </c>
      <c r="G105">
        <v>64</v>
      </c>
      <c r="H105">
        <v>61</v>
      </c>
      <c r="I105">
        <v>62</v>
      </c>
      <c r="J105">
        <v>346</v>
      </c>
      <c r="K105">
        <v>0</v>
      </c>
      <c r="L105">
        <v>5</v>
      </c>
      <c r="M105">
        <v>10</v>
      </c>
      <c r="N105">
        <v>13</v>
      </c>
      <c r="O105">
        <v>398</v>
      </c>
      <c r="P105" t="str">
        <f t="shared" si="1"/>
        <v>ima</v>
      </c>
    </row>
    <row r="106" spans="1:16" hidden="1" x14ac:dyDescent="0.25">
      <c r="A106" t="s">
        <v>119</v>
      </c>
      <c r="B106">
        <v>3</v>
      </c>
      <c r="C106">
        <v>1</v>
      </c>
      <c r="D106">
        <v>0</v>
      </c>
      <c r="E106">
        <v>2</v>
      </c>
      <c r="F106">
        <v>1</v>
      </c>
      <c r="G106">
        <v>1</v>
      </c>
      <c r="H106">
        <v>1</v>
      </c>
      <c r="I106">
        <v>392</v>
      </c>
      <c r="J106">
        <v>2</v>
      </c>
      <c r="K106">
        <v>0</v>
      </c>
      <c r="L106">
        <v>0</v>
      </c>
      <c r="M106">
        <v>0</v>
      </c>
      <c r="N106">
        <v>0</v>
      </c>
      <c r="O106">
        <v>398</v>
      </c>
      <c r="P106" t="str">
        <f t="shared" si="1"/>
        <v>imf-basic</v>
      </c>
    </row>
    <row r="107" spans="1:16" hidden="1" x14ac:dyDescent="0.25">
      <c r="A107" t="s">
        <v>120</v>
      </c>
      <c r="B107">
        <v>175</v>
      </c>
      <c r="C107">
        <v>158</v>
      </c>
      <c r="D107">
        <v>37</v>
      </c>
      <c r="E107">
        <v>38</v>
      </c>
      <c r="F107">
        <v>9</v>
      </c>
      <c r="G107">
        <v>4</v>
      </c>
      <c r="H107">
        <v>0</v>
      </c>
      <c r="I107">
        <v>0</v>
      </c>
      <c r="J107">
        <v>158</v>
      </c>
      <c r="K107">
        <v>0</v>
      </c>
      <c r="L107">
        <v>0</v>
      </c>
      <c r="M107">
        <v>0</v>
      </c>
      <c r="N107">
        <v>0</v>
      </c>
      <c r="O107">
        <v>235</v>
      </c>
      <c r="P107" t="str">
        <f t="shared" si="1"/>
        <v>imf-opt-pc</v>
      </c>
    </row>
    <row r="108" spans="1:16" hidden="1" x14ac:dyDescent="0.25">
      <c r="A108" t="s">
        <v>121</v>
      </c>
      <c r="B108">
        <v>117</v>
      </c>
      <c r="C108">
        <v>87</v>
      </c>
      <c r="D108">
        <v>13</v>
      </c>
      <c r="E108">
        <v>56</v>
      </c>
      <c r="F108">
        <v>14</v>
      </c>
      <c r="G108">
        <v>14</v>
      </c>
      <c r="H108">
        <v>2</v>
      </c>
      <c r="I108">
        <v>28</v>
      </c>
      <c r="J108">
        <v>89</v>
      </c>
      <c r="K108">
        <v>0</v>
      </c>
      <c r="L108">
        <v>0</v>
      </c>
      <c r="M108">
        <v>0</v>
      </c>
      <c r="N108">
        <v>0</v>
      </c>
      <c r="O108">
        <v>338</v>
      </c>
      <c r="P108" t="str">
        <f t="shared" si="1"/>
        <v>imf-opt</v>
      </c>
    </row>
    <row r="109" spans="1:16" x14ac:dyDescent="0.25">
      <c r="A109" t="s">
        <v>122</v>
      </c>
      <c r="B109">
        <v>167</v>
      </c>
      <c r="C109">
        <v>149</v>
      </c>
      <c r="D109">
        <v>37</v>
      </c>
      <c r="E109">
        <v>45</v>
      </c>
      <c r="F109">
        <v>8</v>
      </c>
      <c r="G109">
        <v>6</v>
      </c>
      <c r="H109">
        <v>0</v>
      </c>
      <c r="I109">
        <v>0</v>
      </c>
      <c r="J109">
        <v>149</v>
      </c>
      <c r="K109">
        <v>0</v>
      </c>
      <c r="L109">
        <v>0</v>
      </c>
      <c r="M109">
        <v>0</v>
      </c>
      <c r="N109">
        <v>0</v>
      </c>
      <c r="O109">
        <v>242</v>
      </c>
      <c r="P109" t="str">
        <f t="shared" si="1"/>
        <v>imf</v>
      </c>
    </row>
    <row r="110" spans="1:16" x14ac:dyDescent="0.25">
      <c r="A110" t="s">
        <v>123</v>
      </c>
      <c r="B110">
        <v>164</v>
      </c>
      <c r="C110">
        <v>143</v>
      </c>
      <c r="D110">
        <v>26</v>
      </c>
      <c r="E110">
        <v>36</v>
      </c>
      <c r="F110">
        <v>8</v>
      </c>
      <c r="G110">
        <v>6</v>
      </c>
      <c r="H110">
        <v>1</v>
      </c>
      <c r="I110">
        <v>2</v>
      </c>
      <c r="J110">
        <v>144</v>
      </c>
      <c r="K110">
        <v>1</v>
      </c>
      <c r="L110">
        <v>7</v>
      </c>
      <c r="M110">
        <v>17</v>
      </c>
      <c r="N110">
        <v>18</v>
      </c>
      <c r="O110">
        <v>236</v>
      </c>
      <c r="P110" t="str">
        <f t="shared" si="1"/>
        <v>imfa-basic-opt-pc</v>
      </c>
    </row>
    <row r="111" spans="1:16" hidden="1" x14ac:dyDescent="0.25">
      <c r="A111" t="s">
        <v>124</v>
      </c>
      <c r="B111">
        <v>111</v>
      </c>
      <c r="C111">
        <v>81</v>
      </c>
      <c r="D111">
        <v>9</v>
      </c>
      <c r="E111">
        <v>56</v>
      </c>
      <c r="F111">
        <v>13</v>
      </c>
      <c r="G111">
        <v>14</v>
      </c>
      <c r="H111">
        <v>2</v>
      </c>
      <c r="I111">
        <v>28</v>
      </c>
      <c r="J111">
        <v>83</v>
      </c>
      <c r="K111">
        <v>1</v>
      </c>
      <c r="L111">
        <v>4</v>
      </c>
      <c r="M111">
        <v>9</v>
      </c>
      <c r="N111">
        <v>9</v>
      </c>
      <c r="O111">
        <v>338</v>
      </c>
      <c r="P111" t="str">
        <f t="shared" si="1"/>
        <v>imfa-basic-opt</v>
      </c>
    </row>
    <row r="112" spans="1:16" hidden="1" x14ac:dyDescent="0.25">
      <c r="A112" t="s">
        <v>125</v>
      </c>
      <c r="B112">
        <v>3</v>
      </c>
      <c r="C112">
        <v>1</v>
      </c>
      <c r="D112">
        <v>0</v>
      </c>
      <c r="E112">
        <v>2</v>
      </c>
      <c r="F112">
        <v>1</v>
      </c>
      <c r="G112">
        <v>1</v>
      </c>
      <c r="H112">
        <v>1</v>
      </c>
      <c r="I112">
        <v>392</v>
      </c>
      <c r="J112">
        <v>2</v>
      </c>
      <c r="K112">
        <v>0</v>
      </c>
      <c r="L112">
        <v>0</v>
      </c>
      <c r="M112">
        <v>0</v>
      </c>
      <c r="N112">
        <v>0</v>
      </c>
      <c r="O112">
        <v>398</v>
      </c>
      <c r="P112" t="str">
        <f t="shared" si="1"/>
        <v>imfa-basic</v>
      </c>
    </row>
    <row r="113" spans="1:16" x14ac:dyDescent="0.25">
      <c r="A113" t="s">
        <v>126</v>
      </c>
      <c r="B113">
        <v>159</v>
      </c>
      <c r="C113">
        <v>138</v>
      </c>
      <c r="D113">
        <v>26</v>
      </c>
      <c r="E113">
        <v>42</v>
      </c>
      <c r="F113">
        <v>9</v>
      </c>
      <c r="G113">
        <v>8</v>
      </c>
      <c r="H113">
        <v>1</v>
      </c>
      <c r="I113">
        <v>2</v>
      </c>
      <c r="J113">
        <v>139</v>
      </c>
      <c r="K113">
        <v>0</v>
      </c>
      <c r="L113">
        <v>8</v>
      </c>
      <c r="M113">
        <v>17</v>
      </c>
      <c r="N113">
        <v>22</v>
      </c>
      <c r="O113">
        <v>243</v>
      </c>
      <c r="P113" t="str">
        <f t="shared" si="1"/>
        <v>imfa</v>
      </c>
    </row>
    <row r="114" spans="1:16" x14ac:dyDescent="0.25">
      <c r="A114" t="s">
        <v>127</v>
      </c>
      <c r="B114">
        <v>10</v>
      </c>
      <c r="C114">
        <v>0</v>
      </c>
      <c r="D114">
        <v>1</v>
      </c>
      <c r="E114">
        <v>3</v>
      </c>
      <c r="F114">
        <v>0</v>
      </c>
      <c r="G114">
        <v>11</v>
      </c>
      <c r="H114">
        <v>8</v>
      </c>
      <c r="I114">
        <v>407</v>
      </c>
      <c r="J114">
        <v>8</v>
      </c>
      <c r="K114">
        <v>0</v>
      </c>
      <c r="L114">
        <v>0</v>
      </c>
      <c r="M114">
        <v>0</v>
      </c>
      <c r="N114">
        <v>0</v>
      </c>
      <c r="O114">
        <v>410</v>
      </c>
      <c r="P114" t="str">
        <f t="shared" si="1"/>
        <v>im-basic</v>
      </c>
    </row>
    <row r="115" spans="1:16" hidden="1" x14ac:dyDescent="0.25">
      <c r="A115" t="s">
        <v>128</v>
      </c>
      <c r="B115">
        <v>373</v>
      </c>
      <c r="C115">
        <v>299</v>
      </c>
      <c r="D115">
        <v>58</v>
      </c>
      <c r="E115">
        <v>66</v>
      </c>
      <c r="F115">
        <v>10</v>
      </c>
      <c r="G115">
        <v>70</v>
      </c>
      <c r="H115">
        <v>68</v>
      </c>
      <c r="I115">
        <v>68</v>
      </c>
      <c r="J115">
        <v>367</v>
      </c>
      <c r="K115">
        <v>0</v>
      </c>
      <c r="L115">
        <v>0</v>
      </c>
      <c r="M115">
        <v>0</v>
      </c>
      <c r="N115">
        <v>0</v>
      </c>
      <c r="O115">
        <v>410</v>
      </c>
      <c r="P115" t="str">
        <f t="shared" si="1"/>
        <v>im-opt-pc</v>
      </c>
    </row>
    <row r="116" spans="1:16" hidden="1" x14ac:dyDescent="0.25">
      <c r="A116" t="s">
        <v>129</v>
      </c>
      <c r="B116">
        <v>4</v>
      </c>
      <c r="C116">
        <v>3</v>
      </c>
      <c r="D116">
        <v>1</v>
      </c>
      <c r="E116">
        <v>4</v>
      </c>
      <c r="F116">
        <v>1</v>
      </c>
      <c r="G116">
        <v>2</v>
      </c>
      <c r="H116">
        <v>0</v>
      </c>
      <c r="I116">
        <v>0</v>
      </c>
      <c r="J116">
        <v>3</v>
      </c>
      <c r="K116">
        <v>0</v>
      </c>
      <c r="L116">
        <v>0</v>
      </c>
      <c r="M116">
        <v>0</v>
      </c>
      <c r="N116">
        <v>0</v>
      </c>
      <c r="O116">
        <v>410</v>
      </c>
      <c r="P116" t="str">
        <f t="shared" si="1"/>
        <v>im-opt</v>
      </c>
    </row>
    <row r="117" spans="1:16" hidden="1" x14ac:dyDescent="0.25">
      <c r="A117" t="s">
        <v>130</v>
      </c>
      <c r="B117">
        <v>367</v>
      </c>
      <c r="C117">
        <v>293</v>
      </c>
      <c r="D117">
        <v>55</v>
      </c>
      <c r="E117">
        <v>63</v>
      </c>
      <c r="F117">
        <v>8</v>
      </c>
      <c r="G117">
        <v>69</v>
      </c>
      <c r="H117">
        <v>67</v>
      </c>
      <c r="I117">
        <v>67</v>
      </c>
      <c r="J117">
        <v>360</v>
      </c>
      <c r="K117">
        <v>0</v>
      </c>
      <c r="L117">
        <v>0</v>
      </c>
      <c r="M117">
        <v>0</v>
      </c>
      <c r="N117">
        <v>0</v>
      </c>
      <c r="O117">
        <v>410</v>
      </c>
      <c r="P117" t="str">
        <f t="shared" si="1"/>
        <v>im</v>
      </c>
    </row>
    <row r="118" spans="1:16" x14ac:dyDescent="0.25">
      <c r="A118" t="s">
        <v>131</v>
      </c>
      <c r="B118">
        <v>374</v>
      </c>
      <c r="C118">
        <v>300</v>
      </c>
      <c r="D118">
        <v>58</v>
      </c>
      <c r="E118">
        <v>65</v>
      </c>
      <c r="F118">
        <v>8</v>
      </c>
      <c r="G118">
        <v>70</v>
      </c>
      <c r="H118">
        <v>68</v>
      </c>
      <c r="I118">
        <v>68</v>
      </c>
      <c r="J118">
        <v>368</v>
      </c>
      <c r="K118">
        <v>0</v>
      </c>
      <c r="L118">
        <v>1</v>
      </c>
      <c r="M118">
        <v>3</v>
      </c>
      <c r="N118">
        <v>3</v>
      </c>
      <c r="O118">
        <v>410</v>
      </c>
      <c r="P118" t="str">
        <f t="shared" si="1"/>
        <v>ima-basic-opt-pc</v>
      </c>
    </row>
    <row r="119" spans="1:16" hidden="1" x14ac:dyDescent="0.25">
      <c r="A119" t="s">
        <v>132</v>
      </c>
      <c r="B119">
        <v>4</v>
      </c>
      <c r="C119">
        <v>3</v>
      </c>
      <c r="D119">
        <v>1</v>
      </c>
      <c r="E119">
        <v>4</v>
      </c>
      <c r="F119">
        <v>1</v>
      </c>
      <c r="G119">
        <v>2</v>
      </c>
      <c r="H119">
        <v>0</v>
      </c>
      <c r="I119">
        <v>0</v>
      </c>
      <c r="J119">
        <v>3</v>
      </c>
      <c r="K119">
        <v>0</v>
      </c>
      <c r="L119">
        <v>0</v>
      </c>
      <c r="M119">
        <v>0</v>
      </c>
      <c r="N119">
        <v>0</v>
      </c>
      <c r="O119">
        <v>410</v>
      </c>
      <c r="P119" t="str">
        <f t="shared" si="1"/>
        <v>ima-basic-opt</v>
      </c>
    </row>
    <row r="120" spans="1:16" hidden="1" x14ac:dyDescent="0.25">
      <c r="A120" t="s">
        <v>133</v>
      </c>
      <c r="B120">
        <v>4</v>
      </c>
      <c r="C120">
        <v>2</v>
      </c>
      <c r="D120">
        <v>1</v>
      </c>
      <c r="E120">
        <v>3</v>
      </c>
      <c r="F120">
        <v>1</v>
      </c>
      <c r="G120">
        <v>1</v>
      </c>
      <c r="H120">
        <v>1</v>
      </c>
      <c r="I120">
        <v>400</v>
      </c>
      <c r="J120">
        <v>3</v>
      </c>
      <c r="K120">
        <v>0</v>
      </c>
      <c r="L120">
        <v>0</v>
      </c>
      <c r="M120">
        <v>0</v>
      </c>
      <c r="N120">
        <v>0</v>
      </c>
      <c r="O120">
        <v>410</v>
      </c>
      <c r="P120" t="str">
        <f t="shared" si="1"/>
        <v>ima-basic</v>
      </c>
    </row>
    <row r="121" spans="1:16" x14ac:dyDescent="0.25">
      <c r="A121" t="s">
        <v>134</v>
      </c>
      <c r="B121">
        <v>362</v>
      </c>
      <c r="C121">
        <v>287</v>
      </c>
      <c r="D121">
        <v>52</v>
      </c>
      <c r="E121">
        <v>64</v>
      </c>
      <c r="F121">
        <v>9</v>
      </c>
      <c r="G121">
        <v>69</v>
      </c>
      <c r="H121">
        <v>66</v>
      </c>
      <c r="I121">
        <v>66</v>
      </c>
      <c r="J121">
        <v>353</v>
      </c>
      <c r="K121">
        <v>0</v>
      </c>
      <c r="L121">
        <v>4</v>
      </c>
      <c r="M121">
        <v>8</v>
      </c>
      <c r="N121">
        <v>11</v>
      </c>
      <c r="O121">
        <v>410</v>
      </c>
      <c r="P121" t="str">
        <f t="shared" si="1"/>
        <v>ima</v>
      </c>
    </row>
    <row r="122" spans="1:16" hidden="1" x14ac:dyDescent="0.25">
      <c r="A122" t="s">
        <v>135</v>
      </c>
      <c r="B122">
        <v>6</v>
      </c>
      <c r="C122">
        <v>4</v>
      </c>
      <c r="D122">
        <v>1</v>
      </c>
      <c r="E122">
        <v>4</v>
      </c>
      <c r="F122">
        <v>2</v>
      </c>
      <c r="G122">
        <v>1</v>
      </c>
      <c r="H122">
        <v>1</v>
      </c>
      <c r="I122">
        <v>220</v>
      </c>
      <c r="J122">
        <v>5</v>
      </c>
      <c r="K122">
        <v>0</v>
      </c>
      <c r="L122">
        <v>0</v>
      </c>
      <c r="M122">
        <v>0</v>
      </c>
      <c r="N122">
        <v>0</v>
      </c>
      <c r="O122">
        <v>239</v>
      </c>
      <c r="P122" t="str">
        <f t="shared" si="1"/>
        <v>imf-basic</v>
      </c>
    </row>
    <row r="123" spans="1:16" hidden="1" x14ac:dyDescent="0.25">
      <c r="A123" t="s">
        <v>136</v>
      </c>
      <c r="B123">
        <v>143</v>
      </c>
      <c r="C123">
        <v>129</v>
      </c>
      <c r="D123">
        <v>40</v>
      </c>
      <c r="E123">
        <v>49</v>
      </c>
      <c r="F123">
        <v>2</v>
      </c>
      <c r="G123">
        <v>4</v>
      </c>
      <c r="H123">
        <v>0</v>
      </c>
      <c r="I123">
        <v>0</v>
      </c>
      <c r="J123">
        <v>129</v>
      </c>
      <c r="K123">
        <v>0</v>
      </c>
      <c r="L123">
        <v>0</v>
      </c>
      <c r="M123">
        <v>0</v>
      </c>
      <c r="N123">
        <v>0</v>
      </c>
      <c r="O123">
        <v>224</v>
      </c>
      <c r="P123" t="str">
        <f t="shared" si="1"/>
        <v>imf-opt-pc</v>
      </c>
    </row>
    <row r="124" spans="1:16" hidden="1" x14ac:dyDescent="0.25">
      <c r="A124" t="s">
        <v>137</v>
      </c>
      <c r="B124">
        <v>49</v>
      </c>
      <c r="C124">
        <v>31</v>
      </c>
      <c r="D124">
        <v>3</v>
      </c>
      <c r="E124">
        <v>25</v>
      </c>
      <c r="F124">
        <v>4</v>
      </c>
      <c r="G124">
        <v>12</v>
      </c>
      <c r="H124">
        <v>0</v>
      </c>
      <c r="I124">
        <v>0</v>
      </c>
      <c r="J124">
        <v>31</v>
      </c>
      <c r="K124">
        <v>0</v>
      </c>
      <c r="L124">
        <v>0</v>
      </c>
      <c r="M124">
        <v>0</v>
      </c>
      <c r="N124">
        <v>0</v>
      </c>
      <c r="O124">
        <v>239</v>
      </c>
      <c r="P124" t="str">
        <f t="shared" si="1"/>
        <v>imf-opt</v>
      </c>
    </row>
    <row r="125" spans="1:16" x14ac:dyDescent="0.25">
      <c r="A125" t="s">
        <v>138</v>
      </c>
      <c r="B125">
        <v>147</v>
      </c>
      <c r="C125">
        <v>131</v>
      </c>
      <c r="D125">
        <v>41</v>
      </c>
      <c r="E125">
        <v>47</v>
      </c>
      <c r="F125">
        <v>3</v>
      </c>
      <c r="G125">
        <v>4</v>
      </c>
      <c r="H125">
        <v>0</v>
      </c>
      <c r="I125">
        <v>0</v>
      </c>
      <c r="J125">
        <v>131</v>
      </c>
      <c r="K125">
        <v>0</v>
      </c>
      <c r="L125">
        <v>0</v>
      </c>
      <c r="M125">
        <v>0</v>
      </c>
      <c r="N125">
        <v>0</v>
      </c>
      <c r="O125">
        <v>223</v>
      </c>
      <c r="P125" t="str">
        <f t="shared" si="1"/>
        <v>imf</v>
      </c>
    </row>
    <row r="126" spans="1:16" x14ac:dyDescent="0.25">
      <c r="A126" t="s">
        <v>139</v>
      </c>
      <c r="B126">
        <v>139</v>
      </c>
      <c r="C126">
        <v>125</v>
      </c>
      <c r="D126">
        <v>36</v>
      </c>
      <c r="E126">
        <v>49</v>
      </c>
      <c r="F126">
        <v>3</v>
      </c>
      <c r="G126">
        <v>4</v>
      </c>
      <c r="H126">
        <v>0</v>
      </c>
      <c r="I126">
        <v>0</v>
      </c>
      <c r="J126">
        <v>125</v>
      </c>
      <c r="K126">
        <v>0</v>
      </c>
      <c r="L126">
        <v>5</v>
      </c>
      <c r="M126">
        <v>10</v>
      </c>
      <c r="N126">
        <v>11</v>
      </c>
      <c r="O126">
        <v>224</v>
      </c>
      <c r="P126" t="str">
        <f t="shared" si="1"/>
        <v>imfa-basic-opt-pc</v>
      </c>
    </row>
    <row r="127" spans="1:16" hidden="1" x14ac:dyDescent="0.25">
      <c r="A127" t="s">
        <v>140</v>
      </c>
      <c r="B127">
        <v>48</v>
      </c>
      <c r="C127">
        <v>30</v>
      </c>
      <c r="D127">
        <v>3</v>
      </c>
      <c r="E127">
        <v>25</v>
      </c>
      <c r="F127">
        <v>4</v>
      </c>
      <c r="G127">
        <v>12</v>
      </c>
      <c r="H127">
        <v>0</v>
      </c>
      <c r="I127">
        <v>0</v>
      </c>
      <c r="J127">
        <v>30</v>
      </c>
      <c r="K127">
        <v>0</v>
      </c>
      <c r="L127">
        <v>1</v>
      </c>
      <c r="M127">
        <v>2</v>
      </c>
      <c r="N127">
        <v>2</v>
      </c>
      <c r="O127">
        <v>239</v>
      </c>
      <c r="P127" t="str">
        <f t="shared" si="1"/>
        <v>imfa-basic-opt</v>
      </c>
    </row>
    <row r="128" spans="1:16" hidden="1" x14ac:dyDescent="0.25">
      <c r="A128" t="s">
        <v>141</v>
      </c>
      <c r="B128">
        <v>6</v>
      </c>
      <c r="C128">
        <v>4</v>
      </c>
      <c r="D128">
        <v>1</v>
      </c>
      <c r="E128">
        <v>4</v>
      </c>
      <c r="F128">
        <v>2</v>
      </c>
      <c r="G128">
        <v>1</v>
      </c>
      <c r="H128">
        <v>1</v>
      </c>
      <c r="I128">
        <v>220</v>
      </c>
      <c r="J128">
        <v>5</v>
      </c>
      <c r="K128">
        <v>0</v>
      </c>
      <c r="L128">
        <v>0</v>
      </c>
      <c r="M128">
        <v>0</v>
      </c>
      <c r="N128">
        <v>0</v>
      </c>
      <c r="O128">
        <v>239</v>
      </c>
      <c r="P128" t="str">
        <f t="shared" si="1"/>
        <v>imfa-basic</v>
      </c>
    </row>
    <row r="129" spans="1:16" x14ac:dyDescent="0.25">
      <c r="A129" t="s">
        <v>142</v>
      </c>
      <c r="B129">
        <v>142</v>
      </c>
      <c r="C129">
        <v>126</v>
      </c>
      <c r="D129">
        <v>37</v>
      </c>
      <c r="E129">
        <v>47</v>
      </c>
      <c r="F129">
        <v>4</v>
      </c>
      <c r="G129">
        <v>4</v>
      </c>
      <c r="H129">
        <v>0</v>
      </c>
      <c r="I129">
        <v>0</v>
      </c>
      <c r="J129">
        <v>126</v>
      </c>
      <c r="K129">
        <v>0</v>
      </c>
      <c r="L129">
        <v>5</v>
      </c>
      <c r="M129">
        <v>10</v>
      </c>
      <c r="N129">
        <v>11</v>
      </c>
      <c r="O129">
        <v>223</v>
      </c>
      <c r="P129" t="str">
        <f t="shared" si="1"/>
        <v>imfa</v>
      </c>
    </row>
    <row r="130" spans="1:16" x14ac:dyDescent="0.25">
      <c r="A130" t="s">
        <v>143</v>
      </c>
      <c r="B130">
        <v>8</v>
      </c>
      <c r="C130">
        <v>0</v>
      </c>
      <c r="D130">
        <v>0</v>
      </c>
      <c r="E130">
        <v>3</v>
      </c>
      <c r="F130">
        <v>0</v>
      </c>
      <c r="G130">
        <v>7</v>
      </c>
      <c r="H130">
        <v>6</v>
      </c>
      <c r="I130">
        <v>382</v>
      </c>
      <c r="J130">
        <v>6</v>
      </c>
      <c r="K130">
        <v>0</v>
      </c>
      <c r="L130">
        <v>0</v>
      </c>
      <c r="M130">
        <v>0</v>
      </c>
      <c r="N130">
        <v>0</v>
      </c>
      <c r="O130">
        <v>383</v>
      </c>
      <c r="P130" t="str">
        <f t="shared" ref="P130:P193" si="2">MID(A130,FIND("im",A130),LEN(A130)-FIND("im",A130)-4)</f>
        <v>im-basic</v>
      </c>
    </row>
    <row r="131" spans="1:16" hidden="1" x14ac:dyDescent="0.25">
      <c r="A131" t="s">
        <v>144</v>
      </c>
      <c r="B131">
        <v>365</v>
      </c>
      <c r="C131">
        <v>275</v>
      </c>
      <c r="D131">
        <v>72</v>
      </c>
      <c r="E131">
        <v>67</v>
      </c>
      <c r="F131">
        <v>4</v>
      </c>
      <c r="G131">
        <v>89</v>
      </c>
      <c r="H131">
        <v>88</v>
      </c>
      <c r="I131">
        <v>88</v>
      </c>
      <c r="J131">
        <v>363</v>
      </c>
      <c r="K131">
        <v>0</v>
      </c>
      <c r="L131">
        <v>0</v>
      </c>
      <c r="M131">
        <v>0</v>
      </c>
      <c r="N131">
        <v>0</v>
      </c>
      <c r="O131">
        <v>383</v>
      </c>
      <c r="P131" t="str">
        <f t="shared" si="2"/>
        <v>im-opt-pc</v>
      </c>
    </row>
    <row r="132" spans="1:16" hidden="1" x14ac:dyDescent="0.25">
      <c r="A132" t="s">
        <v>145</v>
      </c>
      <c r="B132">
        <v>24</v>
      </c>
      <c r="C132">
        <v>16</v>
      </c>
      <c r="D132">
        <v>0</v>
      </c>
      <c r="E132">
        <v>15</v>
      </c>
      <c r="F132">
        <v>1</v>
      </c>
      <c r="G132">
        <v>6</v>
      </c>
      <c r="H132">
        <v>1</v>
      </c>
      <c r="I132">
        <v>324</v>
      </c>
      <c r="J132">
        <v>17</v>
      </c>
      <c r="K132">
        <v>0</v>
      </c>
      <c r="L132">
        <v>0</v>
      </c>
      <c r="M132">
        <v>0</v>
      </c>
      <c r="N132">
        <v>0</v>
      </c>
      <c r="O132">
        <v>383</v>
      </c>
      <c r="P132" t="str">
        <f t="shared" si="2"/>
        <v>im-opt</v>
      </c>
    </row>
    <row r="133" spans="1:16" hidden="1" x14ac:dyDescent="0.25">
      <c r="A133" t="s">
        <v>146</v>
      </c>
      <c r="B133">
        <v>362</v>
      </c>
      <c r="C133">
        <v>268</v>
      </c>
      <c r="D133">
        <v>63</v>
      </c>
      <c r="E133">
        <v>59</v>
      </c>
      <c r="F133">
        <v>4</v>
      </c>
      <c r="G133">
        <v>92</v>
      </c>
      <c r="H133">
        <v>90</v>
      </c>
      <c r="I133">
        <v>90</v>
      </c>
      <c r="J133">
        <v>358</v>
      </c>
      <c r="K133">
        <v>0</v>
      </c>
      <c r="L133">
        <v>0</v>
      </c>
      <c r="M133">
        <v>0</v>
      </c>
      <c r="N133">
        <v>0</v>
      </c>
      <c r="O133">
        <v>383</v>
      </c>
      <c r="P133" t="str">
        <f t="shared" si="2"/>
        <v>im</v>
      </c>
    </row>
    <row r="134" spans="1:16" x14ac:dyDescent="0.25">
      <c r="A134" t="s">
        <v>147</v>
      </c>
      <c r="B134">
        <v>353</v>
      </c>
      <c r="C134">
        <v>265</v>
      </c>
      <c r="D134">
        <v>65</v>
      </c>
      <c r="E134">
        <v>68</v>
      </c>
      <c r="F134">
        <v>5</v>
      </c>
      <c r="G134">
        <v>89</v>
      </c>
      <c r="H134">
        <v>86</v>
      </c>
      <c r="I134">
        <v>86</v>
      </c>
      <c r="J134">
        <v>351</v>
      </c>
      <c r="K134">
        <v>0</v>
      </c>
      <c r="L134">
        <v>5</v>
      </c>
      <c r="M134">
        <v>10</v>
      </c>
      <c r="N134">
        <v>13</v>
      </c>
      <c r="O134">
        <v>383</v>
      </c>
      <c r="P134" t="str">
        <f t="shared" si="2"/>
        <v>ima-basic-opt-pc</v>
      </c>
    </row>
    <row r="135" spans="1:16" hidden="1" x14ac:dyDescent="0.25">
      <c r="A135" t="s">
        <v>148</v>
      </c>
      <c r="B135">
        <v>24</v>
      </c>
      <c r="C135">
        <v>16</v>
      </c>
      <c r="D135">
        <v>0</v>
      </c>
      <c r="E135">
        <v>15</v>
      </c>
      <c r="F135">
        <v>1</v>
      </c>
      <c r="G135">
        <v>6</v>
      </c>
      <c r="H135">
        <v>1</v>
      </c>
      <c r="I135">
        <v>324</v>
      </c>
      <c r="J135">
        <v>17</v>
      </c>
      <c r="K135">
        <v>0</v>
      </c>
      <c r="L135">
        <v>0</v>
      </c>
      <c r="M135">
        <v>0</v>
      </c>
      <c r="N135">
        <v>0</v>
      </c>
      <c r="O135">
        <v>383</v>
      </c>
      <c r="P135" t="str">
        <f t="shared" si="2"/>
        <v>ima-basic-opt</v>
      </c>
    </row>
    <row r="136" spans="1:16" hidden="1" x14ac:dyDescent="0.25">
      <c r="A136" t="s">
        <v>149</v>
      </c>
      <c r="B136">
        <v>4</v>
      </c>
      <c r="C136">
        <v>2</v>
      </c>
      <c r="D136">
        <v>0</v>
      </c>
      <c r="E136">
        <v>3</v>
      </c>
      <c r="F136">
        <v>1</v>
      </c>
      <c r="G136">
        <v>1</v>
      </c>
      <c r="H136">
        <v>1</v>
      </c>
      <c r="I136">
        <v>377</v>
      </c>
      <c r="J136">
        <v>3</v>
      </c>
      <c r="K136">
        <v>0</v>
      </c>
      <c r="L136">
        <v>0</v>
      </c>
      <c r="M136">
        <v>0</v>
      </c>
      <c r="N136">
        <v>0</v>
      </c>
      <c r="O136">
        <v>383</v>
      </c>
      <c r="P136" t="str">
        <f t="shared" si="2"/>
        <v>ima-basic</v>
      </c>
    </row>
    <row r="137" spans="1:16" x14ac:dyDescent="0.25">
      <c r="A137" t="s">
        <v>150</v>
      </c>
      <c r="B137">
        <v>356</v>
      </c>
      <c r="C137">
        <v>264</v>
      </c>
      <c r="D137">
        <v>64</v>
      </c>
      <c r="E137">
        <v>60</v>
      </c>
      <c r="F137">
        <v>4</v>
      </c>
      <c r="G137">
        <v>92</v>
      </c>
      <c r="H137">
        <v>89</v>
      </c>
      <c r="I137">
        <v>89</v>
      </c>
      <c r="J137">
        <v>353</v>
      </c>
      <c r="K137">
        <v>0</v>
      </c>
      <c r="L137">
        <v>3</v>
      </c>
      <c r="M137">
        <v>7</v>
      </c>
      <c r="N137">
        <v>10</v>
      </c>
      <c r="O137">
        <v>383</v>
      </c>
      <c r="P137" t="str">
        <f t="shared" si="2"/>
        <v>ima</v>
      </c>
    </row>
    <row r="138" spans="1:16" hidden="1" x14ac:dyDescent="0.25">
      <c r="A138" t="s">
        <v>151</v>
      </c>
      <c r="B138">
        <v>4</v>
      </c>
      <c r="C138">
        <v>2</v>
      </c>
      <c r="D138">
        <v>0</v>
      </c>
      <c r="E138">
        <v>3</v>
      </c>
      <c r="F138">
        <v>1</v>
      </c>
      <c r="G138">
        <v>1</v>
      </c>
      <c r="H138">
        <v>1</v>
      </c>
      <c r="I138">
        <v>377</v>
      </c>
      <c r="J138">
        <v>3</v>
      </c>
      <c r="K138">
        <v>0</v>
      </c>
      <c r="L138">
        <v>0</v>
      </c>
      <c r="M138">
        <v>0</v>
      </c>
      <c r="N138">
        <v>0</v>
      </c>
      <c r="O138">
        <v>383</v>
      </c>
      <c r="P138" t="str">
        <f t="shared" si="2"/>
        <v>imf-basic</v>
      </c>
    </row>
    <row r="139" spans="1:16" hidden="1" x14ac:dyDescent="0.25">
      <c r="A139" t="s">
        <v>152</v>
      </c>
      <c r="B139">
        <v>208</v>
      </c>
      <c r="C139">
        <v>192</v>
      </c>
      <c r="D139">
        <v>47</v>
      </c>
      <c r="E139">
        <v>64</v>
      </c>
      <c r="F139">
        <v>6</v>
      </c>
      <c r="G139">
        <v>4</v>
      </c>
      <c r="H139">
        <v>0</v>
      </c>
      <c r="I139">
        <v>0</v>
      </c>
      <c r="J139">
        <v>192</v>
      </c>
      <c r="K139">
        <v>0</v>
      </c>
      <c r="L139">
        <v>0</v>
      </c>
      <c r="M139">
        <v>0</v>
      </c>
      <c r="N139">
        <v>0</v>
      </c>
      <c r="O139">
        <v>276</v>
      </c>
      <c r="P139" t="str">
        <f t="shared" si="2"/>
        <v>imf-opt-pc</v>
      </c>
    </row>
    <row r="140" spans="1:16" hidden="1" x14ac:dyDescent="0.25">
      <c r="A140" t="s">
        <v>153</v>
      </c>
      <c r="B140">
        <v>78</v>
      </c>
      <c r="C140">
        <v>53</v>
      </c>
      <c r="D140">
        <v>5</v>
      </c>
      <c r="E140">
        <v>42</v>
      </c>
      <c r="F140">
        <v>11</v>
      </c>
      <c r="G140">
        <v>17</v>
      </c>
      <c r="H140">
        <v>4</v>
      </c>
      <c r="I140">
        <v>64</v>
      </c>
      <c r="J140">
        <v>54</v>
      </c>
      <c r="K140">
        <v>0</v>
      </c>
      <c r="L140">
        <v>0</v>
      </c>
      <c r="M140">
        <v>0</v>
      </c>
      <c r="N140">
        <v>0</v>
      </c>
      <c r="O140">
        <v>287</v>
      </c>
      <c r="P140" t="str">
        <f t="shared" si="2"/>
        <v>imf-opt</v>
      </c>
    </row>
    <row r="141" spans="1:16" x14ac:dyDescent="0.25">
      <c r="A141" t="s">
        <v>154</v>
      </c>
      <c r="B141">
        <v>224</v>
      </c>
      <c r="C141">
        <v>209</v>
      </c>
      <c r="D141">
        <v>53</v>
      </c>
      <c r="E141">
        <v>59</v>
      </c>
      <c r="F141">
        <v>10</v>
      </c>
      <c r="G141">
        <v>8</v>
      </c>
      <c r="H141">
        <v>0</v>
      </c>
      <c r="I141">
        <v>0</v>
      </c>
      <c r="J141">
        <v>209</v>
      </c>
      <c r="K141">
        <v>0</v>
      </c>
      <c r="L141">
        <v>0</v>
      </c>
      <c r="M141">
        <v>0</v>
      </c>
      <c r="N141">
        <v>0</v>
      </c>
      <c r="O141">
        <v>286</v>
      </c>
      <c r="P141" t="str">
        <f t="shared" si="2"/>
        <v>imf</v>
      </c>
    </row>
    <row r="142" spans="1:16" x14ac:dyDescent="0.25">
      <c r="A142" t="s">
        <v>155</v>
      </c>
      <c r="B142">
        <v>206</v>
      </c>
      <c r="C142">
        <v>190</v>
      </c>
      <c r="D142">
        <v>40</v>
      </c>
      <c r="E142">
        <v>64</v>
      </c>
      <c r="F142">
        <v>8</v>
      </c>
      <c r="G142">
        <v>4</v>
      </c>
      <c r="H142">
        <v>0</v>
      </c>
      <c r="I142">
        <v>0</v>
      </c>
      <c r="J142">
        <v>190</v>
      </c>
      <c r="K142">
        <v>0</v>
      </c>
      <c r="L142">
        <v>17</v>
      </c>
      <c r="M142">
        <v>39</v>
      </c>
      <c r="N142">
        <v>58</v>
      </c>
      <c r="O142">
        <v>274</v>
      </c>
      <c r="P142" t="str">
        <f t="shared" si="2"/>
        <v>imfa-basic-opt-pc</v>
      </c>
    </row>
    <row r="143" spans="1:16" hidden="1" x14ac:dyDescent="0.25">
      <c r="A143" t="s">
        <v>156</v>
      </c>
      <c r="B143">
        <v>72</v>
      </c>
      <c r="C143">
        <v>47</v>
      </c>
      <c r="D143">
        <v>1</v>
      </c>
      <c r="E143">
        <v>43</v>
      </c>
      <c r="F143">
        <v>11</v>
      </c>
      <c r="G143">
        <v>17</v>
      </c>
      <c r="H143">
        <v>4</v>
      </c>
      <c r="I143">
        <v>64</v>
      </c>
      <c r="J143">
        <v>48</v>
      </c>
      <c r="K143">
        <v>0</v>
      </c>
      <c r="L143">
        <v>4</v>
      </c>
      <c r="M143">
        <v>9</v>
      </c>
      <c r="N143">
        <v>11</v>
      </c>
      <c r="O143">
        <v>287</v>
      </c>
      <c r="P143" t="str">
        <f t="shared" si="2"/>
        <v>imfa-basic-opt</v>
      </c>
    </row>
    <row r="144" spans="1:16" hidden="1" x14ac:dyDescent="0.25">
      <c r="A144" t="s">
        <v>157</v>
      </c>
      <c r="B144">
        <v>4</v>
      </c>
      <c r="C144">
        <v>2</v>
      </c>
      <c r="D144">
        <v>0</v>
      </c>
      <c r="E144">
        <v>3</v>
      </c>
      <c r="F144">
        <v>1</v>
      </c>
      <c r="G144">
        <v>1</v>
      </c>
      <c r="H144">
        <v>1</v>
      </c>
      <c r="I144">
        <v>377</v>
      </c>
      <c r="J144">
        <v>3</v>
      </c>
      <c r="K144">
        <v>0</v>
      </c>
      <c r="L144">
        <v>0</v>
      </c>
      <c r="M144">
        <v>0</v>
      </c>
      <c r="N144">
        <v>0</v>
      </c>
      <c r="O144">
        <v>383</v>
      </c>
      <c r="P144" t="str">
        <f t="shared" si="2"/>
        <v>imfa-basic</v>
      </c>
    </row>
    <row r="145" spans="1:16" x14ac:dyDescent="0.25">
      <c r="A145" t="s">
        <v>158</v>
      </c>
      <c r="B145">
        <v>202</v>
      </c>
      <c r="C145">
        <v>187</v>
      </c>
      <c r="D145">
        <v>33</v>
      </c>
      <c r="E145">
        <v>61</v>
      </c>
      <c r="F145">
        <v>13</v>
      </c>
      <c r="G145">
        <v>8</v>
      </c>
      <c r="H145">
        <v>0</v>
      </c>
      <c r="I145">
        <v>0</v>
      </c>
      <c r="J145">
        <v>187</v>
      </c>
      <c r="K145">
        <v>0</v>
      </c>
      <c r="L145">
        <v>22</v>
      </c>
      <c r="M145">
        <v>47</v>
      </c>
      <c r="N145">
        <v>55</v>
      </c>
      <c r="O145">
        <v>286</v>
      </c>
      <c r="P145" t="str">
        <f t="shared" si="2"/>
        <v>imfa</v>
      </c>
    </row>
    <row r="146" spans="1:16" x14ac:dyDescent="0.25">
      <c r="A146" t="s">
        <v>159</v>
      </c>
      <c r="B146">
        <v>9</v>
      </c>
      <c r="C146">
        <v>0</v>
      </c>
      <c r="D146">
        <v>0</v>
      </c>
      <c r="E146">
        <v>2</v>
      </c>
      <c r="F146">
        <v>0</v>
      </c>
      <c r="G146">
        <v>8</v>
      </c>
      <c r="H146">
        <v>7</v>
      </c>
      <c r="I146">
        <v>355</v>
      </c>
      <c r="J146">
        <v>7</v>
      </c>
      <c r="K146">
        <v>0</v>
      </c>
      <c r="L146">
        <v>0</v>
      </c>
      <c r="M146">
        <v>0</v>
      </c>
      <c r="N146">
        <v>0</v>
      </c>
      <c r="O146">
        <v>356</v>
      </c>
      <c r="P146" t="str">
        <f t="shared" si="2"/>
        <v>im-basic</v>
      </c>
    </row>
    <row r="147" spans="1:16" hidden="1" x14ac:dyDescent="0.25">
      <c r="A147" t="s">
        <v>160</v>
      </c>
      <c r="B147">
        <v>327</v>
      </c>
      <c r="C147">
        <v>239</v>
      </c>
      <c r="D147">
        <v>54</v>
      </c>
      <c r="E147">
        <v>58</v>
      </c>
      <c r="F147">
        <v>7</v>
      </c>
      <c r="G147">
        <v>87</v>
      </c>
      <c r="H147">
        <v>83</v>
      </c>
      <c r="I147">
        <v>83</v>
      </c>
      <c r="J147">
        <v>322</v>
      </c>
      <c r="K147">
        <v>0</v>
      </c>
      <c r="L147">
        <v>0</v>
      </c>
      <c r="M147">
        <v>0</v>
      </c>
      <c r="N147">
        <v>0</v>
      </c>
      <c r="O147">
        <v>356</v>
      </c>
      <c r="P147" t="str">
        <f t="shared" si="2"/>
        <v>im-opt-pc</v>
      </c>
    </row>
    <row r="148" spans="1:16" hidden="1" x14ac:dyDescent="0.25">
      <c r="A148" t="s">
        <v>161</v>
      </c>
      <c r="B148">
        <v>11</v>
      </c>
      <c r="C148">
        <v>6</v>
      </c>
      <c r="D148">
        <v>0</v>
      </c>
      <c r="E148">
        <v>12</v>
      </c>
      <c r="F148">
        <v>5</v>
      </c>
      <c r="G148">
        <v>4</v>
      </c>
      <c r="H148">
        <v>1</v>
      </c>
      <c r="I148">
        <v>318</v>
      </c>
      <c r="J148">
        <v>7</v>
      </c>
      <c r="K148">
        <v>0</v>
      </c>
      <c r="L148">
        <v>0</v>
      </c>
      <c r="M148">
        <v>0</v>
      </c>
      <c r="N148">
        <v>0</v>
      </c>
      <c r="O148">
        <v>356</v>
      </c>
      <c r="P148" t="str">
        <f t="shared" si="2"/>
        <v>im-opt</v>
      </c>
    </row>
    <row r="149" spans="1:16" hidden="1" x14ac:dyDescent="0.25">
      <c r="A149" t="s">
        <v>162</v>
      </c>
      <c r="B149">
        <v>323</v>
      </c>
      <c r="C149">
        <v>235</v>
      </c>
      <c r="D149">
        <v>54</v>
      </c>
      <c r="E149">
        <v>57</v>
      </c>
      <c r="F149">
        <v>8</v>
      </c>
      <c r="G149">
        <v>87</v>
      </c>
      <c r="H149">
        <v>83</v>
      </c>
      <c r="I149">
        <v>83</v>
      </c>
      <c r="J149">
        <v>318</v>
      </c>
      <c r="K149">
        <v>0</v>
      </c>
      <c r="L149">
        <v>0</v>
      </c>
      <c r="M149">
        <v>0</v>
      </c>
      <c r="N149">
        <v>0</v>
      </c>
      <c r="O149">
        <v>356</v>
      </c>
      <c r="P149" t="str">
        <f t="shared" si="2"/>
        <v>im</v>
      </c>
    </row>
    <row r="150" spans="1:16" x14ac:dyDescent="0.25">
      <c r="A150" t="s">
        <v>163</v>
      </c>
      <c r="B150">
        <v>323</v>
      </c>
      <c r="C150">
        <v>235</v>
      </c>
      <c r="D150">
        <v>51</v>
      </c>
      <c r="E150">
        <v>60</v>
      </c>
      <c r="F150">
        <v>9</v>
      </c>
      <c r="G150">
        <v>87</v>
      </c>
      <c r="H150">
        <v>83</v>
      </c>
      <c r="I150">
        <v>83</v>
      </c>
      <c r="J150">
        <v>318</v>
      </c>
      <c r="K150">
        <v>0</v>
      </c>
      <c r="L150">
        <v>4</v>
      </c>
      <c r="M150">
        <v>8</v>
      </c>
      <c r="N150">
        <v>11</v>
      </c>
      <c r="O150">
        <v>356</v>
      </c>
      <c r="P150" t="str">
        <f t="shared" si="2"/>
        <v>ima-basic-opt-pc</v>
      </c>
    </row>
    <row r="151" spans="1:16" hidden="1" x14ac:dyDescent="0.25">
      <c r="A151" t="s">
        <v>164</v>
      </c>
      <c r="B151">
        <v>11</v>
      </c>
      <c r="C151">
        <v>6</v>
      </c>
      <c r="D151">
        <v>0</v>
      </c>
      <c r="E151">
        <v>12</v>
      </c>
      <c r="F151">
        <v>5</v>
      </c>
      <c r="G151">
        <v>4</v>
      </c>
      <c r="H151">
        <v>1</v>
      </c>
      <c r="I151">
        <v>318</v>
      </c>
      <c r="J151">
        <v>7</v>
      </c>
      <c r="K151">
        <v>0</v>
      </c>
      <c r="L151">
        <v>0</v>
      </c>
      <c r="M151">
        <v>0</v>
      </c>
      <c r="N151">
        <v>0</v>
      </c>
      <c r="O151">
        <v>356</v>
      </c>
      <c r="P151" t="str">
        <f t="shared" si="2"/>
        <v>ima-basic-opt</v>
      </c>
    </row>
    <row r="152" spans="1:16" hidden="1" x14ac:dyDescent="0.25">
      <c r="A152" t="s">
        <v>165</v>
      </c>
      <c r="B152">
        <v>3</v>
      </c>
      <c r="C152">
        <v>1</v>
      </c>
      <c r="D152">
        <v>0</v>
      </c>
      <c r="E152">
        <v>2</v>
      </c>
      <c r="F152">
        <v>1</v>
      </c>
      <c r="G152">
        <v>1</v>
      </c>
      <c r="H152">
        <v>1</v>
      </c>
      <c r="I152">
        <v>349</v>
      </c>
      <c r="J152">
        <v>2</v>
      </c>
      <c r="K152">
        <v>0</v>
      </c>
      <c r="L152">
        <v>0</v>
      </c>
      <c r="M152">
        <v>0</v>
      </c>
      <c r="N152">
        <v>0</v>
      </c>
      <c r="O152">
        <v>356</v>
      </c>
      <c r="P152" t="str">
        <f t="shared" si="2"/>
        <v>ima-basic</v>
      </c>
    </row>
    <row r="153" spans="1:16" x14ac:dyDescent="0.25">
      <c r="A153" t="s">
        <v>166</v>
      </c>
      <c r="B153">
        <v>321</v>
      </c>
      <c r="C153">
        <v>233</v>
      </c>
      <c r="D153">
        <v>51</v>
      </c>
      <c r="E153">
        <v>58</v>
      </c>
      <c r="F153">
        <v>7</v>
      </c>
      <c r="G153">
        <v>87</v>
      </c>
      <c r="H153">
        <v>83</v>
      </c>
      <c r="I153">
        <v>83</v>
      </c>
      <c r="J153">
        <v>316</v>
      </c>
      <c r="K153">
        <v>1</v>
      </c>
      <c r="L153">
        <v>3</v>
      </c>
      <c r="M153">
        <v>6</v>
      </c>
      <c r="N153">
        <v>9</v>
      </c>
      <c r="O153">
        <v>356</v>
      </c>
      <c r="P153" t="str">
        <f t="shared" si="2"/>
        <v>ima</v>
      </c>
    </row>
    <row r="154" spans="1:16" hidden="1" x14ac:dyDescent="0.25">
      <c r="A154" t="s">
        <v>167</v>
      </c>
      <c r="B154">
        <v>23</v>
      </c>
      <c r="C154">
        <v>17</v>
      </c>
      <c r="D154">
        <v>4</v>
      </c>
      <c r="E154">
        <v>6</v>
      </c>
      <c r="F154">
        <v>2</v>
      </c>
      <c r="G154">
        <v>3</v>
      </c>
      <c r="H154">
        <v>2</v>
      </c>
      <c r="I154">
        <v>205</v>
      </c>
      <c r="J154">
        <v>19</v>
      </c>
      <c r="K154">
        <v>0</v>
      </c>
      <c r="L154">
        <v>0</v>
      </c>
      <c r="M154">
        <v>0</v>
      </c>
      <c r="N154">
        <v>0</v>
      </c>
      <c r="O154">
        <v>243</v>
      </c>
      <c r="P154" t="str">
        <f t="shared" si="2"/>
        <v>imf-basic</v>
      </c>
    </row>
    <row r="155" spans="1:16" hidden="1" x14ac:dyDescent="0.25">
      <c r="A155" t="s">
        <v>168</v>
      </c>
      <c r="B155">
        <v>172</v>
      </c>
      <c r="C155">
        <v>159</v>
      </c>
      <c r="D155">
        <v>38</v>
      </c>
      <c r="E155">
        <v>44</v>
      </c>
      <c r="F155">
        <v>7</v>
      </c>
      <c r="G155">
        <v>7</v>
      </c>
      <c r="H155">
        <v>0</v>
      </c>
      <c r="I155">
        <v>0</v>
      </c>
      <c r="J155">
        <v>159</v>
      </c>
      <c r="K155">
        <v>0</v>
      </c>
      <c r="L155">
        <v>0</v>
      </c>
      <c r="M155">
        <v>0</v>
      </c>
      <c r="N155">
        <v>0</v>
      </c>
      <c r="O155">
        <v>232</v>
      </c>
      <c r="P155" t="str">
        <f t="shared" si="2"/>
        <v>imf-opt-pc</v>
      </c>
    </row>
    <row r="156" spans="1:16" hidden="1" x14ac:dyDescent="0.25">
      <c r="A156" t="s">
        <v>169</v>
      </c>
      <c r="B156">
        <v>102</v>
      </c>
      <c r="C156">
        <v>78</v>
      </c>
      <c r="D156">
        <v>10</v>
      </c>
      <c r="E156">
        <v>43</v>
      </c>
      <c r="F156">
        <v>11</v>
      </c>
      <c r="G156">
        <v>14</v>
      </c>
      <c r="H156">
        <v>1</v>
      </c>
      <c r="I156">
        <v>6</v>
      </c>
      <c r="J156">
        <v>79</v>
      </c>
      <c r="K156">
        <v>0</v>
      </c>
      <c r="L156">
        <v>0</v>
      </c>
      <c r="M156">
        <v>0</v>
      </c>
      <c r="N156">
        <v>0</v>
      </c>
      <c r="O156">
        <v>240</v>
      </c>
      <c r="P156" t="str">
        <f t="shared" si="2"/>
        <v>imf-opt</v>
      </c>
    </row>
    <row r="157" spans="1:16" x14ac:dyDescent="0.25">
      <c r="A157" t="s">
        <v>170</v>
      </c>
      <c r="B157">
        <v>174</v>
      </c>
      <c r="C157">
        <v>163</v>
      </c>
      <c r="D157">
        <v>41</v>
      </c>
      <c r="E157">
        <v>43</v>
      </c>
      <c r="F157">
        <v>5</v>
      </c>
      <c r="G157">
        <v>5</v>
      </c>
      <c r="H157">
        <v>0</v>
      </c>
      <c r="I157">
        <v>0</v>
      </c>
      <c r="J157">
        <v>163</v>
      </c>
      <c r="K157">
        <v>0</v>
      </c>
      <c r="L157">
        <v>0</v>
      </c>
      <c r="M157">
        <v>0</v>
      </c>
      <c r="N157">
        <v>0</v>
      </c>
      <c r="O157">
        <v>232</v>
      </c>
      <c r="P157" t="str">
        <f t="shared" si="2"/>
        <v>imf</v>
      </c>
    </row>
    <row r="158" spans="1:16" x14ac:dyDescent="0.25">
      <c r="A158" t="s">
        <v>171</v>
      </c>
      <c r="B158">
        <v>167</v>
      </c>
      <c r="C158">
        <v>153</v>
      </c>
      <c r="D158">
        <v>31</v>
      </c>
      <c r="E158">
        <v>44</v>
      </c>
      <c r="F158">
        <v>7</v>
      </c>
      <c r="G158">
        <v>7</v>
      </c>
      <c r="H158">
        <v>0</v>
      </c>
      <c r="I158">
        <v>0</v>
      </c>
      <c r="J158">
        <v>153</v>
      </c>
      <c r="K158">
        <v>0</v>
      </c>
      <c r="L158">
        <v>9</v>
      </c>
      <c r="M158">
        <v>21</v>
      </c>
      <c r="N158">
        <v>21</v>
      </c>
      <c r="O158">
        <v>232</v>
      </c>
      <c r="P158" t="str">
        <f t="shared" si="2"/>
        <v>imfa-basic-opt-pc</v>
      </c>
    </row>
    <row r="159" spans="1:16" hidden="1" x14ac:dyDescent="0.25">
      <c r="A159" t="s">
        <v>172</v>
      </c>
      <c r="B159">
        <v>94</v>
      </c>
      <c r="C159">
        <v>71</v>
      </c>
      <c r="D159">
        <v>3</v>
      </c>
      <c r="E159">
        <v>43</v>
      </c>
      <c r="F159">
        <v>12</v>
      </c>
      <c r="G159">
        <v>14</v>
      </c>
      <c r="H159">
        <v>1</v>
      </c>
      <c r="I159">
        <v>6</v>
      </c>
      <c r="J159">
        <v>72</v>
      </c>
      <c r="K159">
        <v>0</v>
      </c>
      <c r="L159">
        <v>7</v>
      </c>
      <c r="M159">
        <v>14</v>
      </c>
      <c r="N159">
        <v>15</v>
      </c>
      <c r="O159">
        <v>240</v>
      </c>
      <c r="P159" t="str">
        <f t="shared" si="2"/>
        <v>imfa-basic-opt</v>
      </c>
    </row>
    <row r="160" spans="1:16" hidden="1" x14ac:dyDescent="0.25">
      <c r="A160" t="s">
        <v>173</v>
      </c>
      <c r="B160">
        <v>22</v>
      </c>
      <c r="C160">
        <v>16</v>
      </c>
      <c r="D160">
        <v>3</v>
      </c>
      <c r="E160">
        <v>6</v>
      </c>
      <c r="F160">
        <v>2</v>
      </c>
      <c r="G160">
        <v>3</v>
      </c>
      <c r="H160">
        <v>2</v>
      </c>
      <c r="I160">
        <v>205</v>
      </c>
      <c r="J160">
        <v>18</v>
      </c>
      <c r="K160">
        <v>0</v>
      </c>
      <c r="L160">
        <v>1</v>
      </c>
      <c r="M160">
        <v>2</v>
      </c>
      <c r="N160">
        <v>2</v>
      </c>
      <c r="O160">
        <v>243</v>
      </c>
      <c r="P160" t="str">
        <f t="shared" si="2"/>
        <v>imfa-basic</v>
      </c>
    </row>
    <row r="161" spans="1:16" x14ac:dyDescent="0.25">
      <c r="A161" t="s">
        <v>174</v>
      </c>
      <c r="B161">
        <v>159</v>
      </c>
      <c r="C161">
        <v>148</v>
      </c>
      <c r="D161">
        <v>33</v>
      </c>
      <c r="E161">
        <v>44</v>
      </c>
      <c r="F161">
        <v>7</v>
      </c>
      <c r="G161">
        <v>6</v>
      </c>
      <c r="H161">
        <v>0</v>
      </c>
      <c r="I161">
        <v>0</v>
      </c>
      <c r="J161">
        <v>148</v>
      </c>
      <c r="K161">
        <v>0</v>
      </c>
      <c r="L161">
        <v>8</v>
      </c>
      <c r="M161">
        <v>18</v>
      </c>
      <c r="N161">
        <v>19</v>
      </c>
      <c r="O161">
        <v>232</v>
      </c>
      <c r="P161" t="str">
        <f t="shared" si="2"/>
        <v>imfa</v>
      </c>
    </row>
    <row r="162" spans="1:16" x14ac:dyDescent="0.25">
      <c r="A162" t="s">
        <v>175</v>
      </c>
      <c r="B162">
        <v>2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1</v>
      </c>
      <c r="I162">
        <v>389</v>
      </c>
      <c r="J162">
        <v>1</v>
      </c>
      <c r="K162">
        <v>0</v>
      </c>
      <c r="L162">
        <v>0</v>
      </c>
      <c r="M162">
        <v>0</v>
      </c>
      <c r="N162">
        <v>0</v>
      </c>
      <c r="O162">
        <v>389</v>
      </c>
      <c r="P162" t="str">
        <f t="shared" si="2"/>
        <v>im-basic</v>
      </c>
    </row>
    <row r="163" spans="1:16" hidden="1" x14ac:dyDescent="0.25">
      <c r="A163" t="s">
        <v>176</v>
      </c>
      <c r="B163">
        <v>361</v>
      </c>
      <c r="C163">
        <v>253</v>
      </c>
      <c r="D163">
        <v>71</v>
      </c>
      <c r="E163">
        <v>64</v>
      </c>
      <c r="F163">
        <v>4</v>
      </c>
      <c r="G163">
        <v>107</v>
      </c>
      <c r="H163">
        <v>105</v>
      </c>
      <c r="I163">
        <v>105</v>
      </c>
      <c r="J163">
        <v>358</v>
      </c>
      <c r="K163">
        <v>0</v>
      </c>
      <c r="L163">
        <v>0</v>
      </c>
      <c r="M163">
        <v>0</v>
      </c>
      <c r="N163">
        <v>0</v>
      </c>
      <c r="O163">
        <v>389</v>
      </c>
      <c r="P163" t="str">
        <f t="shared" si="2"/>
        <v>im-opt-pc</v>
      </c>
    </row>
    <row r="164" spans="1:16" hidden="1" x14ac:dyDescent="0.25">
      <c r="A164" t="s">
        <v>177</v>
      </c>
      <c r="B164">
        <v>15</v>
      </c>
      <c r="C164">
        <v>7</v>
      </c>
      <c r="D164">
        <v>0</v>
      </c>
      <c r="E164">
        <v>8</v>
      </c>
      <c r="F164">
        <v>2</v>
      </c>
      <c r="G164">
        <v>4</v>
      </c>
      <c r="H164">
        <v>1</v>
      </c>
      <c r="I164">
        <v>373</v>
      </c>
      <c r="J164">
        <v>8</v>
      </c>
      <c r="K164">
        <v>0</v>
      </c>
      <c r="L164">
        <v>0</v>
      </c>
      <c r="M164">
        <v>0</v>
      </c>
      <c r="N164">
        <v>0</v>
      </c>
      <c r="O164">
        <v>389</v>
      </c>
      <c r="P164" t="str">
        <f t="shared" si="2"/>
        <v>im-opt</v>
      </c>
    </row>
    <row r="165" spans="1:16" hidden="1" x14ac:dyDescent="0.25">
      <c r="A165" t="s">
        <v>178</v>
      </c>
      <c r="B165">
        <v>353</v>
      </c>
      <c r="C165">
        <v>244</v>
      </c>
      <c r="D165">
        <v>73</v>
      </c>
      <c r="E165">
        <v>60</v>
      </c>
      <c r="F165">
        <v>4</v>
      </c>
      <c r="G165">
        <v>106</v>
      </c>
      <c r="H165">
        <v>104</v>
      </c>
      <c r="I165">
        <v>104</v>
      </c>
      <c r="J165">
        <v>348</v>
      </c>
      <c r="K165">
        <v>0</v>
      </c>
      <c r="L165">
        <v>0</v>
      </c>
      <c r="M165">
        <v>0</v>
      </c>
      <c r="N165">
        <v>0</v>
      </c>
      <c r="O165">
        <v>389</v>
      </c>
      <c r="P165" t="str">
        <f t="shared" si="2"/>
        <v>im</v>
      </c>
    </row>
    <row r="166" spans="1:16" x14ac:dyDescent="0.25">
      <c r="A166" t="s">
        <v>179</v>
      </c>
      <c r="B166">
        <v>351</v>
      </c>
      <c r="C166">
        <v>244</v>
      </c>
      <c r="D166">
        <v>68</v>
      </c>
      <c r="E166">
        <v>64</v>
      </c>
      <c r="F166">
        <v>5</v>
      </c>
      <c r="G166">
        <v>108</v>
      </c>
      <c r="H166">
        <v>103</v>
      </c>
      <c r="I166">
        <v>103</v>
      </c>
      <c r="J166">
        <v>347</v>
      </c>
      <c r="K166">
        <v>0</v>
      </c>
      <c r="L166">
        <v>5</v>
      </c>
      <c r="M166">
        <v>10</v>
      </c>
      <c r="N166">
        <v>10</v>
      </c>
      <c r="O166">
        <v>389</v>
      </c>
      <c r="P166" t="str">
        <f t="shared" si="2"/>
        <v>ima-basic-opt-pc</v>
      </c>
    </row>
    <row r="167" spans="1:16" hidden="1" x14ac:dyDescent="0.25">
      <c r="A167" t="s">
        <v>180</v>
      </c>
      <c r="B167">
        <v>15</v>
      </c>
      <c r="C167">
        <v>7</v>
      </c>
      <c r="D167">
        <v>0</v>
      </c>
      <c r="E167">
        <v>8</v>
      </c>
      <c r="F167">
        <v>2</v>
      </c>
      <c r="G167">
        <v>4</v>
      </c>
      <c r="H167">
        <v>1</v>
      </c>
      <c r="I167">
        <v>373</v>
      </c>
      <c r="J167">
        <v>8</v>
      </c>
      <c r="K167">
        <v>0</v>
      </c>
      <c r="L167">
        <v>0</v>
      </c>
      <c r="M167">
        <v>0</v>
      </c>
      <c r="N167">
        <v>0</v>
      </c>
      <c r="O167">
        <v>389</v>
      </c>
      <c r="P167" t="str">
        <f t="shared" si="2"/>
        <v>ima-basic-opt</v>
      </c>
    </row>
    <row r="168" spans="1:16" hidden="1" x14ac:dyDescent="0.25">
      <c r="A168" t="s">
        <v>181</v>
      </c>
      <c r="B168">
        <v>2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1</v>
      </c>
      <c r="I168">
        <v>389</v>
      </c>
      <c r="J168">
        <v>1</v>
      </c>
      <c r="K168">
        <v>0</v>
      </c>
      <c r="L168">
        <v>0</v>
      </c>
      <c r="M168">
        <v>0</v>
      </c>
      <c r="N168">
        <v>0</v>
      </c>
      <c r="O168">
        <v>389</v>
      </c>
      <c r="P168" t="str">
        <f t="shared" si="2"/>
        <v>ima-basic</v>
      </c>
    </row>
    <row r="169" spans="1:16" x14ac:dyDescent="0.25">
      <c r="A169" t="s">
        <v>182</v>
      </c>
      <c r="B169">
        <v>351</v>
      </c>
      <c r="C169">
        <v>244</v>
      </c>
      <c r="D169">
        <v>71</v>
      </c>
      <c r="E169">
        <v>59</v>
      </c>
      <c r="F169">
        <v>3</v>
      </c>
      <c r="G169">
        <v>105</v>
      </c>
      <c r="H169">
        <v>102</v>
      </c>
      <c r="I169">
        <v>103</v>
      </c>
      <c r="J169">
        <v>346</v>
      </c>
      <c r="K169">
        <v>0</v>
      </c>
      <c r="L169">
        <v>3</v>
      </c>
      <c r="M169">
        <v>7</v>
      </c>
      <c r="N169">
        <v>7</v>
      </c>
      <c r="O169">
        <v>389</v>
      </c>
      <c r="P169" t="str">
        <f t="shared" si="2"/>
        <v>ima</v>
      </c>
    </row>
    <row r="170" spans="1:16" hidden="1" x14ac:dyDescent="0.25">
      <c r="A170" t="s">
        <v>183</v>
      </c>
      <c r="B170">
        <v>14</v>
      </c>
      <c r="C170">
        <v>6</v>
      </c>
      <c r="D170">
        <v>0</v>
      </c>
      <c r="E170">
        <v>8</v>
      </c>
      <c r="F170">
        <v>2</v>
      </c>
      <c r="G170">
        <v>4</v>
      </c>
      <c r="H170">
        <v>3</v>
      </c>
      <c r="I170">
        <v>215</v>
      </c>
      <c r="J170">
        <v>9</v>
      </c>
      <c r="K170">
        <v>0</v>
      </c>
      <c r="L170">
        <v>0</v>
      </c>
      <c r="M170">
        <v>0</v>
      </c>
      <c r="N170">
        <v>0</v>
      </c>
      <c r="O170">
        <v>232</v>
      </c>
      <c r="P170" t="str">
        <f t="shared" si="2"/>
        <v>imf-basic</v>
      </c>
    </row>
    <row r="171" spans="1:16" hidden="1" x14ac:dyDescent="0.25">
      <c r="A171" t="s">
        <v>184</v>
      </c>
      <c r="B171">
        <v>151</v>
      </c>
      <c r="C171">
        <v>136</v>
      </c>
      <c r="D171">
        <v>31</v>
      </c>
      <c r="E171">
        <v>47</v>
      </c>
      <c r="F171">
        <v>8</v>
      </c>
      <c r="G171">
        <v>8</v>
      </c>
      <c r="H171">
        <v>0</v>
      </c>
      <c r="I171">
        <v>0</v>
      </c>
      <c r="J171">
        <v>136</v>
      </c>
      <c r="K171">
        <v>0</v>
      </c>
      <c r="L171">
        <v>0</v>
      </c>
      <c r="M171">
        <v>0</v>
      </c>
      <c r="N171">
        <v>0</v>
      </c>
      <c r="O171">
        <v>225</v>
      </c>
      <c r="P171" t="str">
        <f t="shared" si="2"/>
        <v>imf-opt-pc</v>
      </c>
    </row>
    <row r="172" spans="1:16" hidden="1" x14ac:dyDescent="0.25">
      <c r="A172" t="s">
        <v>185</v>
      </c>
      <c r="B172">
        <v>89</v>
      </c>
      <c r="C172">
        <v>71</v>
      </c>
      <c r="D172">
        <v>2</v>
      </c>
      <c r="E172">
        <v>50</v>
      </c>
      <c r="F172">
        <v>13</v>
      </c>
      <c r="G172">
        <v>22</v>
      </c>
      <c r="H172">
        <v>2</v>
      </c>
      <c r="I172">
        <v>16</v>
      </c>
      <c r="J172">
        <v>73</v>
      </c>
      <c r="K172">
        <v>0</v>
      </c>
      <c r="L172">
        <v>0</v>
      </c>
      <c r="M172">
        <v>0</v>
      </c>
      <c r="N172">
        <v>0</v>
      </c>
      <c r="O172">
        <v>230</v>
      </c>
      <c r="P172" t="str">
        <f t="shared" si="2"/>
        <v>imf-opt</v>
      </c>
    </row>
    <row r="173" spans="1:16" x14ac:dyDescent="0.25">
      <c r="A173" t="s">
        <v>186</v>
      </c>
      <c r="B173">
        <v>148</v>
      </c>
      <c r="C173">
        <v>134</v>
      </c>
      <c r="D173">
        <v>28</v>
      </c>
      <c r="E173">
        <v>45</v>
      </c>
      <c r="F173">
        <v>8</v>
      </c>
      <c r="G173">
        <v>6</v>
      </c>
      <c r="H173">
        <v>0</v>
      </c>
      <c r="I173">
        <v>0</v>
      </c>
      <c r="J173">
        <v>134</v>
      </c>
      <c r="K173">
        <v>0</v>
      </c>
      <c r="L173">
        <v>0</v>
      </c>
      <c r="M173">
        <v>0</v>
      </c>
      <c r="N173">
        <v>0</v>
      </c>
      <c r="O173">
        <v>223</v>
      </c>
      <c r="P173" t="str">
        <f t="shared" si="2"/>
        <v>imf</v>
      </c>
    </row>
    <row r="174" spans="1:16" x14ac:dyDescent="0.25">
      <c r="A174" t="s">
        <v>187</v>
      </c>
      <c r="B174">
        <v>140</v>
      </c>
      <c r="C174">
        <v>126</v>
      </c>
      <c r="D174">
        <v>21</v>
      </c>
      <c r="E174">
        <v>47</v>
      </c>
      <c r="F174">
        <v>9</v>
      </c>
      <c r="G174">
        <v>8</v>
      </c>
      <c r="H174">
        <v>0</v>
      </c>
      <c r="I174">
        <v>0</v>
      </c>
      <c r="J174">
        <v>126</v>
      </c>
      <c r="K174">
        <v>0</v>
      </c>
      <c r="L174">
        <v>12</v>
      </c>
      <c r="M174">
        <v>24</v>
      </c>
      <c r="N174">
        <v>30</v>
      </c>
      <c r="O174">
        <v>225</v>
      </c>
      <c r="P174" t="str">
        <f t="shared" si="2"/>
        <v>imfa-basic-opt-pc</v>
      </c>
    </row>
    <row r="175" spans="1:16" hidden="1" x14ac:dyDescent="0.25">
      <c r="A175" t="s">
        <v>188</v>
      </c>
      <c r="B175">
        <v>87</v>
      </c>
      <c r="C175">
        <v>69</v>
      </c>
      <c r="D175">
        <v>0</v>
      </c>
      <c r="E175">
        <v>51</v>
      </c>
      <c r="F175">
        <v>14</v>
      </c>
      <c r="G175">
        <v>22</v>
      </c>
      <c r="H175">
        <v>2</v>
      </c>
      <c r="I175">
        <v>16</v>
      </c>
      <c r="J175">
        <v>71</v>
      </c>
      <c r="K175">
        <v>1</v>
      </c>
      <c r="L175">
        <v>2</v>
      </c>
      <c r="M175">
        <v>4</v>
      </c>
      <c r="N175">
        <v>4</v>
      </c>
      <c r="O175">
        <v>230</v>
      </c>
      <c r="P175" t="str">
        <f t="shared" si="2"/>
        <v>imfa-basic-opt</v>
      </c>
    </row>
    <row r="176" spans="1:16" hidden="1" x14ac:dyDescent="0.25">
      <c r="A176" t="s">
        <v>189</v>
      </c>
      <c r="B176">
        <v>14</v>
      </c>
      <c r="C176">
        <v>6</v>
      </c>
      <c r="D176">
        <v>0</v>
      </c>
      <c r="E176">
        <v>8</v>
      </c>
      <c r="F176">
        <v>2</v>
      </c>
      <c r="G176">
        <v>4</v>
      </c>
      <c r="H176">
        <v>4</v>
      </c>
      <c r="I176">
        <v>216</v>
      </c>
      <c r="J176">
        <v>10</v>
      </c>
      <c r="K176">
        <v>0</v>
      </c>
      <c r="L176">
        <v>0</v>
      </c>
      <c r="M176">
        <v>0</v>
      </c>
      <c r="N176">
        <v>0</v>
      </c>
      <c r="O176">
        <v>232</v>
      </c>
      <c r="P176" t="str">
        <f t="shared" si="2"/>
        <v>imfa-basic</v>
      </c>
    </row>
    <row r="177" spans="1:16" x14ac:dyDescent="0.25">
      <c r="A177" t="s">
        <v>190</v>
      </c>
      <c r="B177">
        <v>139</v>
      </c>
      <c r="C177">
        <v>125</v>
      </c>
      <c r="D177">
        <v>18</v>
      </c>
      <c r="E177">
        <v>44</v>
      </c>
      <c r="F177">
        <v>9</v>
      </c>
      <c r="G177">
        <v>6</v>
      </c>
      <c r="H177">
        <v>0</v>
      </c>
      <c r="I177">
        <v>0</v>
      </c>
      <c r="J177">
        <v>125</v>
      </c>
      <c r="K177">
        <v>0</v>
      </c>
      <c r="L177">
        <v>11</v>
      </c>
      <c r="M177">
        <v>22</v>
      </c>
      <c r="N177">
        <v>27</v>
      </c>
      <c r="O177">
        <v>222</v>
      </c>
      <c r="P177" t="str">
        <f t="shared" si="2"/>
        <v>imfa</v>
      </c>
    </row>
    <row r="178" spans="1:16" x14ac:dyDescent="0.25">
      <c r="A178" t="s">
        <v>191</v>
      </c>
      <c r="B178">
        <v>3</v>
      </c>
      <c r="C178">
        <v>0</v>
      </c>
      <c r="D178">
        <v>0</v>
      </c>
      <c r="E178">
        <v>1</v>
      </c>
      <c r="F178">
        <v>0</v>
      </c>
      <c r="G178">
        <v>2</v>
      </c>
      <c r="H178">
        <v>2</v>
      </c>
      <c r="I178">
        <v>25</v>
      </c>
      <c r="J178">
        <v>2</v>
      </c>
      <c r="K178">
        <v>0</v>
      </c>
      <c r="L178">
        <v>0</v>
      </c>
      <c r="M178">
        <v>0</v>
      </c>
      <c r="N178">
        <v>0</v>
      </c>
      <c r="O178">
        <v>26</v>
      </c>
      <c r="P178" t="str">
        <f t="shared" si="2"/>
        <v>im-basic</v>
      </c>
    </row>
    <row r="179" spans="1:16" hidden="1" x14ac:dyDescent="0.25">
      <c r="A179" t="s">
        <v>192</v>
      </c>
      <c r="B179">
        <v>19</v>
      </c>
      <c r="C179">
        <v>4</v>
      </c>
      <c r="D179">
        <v>6</v>
      </c>
      <c r="E179">
        <v>6</v>
      </c>
      <c r="F179">
        <v>0</v>
      </c>
      <c r="G179">
        <v>18</v>
      </c>
      <c r="H179">
        <v>15</v>
      </c>
      <c r="I179">
        <v>15</v>
      </c>
      <c r="J179">
        <v>19</v>
      </c>
      <c r="K179">
        <v>0</v>
      </c>
      <c r="L179">
        <v>0</v>
      </c>
      <c r="M179">
        <v>0</v>
      </c>
      <c r="N179">
        <v>0</v>
      </c>
      <c r="O179">
        <v>26</v>
      </c>
      <c r="P179" t="str">
        <f t="shared" si="2"/>
        <v>im-opt-pc</v>
      </c>
    </row>
    <row r="180" spans="1:16" hidden="1" x14ac:dyDescent="0.25">
      <c r="A180" t="s">
        <v>193</v>
      </c>
      <c r="B180">
        <v>14</v>
      </c>
      <c r="C180">
        <v>6</v>
      </c>
      <c r="D180">
        <v>0</v>
      </c>
      <c r="E180">
        <v>11</v>
      </c>
      <c r="F180">
        <v>1</v>
      </c>
      <c r="G180">
        <v>8</v>
      </c>
      <c r="H180">
        <v>4</v>
      </c>
      <c r="I180">
        <v>11</v>
      </c>
      <c r="J180">
        <v>10</v>
      </c>
      <c r="K180">
        <v>0</v>
      </c>
      <c r="L180">
        <v>0</v>
      </c>
      <c r="M180">
        <v>0</v>
      </c>
      <c r="N180">
        <v>0</v>
      </c>
      <c r="O180">
        <v>26</v>
      </c>
      <c r="P180" t="str">
        <f t="shared" si="2"/>
        <v>im-opt</v>
      </c>
    </row>
    <row r="181" spans="1:16" hidden="1" x14ac:dyDescent="0.25">
      <c r="A181" t="s">
        <v>194</v>
      </c>
      <c r="B181">
        <v>19</v>
      </c>
      <c r="C181">
        <v>4</v>
      </c>
      <c r="D181">
        <v>5</v>
      </c>
      <c r="E181">
        <v>5</v>
      </c>
      <c r="F181">
        <v>0</v>
      </c>
      <c r="G181">
        <v>18</v>
      </c>
      <c r="H181">
        <v>15</v>
      </c>
      <c r="I181">
        <v>15</v>
      </c>
      <c r="J181">
        <v>19</v>
      </c>
      <c r="K181">
        <v>0</v>
      </c>
      <c r="L181">
        <v>0</v>
      </c>
      <c r="M181">
        <v>0</v>
      </c>
      <c r="N181">
        <v>0</v>
      </c>
      <c r="O181">
        <v>26</v>
      </c>
      <c r="P181" t="str">
        <f t="shared" si="2"/>
        <v>im</v>
      </c>
    </row>
    <row r="182" spans="1:16" x14ac:dyDescent="0.25">
      <c r="A182" t="s">
        <v>195</v>
      </c>
      <c r="B182">
        <v>14</v>
      </c>
      <c r="C182">
        <v>6</v>
      </c>
      <c r="D182">
        <v>5</v>
      </c>
      <c r="E182">
        <v>6</v>
      </c>
      <c r="F182">
        <v>0</v>
      </c>
      <c r="G182">
        <v>18</v>
      </c>
      <c r="H182">
        <v>8</v>
      </c>
      <c r="I182">
        <v>8</v>
      </c>
      <c r="J182">
        <v>14</v>
      </c>
      <c r="K182">
        <v>0</v>
      </c>
      <c r="L182">
        <v>2</v>
      </c>
      <c r="M182">
        <v>7</v>
      </c>
      <c r="N182">
        <v>7</v>
      </c>
      <c r="O182">
        <v>26</v>
      </c>
      <c r="P182" t="str">
        <f t="shared" si="2"/>
        <v>ima-basic-opt-pc</v>
      </c>
    </row>
    <row r="183" spans="1:16" hidden="1" x14ac:dyDescent="0.25">
      <c r="A183" t="s">
        <v>196</v>
      </c>
      <c r="B183">
        <v>14</v>
      </c>
      <c r="C183">
        <v>6</v>
      </c>
      <c r="D183">
        <v>0</v>
      </c>
      <c r="E183">
        <v>11</v>
      </c>
      <c r="F183">
        <v>1</v>
      </c>
      <c r="G183">
        <v>8</v>
      </c>
      <c r="H183">
        <v>4</v>
      </c>
      <c r="I183">
        <v>11</v>
      </c>
      <c r="J183">
        <v>10</v>
      </c>
      <c r="K183">
        <v>0</v>
      </c>
      <c r="L183">
        <v>0</v>
      </c>
      <c r="M183">
        <v>0</v>
      </c>
      <c r="N183">
        <v>0</v>
      </c>
      <c r="O183">
        <v>26</v>
      </c>
      <c r="P183" t="str">
        <f t="shared" si="2"/>
        <v>ima-basic-opt</v>
      </c>
    </row>
    <row r="184" spans="1:16" hidden="1" x14ac:dyDescent="0.25">
      <c r="A184" t="s">
        <v>197</v>
      </c>
      <c r="B184">
        <v>3</v>
      </c>
      <c r="C184">
        <v>1</v>
      </c>
      <c r="D184">
        <v>0</v>
      </c>
      <c r="E184">
        <v>1</v>
      </c>
      <c r="F184">
        <v>0</v>
      </c>
      <c r="G184">
        <v>1</v>
      </c>
      <c r="H184">
        <v>1</v>
      </c>
      <c r="I184">
        <v>24</v>
      </c>
      <c r="J184">
        <v>2</v>
      </c>
      <c r="K184">
        <v>0</v>
      </c>
      <c r="L184">
        <v>0</v>
      </c>
      <c r="M184">
        <v>0</v>
      </c>
      <c r="N184">
        <v>0</v>
      </c>
      <c r="O184">
        <v>26</v>
      </c>
      <c r="P184" t="str">
        <f t="shared" si="2"/>
        <v>ima-basic</v>
      </c>
    </row>
    <row r="185" spans="1:16" x14ac:dyDescent="0.25">
      <c r="A185" t="s">
        <v>198</v>
      </c>
      <c r="B185">
        <v>14</v>
      </c>
      <c r="C185">
        <v>6</v>
      </c>
      <c r="D185">
        <v>4</v>
      </c>
      <c r="E185">
        <v>5</v>
      </c>
      <c r="F185">
        <v>0</v>
      </c>
      <c r="G185">
        <v>18</v>
      </c>
      <c r="H185">
        <v>8</v>
      </c>
      <c r="I185">
        <v>8</v>
      </c>
      <c r="J185">
        <v>14</v>
      </c>
      <c r="K185">
        <v>0</v>
      </c>
      <c r="L185">
        <v>2</v>
      </c>
      <c r="M185">
        <v>7</v>
      </c>
      <c r="N185">
        <v>7</v>
      </c>
      <c r="O185">
        <v>26</v>
      </c>
      <c r="P185" t="str">
        <f t="shared" si="2"/>
        <v>ima</v>
      </c>
    </row>
    <row r="186" spans="1:16" hidden="1" x14ac:dyDescent="0.25">
      <c r="A186" t="s">
        <v>199</v>
      </c>
      <c r="B186">
        <v>5</v>
      </c>
      <c r="C186">
        <v>2</v>
      </c>
      <c r="D186">
        <v>0</v>
      </c>
      <c r="E186">
        <v>2</v>
      </c>
      <c r="F186">
        <v>0</v>
      </c>
      <c r="G186">
        <v>2</v>
      </c>
      <c r="H186">
        <v>1</v>
      </c>
      <c r="I186">
        <v>21</v>
      </c>
      <c r="J186">
        <v>3</v>
      </c>
      <c r="K186">
        <v>0</v>
      </c>
      <c r="L186">
        <v>0</v>
      </c>
      <c r="M186">
        <v>0</v>
      </c>
      <c r="N186">
        <v>0</v>
      </c>
      <c r="O186">
        <v>25</v>
      </c>
      <c r="P186" t="str">
        <f t="shared" si="2"/>
        <v>imf-basic</v>
      </c>
    </row>
    <row r="187" spans="1:16" hidden="1" x14ac:dyDescent="0.25">
      <c r="A187" t="s">
        <v>200</v>
      </c>
      <c r="B187">
        <v>13</v>
      </c>
      <c r="C187">
        <v>8</v>
      </c>
      <c r="D187">
        <v>4</v>
      </c>
      <c r="E187">
        <v>5</v>
      </c>
      <c r="F187">
        <v>0</v>
      </c>
      <c r="G187">
        <v>6</v>
      </c>
      <c r="H187">
        <v>4</v>
      </c>
      <c r="I187">
        <v>4</v>
      </c>
      <c r="J187">
        <v>12</v>
      </c>
      <c r="K187">
        <v>0</v>
      </c>
      <c r="L187">
        <v>0</v>
      </c>
      <c r="M187">
        <v>0</v>
      </c>
      <c r="N187">
        <v>0</v>
      </c>
      <c r="O187">
        <v>24</v>
      </c>
      <c r="P187" t="str">
        <f t="shared" si="2"/>
        <v>imf-opt-pc</v>
      </c>
    </row>
    <row r="188" spans="1:16" hidden="1" x14ac:dyDescent="0.25">
      <c r="A188" t="s">
        <v>201</v>
      </c>
      <c r="B188">
        <v>17</v>
      </c>
      <c r="C188">
        <v>14</v>
      </c>
      <c r="D188">
        <v>0</v>
      </c>
      <c r="E188">
        <v>12</v>
      </c>
      <c r="F188">
        <v>2</v>
      </c>
      <c r="G188">
        <v>6</v>
      </c>
      <c r="H188">
        <v>1</v>
      </c>
      <c r="I188">
        <v>1</v>
      </c>
      <c r="J188">
        <v>15</v>
      </c>
      <c r="K188">
        <v>0</v>
      </c>
      <c r="L188">
        <v>0</v>
      </c>
      <c r="M188">
        <v>0</v>
      </c>
      <c r="N188">
        <v>0</v>
      </c>
      <c r="O188">
        <v>25</v>
      </c>
      <c r="P188" t="str">
        <f t="shared" si="2"/>
        <v>imf-opt</v>
      </c>
    </row>
    <row r="189" spans="1:16" x14ac:dyDescent="0.25">
      <c r="A189" t="s">
        <v>202</v>
      </c>
      <c r="B189">
        <v>13</v>
      </c>
      <c r="C189">
        <v>8</v>
      </c>
      <c r="D189">
        <v>3</v>
      </c>
      <c r="E189">
        <v>3</v>
      </c>
      <c r="F189">
        <v>0</v>
      </c>
      <c r="G189">
        <v>6</v>
      </c>
      <c r="H189">
        <v>4</v>
      </c>
      <c r="I189">
        <v>4</v>
      </c>
      <c r="J189">
        <v>12</v>
      </c>
      <c r="K189">
        <v>0</v>
      </c>
      <c r="L189">
        <v>0</v>
      </c>
      <c r="M189">
        <v>0</v>
      </c>
      <c r="N189">
        <v>0</v>
      </c>
      <c r="O189">
        <v>24</v>
      </c>
      <c r="P189" t="str">
        <f t="shared" si="2"/>
        <v>imf</v>
      </c>
    </row>
    <row r="190" spans="1:16" x14ac:dyDescent="0.25">
      <c r="A190" t="s">
        <v>203</v>
      </c>
      <c r="B190">
        <v>13</v>
      </c>
      <c r="C190">
        <v>8</v>
      </c>
      <c r="D190">
        <v>4</v>
      </c>
      <c r="E190">
        <v>5</v>
      </c>
      <c r="F190">
        <v>0</v>
      </c>
      <c r="G190">
        <v>6</v>
      </c>
      <c r="H190">
        <v>4</v>
      </c>
      <c r="I190">
        <v>4</v>
      </c>
      <c r="J190">
        <v>12</v>
      </c>
      <c r="K190">
        <v>0</v>
      </c>
      <c r="L190">
        <v>0</v>
      </c>
      <c r="M190">
        <v>0</v>
      </c>
      <c r="N190">
        <v>0</v>
      </c>
      <c r="O190">
        <v>24</v>
      </c>
      <c r="P190" t="str">
        <f t="shared" si="2"/>
        <v>imfa-basic-opt-pc</v>
      </c>
    </row>
    <row r="191" spans="1:16" hidden="1" x14ac:dyDescent="0.25">
      <c r="A191" t="s">
        <v>204</v>
      </c>
      <c r="B191">
        <v>17</v>
      </c>
      <c r="C191">
        <v>14</v>
      </c>
      <c r="D191">
        <v>0</v>
      </c>
      <c r="E191">
        <v>12</v>
      </c>
      <c r="F191">
        <v>2</v>
      </c>
      <c r="G191">
        <v>6</v>
      </c>
      <c r="H191">
        <v>1</v>
      </c>
      <c r="I191">
        <v>1</v>
      </c>
      <c r="J191">
        <v>15</v>
      </c>
      <c r="K191">
        <v>0</v>
      </c>
      <c r="L191">
        <v>0</v>
      </c>
      <c r="M191">
        <v>0</v>
      </c>
      <c r="N191">
        <v>0</v>
      </c>
      <c r="O191">
        <v>25</v>
      </c>
      <c r="P191" t="str">
        <f t="shared" si="2"/>
        <v>imfa-basic-opt</v>
      </c>
    </row>
    <row r="192" spans="1:16" hidden="1" x14ac:dyDescent="0.25">
      <c r="A192" t="s">
        <v>205</v>
      </c>
      <c r="B192">
        <v>5</v>
      </c>
      <c r="C192">
        <v>2</v>
      </c>
      <c r="D192">
        <v>0</v>
      </c>
      <c r="E192">
        <v>2</v>
      </c>
      <c r="F192">
        <v>0</v>
      </c>
      <c r="G192">
        <v>2</v>
      </c>
      <c r="H192">
        <v>1</v>
      </c>
      <c r="I192">
        <v>21</v>
      </c>
      <c r="J192">
        <v>3</v>
      </c>
      <c r="K192">
        <v>0</v>
      </c>
      <c r="L192">
        <v>0</v>
      </c>
      <c r="M192">
        <v>0</v>
      </c>
      <c r="N192">
        <v>0</v>
      </c>
      <c r="O192">
        <v>25</v>
      </c>
      <c r="P192" t="str">
        <f t="shared" si="2"/>
        <v>imfa-basic</v>
      </c>
    </row>
    <row r="193" spans="1:16" x14ac:dyDescent="0.25">
      <c r="A193" t="s">
        <v>206</v>
      </c>
      <c r="B193">
        <v>13</v>
      </c>
      <c r="C193">
        <v>8</v>
      </c>
      <c r="D193">
        <v>3</v>
      </c>
      <c r="E193">
        <v>3</v>
      </c>
      <c r="F193">
        <v>0</v>
      </c>
      <c r="G193">
        <v>6</v>
      </c>
      <c r="H193">
        <v>4</v>
      </c>
      <c r="I193">
        <v>4</v>
      </c>
      <c r="J193">
        <v>12</v>
      </c>
      <c r="K193">
        <v>0</v>
      </c>
      <c r="L193">
        <v>1</v>
      </c>
      <c r="M193">
        <v>2</v>
      </c>
      <c r="N193">
        <v>2</v>
      </c>
      <c r="O193">
        <v>24</v>
      </c>
      <c r="P193" t="str">
        <f t="shared" si="2"/>
        <v>imfa</v>
      </c>
    </row>
    <row r="194" spans="1:16" x14ac:dyDescent="0.25">
      <c r="A194" t="s">
        <v>207</v>
      </c>
      <c r="B194">
        <v>15</v>
      </c>
      <c r="C194">
        <v>0</v>
      </c>
      <c r="D194">
        <v>0</v>
      </c>
      <c r="E194">
        <v>3</v>
      </c>
      <c r="F194">
        <v>0</v>
      </c>
      <c r="G194">
        <v>14</v>
      </c>
      <c r="H194">
        <v>13</v>
      </c>
      <c r="I194">
        <v>380</v>
      </c>
      <c r="J194">
        <v>13</v>
      </c>
      <c r="K194">
        <v>0</v>
      </c>
      <c r="L194">
        <v>0</v>
      </c>
      <c r="M194">
        <v>0</v>
      </c>
      <c r="N194">
        <v>0</v>
      </c>
      <c r="O194">
        <v>381</v>
      </c>
      <c r="P194" t="str">
        <f t="shared" ref="P194:P257" si="3">MID(A194,FIND("im",A194),LEN(A194)-FIND("im",A194)-4)</f>
        <v>im-basic</v>
      </c>
    </row>
    <row r="195" spans="1:16" hidden="1" x14ac:dyDescent="0.25">
      <c r="A195" t="s">
        <v>208</v>
      </c>
      <c r="B195">
        <v>332</v>
      </c>
      <c r="C195">
        <v>274</v>
      </c>
      <c r="D195">
        <v>50</v>
      </c>
      <c r="E195">
        <v>55</v>
      </c>
      <c r="F195">
        <v>9</v>
      </c>
      <c r="G195">
        <v>57</v>
      </c>
      <c r="H195">
        <v>53</v>
      </c>
      <c r="I195">
        <v>53</v>
      </c>
      <c r="J195">
        <v>327</v>
      </c>
      <c r="K195">
        <v>0</v>
      </c>
      <c r="L195">
        <v>0</v>
      </c>
      <c r="M195">
        <v>0</v>
      </c>
      <c r="N195">
        <v>0</v>
      </c>
      <c r="O195">
        <v>381</v>
      </c>
      <c r="P195" t="str">
        <f t="shared" si="3"/>
        <v>im-opt-pc</v>
      </c>
    </row>
    <row r="196" spans="1:16" hidden="1" x14ac:dyDescent="0.25">
      <c r="A196" t="s">
        <v>209</v>
      </c>
      <c r="B196">
        <v>11</v>
      </c>
      <c r="C196">
        <v>6</v>
      </c>
      <c r="D196">
        <v>0</v>
      </c>
      <c r="E196">
        <v>8</v>
      </c>
      <c r="F196">
        <v>3</v>
      </c>
      <c r="G196">
        <v>5</v>
      </c>
      <c r="H196">
        <v>1</v>
      </c>
      <c r="I196">
        <v>343</v>
      </c>
      <c r="J196">
        <v>7</v>
      </c>
      <c r="K196">
        <v>0</v>
      </c>
      <c r="L196">
        <v>0</v>
      </c>
      <c r="M196">
        <v>0</v>
      </c>
      <c r="N196">
        <v>0</v>
      </c>
      <c r="O196">
        <v>381</v>
      </c>
      <c r="P196" t="str">
        <f t="shared" si="3"/>
        <v>im-opt</v>
      </c>
    </row>
    <row r="197" spans="1:16" hidden="1" x14ac:dyDescent="0.25">
      <c r="A197" t="s">
        <v>210</v>
      </c>
      <c r="B197">
        <v>335</v>
      </c>
      <c r="C197">
        <v>279</v>
      </c>
      <c r="D197">
        <v>52</v>
      </c>
      <c r="E197">
        <v>57</v>
      </c>
      <c r="F197">
        <v>11</v>
      </c>
      <c r="G197">
        <v>56</v>
      </c>
      <c r="H197">
        <v>53</v>
      </c>
      <c r="I197">
        <v>53</v>
      </c>
      <c r="J197">
        <v>332</v>
      </c>
      <c r="K197">
        <v>0</v>
      </c>
      <c r="L197">
        <v>0</v>
      </c>
      <c r="M197">
        <v>0</v>
      </c>
      <c r="N197">
        <v>0</v>
      </c>
      <c r="O197">
        <v>381</v>
      </c>
      <c r="P197" t="str">
        <f t="shared" si="3"/>
        <v>im</v>
      </c>
    </row>
    <row r="198" spans="1:16" x14ac:dyDescent="0.25">
      <c r="A198" t="s">
        <v>211</v>
      </c>
      <c r="B198">
        <v>329</v>
      </c>
      <c r="C198">
        <v>271</v>
      </c>
      <c r="D198">
        <v>50</v>
      </c>
      <c r="E198">
        <v>56</v>
      </c>
      <c r="F198">
        <v>11</v>
      </c>
      <c r="G198">
        <v>57</v>
      </c>
      <c r="H198">
        <v>53</v>
      </c>
      <c r="I198">
        <v>53</v>
      </c>
      <c r="J198">
        <v>324</v>
      </c>
      <c r="K198">
        <v>0</v>
      </c>
      <c r="L198">
        <v>3</v>
      </c>
      <c r="M198">
        <v>6</v>
      </c>
      <c r="N198">
        <v>8</v>
      </c>
      <c r="O198">
        <v>381</v>
      </c>
      <c r="P198" t="str">
        <f t="shared" si="3"/>
        <v>ima-basic-opt-pc</v>
      </c>
    </row>
    <row r="199" spans="1:16" hidden="1" x14ac:dyDescent="0.25">
      <c r="A199" t="s">
        <v>212</v>
      </c>
      <c r="B199">
        <v>11</v>
      </c>
      <c r="C199">
        <v>6</v>
      </c>
      <c r="D199">
        <v>0</v>
      </c>
      <c r="E199">
        <v>8</v>
      </c>
      <c r="F199">
        <v>3</v>
      </c>
      <c r="G199">
        <v>5</v>
      </c>
      <c r="H199">
        <v>1</v>
      </c>
      <c r="I199">
        <v>343</v>
      </c>
      <c r="J199">
        <v>7</v>
      </c>
      <c r="K199">
        <v>0</v>
      </c>
      <c r="L199">
        <v>0</v>
      </c>
      <c r="M199">
        <v>0</v>
      </c>
      <c r="N199">
        <v>0</v>
      </c>
      <c r="O199">
        <v>381</v>
      </c>
      <c r="P199" t="str">
        <f t="shared" si="3"/>
        <v>ima-basic-opt</v>
      </c>
    </row>
    <row r="200" spans="1:16" hidden="1" x14ac:dyDescent="0.25">
      <c r="A200" t="s">
        <v>213</v>
      </c>
      <c r="B200">
        <v>3</v>
      </c>
      <c r="C200">
        <v>1</v>
      </c>
      <c r="D200">
        <v>0</v>
      </c>
      <c r="E200">
        <v>3</v>
      </c>
      <c r="F200">
        <v>1</v>
      </c>
      <c r="G200">
        <v>1</v>
      </c>
      <c r="H200">
        <v>1</v>
      </c>
      <c r="I200">
        <v>368</v>
      </c>
      <c r="J200">
        <v>2</v>
      </c>
      <c r="K200">
        <v>0</v>
      </c>
      <c r="L200">
        <v>0</v>
      </c>
      <c r="M200">
        <v>0</v>
      </c>
      <c r="N200">
        <v>0</v>
      </c>
      <c r="O200">
        <v>381</v>
      </c>
      <c r="P200" t="str">
        <f t="shared" si="3"/>
        <v>ima-basic</v>
      </c>
    </row>
    <row r="201" spans="1:16" x14ac:dyDescent="0.25">
      <c r="A201" t="s">
        <v>214</v>
      </c>
      <c r="B201">
        <v>331</v>
      </c>
      <c r="C201">
        <v>276</v>
      </c>
      <c r="D201">
        <v>53</v>
      </c>
      <c r="E201">
        <v>54</v>
      </c>
      <c r="F201">
        <v>10</v>
      </c>
      <c r="G201">
        <v>56</v>
      </c>
      <c r="H201">
        <v>53</v>
      </c>
      <c r="I201">
        <v>53</v>
      </c>
      <c r="J201">
        <v>329</v>
      </c>
      <c r="K201">
        <v>0</v>
      </c>
      <c r="L201">
        <v>2</v>
      </c>
      <c r="M201">
        <v>4</v>
      </c>
      <c r="N201">
        <v>4</v>
      </c>
      <c r="O201">
        <v>381</v>
      </c>
      <c r="P201" t="str">
        <f t="shared" si="3"/>
        <v>ima</v>
      </c>
    </row>
    <row r="202" spans="1:16" hidden="1" x14ac:dyDescent="0.25">
      <c r="A202" t="s">
        <v>215</v>
      </c>
      <c r="B202">
        <v>3</v>
      </c>
      <c r="C202">
        <v>1</v>
      </c>
      <c r="D202">
        <v>0</v>
      </c>
      <c r="E202">
        <v>3</v>
      </c>
      <c r="F202">
        <v>1</v>
      </c>
      <c r="G202">
        <v>1</v>
      </c>
      <c r="H202">
        <v>1</v>
      </c>
      <c r="I202">
        <v>368</v>
      </c>
      <c r="J202">
        <v>2</v>
      </c>
      <c r="K202">
        <v>0</v>
      </c>
      <c r="L202">
        <v>0</v>
      </c>
      <c r="M202">
        <v>0</v>
      </c>
      <c r="N202">
        <v>0</v>
      </c>
      <c r="O202">
        <v>381</v>
      </c>
      <c r="P202" t="str">
        <f t="shared" si="3"/>
        <v>imf-basic</v>
      </c>
    </row>
    <row r="203" spans="1:16" hidden="1" x14ac:dyDescent="0.25">
      <c r="A203" t="s">
        <v>216</v>
      </c>
      <c r="B203">
        <v>165</v>
      </c>
      <c r="C203">
        <v>151</v>
      </c>
      <c r="D203">
        <v>29</v>
      </c>
      <c r="E203">
        <v>35</v>
      </c>
      <c r="F203">
        <v>4</v>
      </c>
      <c r="G203">
        <v>4</v>
      </c>
      <c r="H203">
        <v>0</v>
      </c>
      <c r="I203">
        <v>0</v>
      </c>
      <c r="J203">
        <v>151</v>
      </c>
      <c r="K203">
        <v>0</v>
      </c>
      <c r="L203">
        <v>0</v>
      </c>
      <c r="M203">
        <v>0</v>
      </c>
      <c r="N203">
        <v>0</v>
      </c>
      <c r="O203">
        <v>229</v>
      </c>
      <c r="P203" t="str">
        <f t="shared" si="3"/>
        <v>imf-opt-pc</v>
      </c>
    </row>
    <row r="204" spans="1:16" hidden="1" x14ac:dyDescent="0.25">
      <c r="A204" t="s">
        <v>217</v>
      </c>
      <c r="B204">
        <v>31</v>
      </c>
      <c r="C204">
        <v>19</v>
      </c>
      <c r="D204">
        <v>2</v>
      </c>
      <c r="E204">
        <v>26</v>
      </c>
      <c r="F204">
        <v>4</v>
      </c>
      <c r="G204">
        <v>10</v>
      </c>
      <c r="H204">
        <v>2</v>
      </c>
      <c r="I204">
        <v>184</v>
      </c>
      <c r="J204">
        <v>21</v>
      </c>
      <c r="K204">
        <v>0</v>
      </c>
      <c r="L204">
        <v>0</v>
      </c>
      <c r="M204">
        <v>0</v>
      </c>
      <c r="N204">
        <v>0</v>
      </c>
      <c r="O204">
        <v>366</v>
      </c>
      <c r="P204" t="str">
        <f t="shared" si="3"/>
        <v>imf-opt</v>
      </c>
    </row>
    <row r="205" spans="1:16" x14ac:dyDescent="0.25">
      <c r="A205" t="s">
        <v>218</v>
      </c>
      <c r="B205">
        <v>198</v>
      </c>
      <c r="C205">
        <v>184</v>
      </c>
      <c r="D205">
        <v>37</v>
      </c>
      <c r="E205">
        <v>39</v>
      </c>
      <c r="F205">
        <v>4</v>
      </c>
      <c r="G205">
        <v>3</v>
      </c>
      <c r="H205">
        <v>0</v>
      </c>
      <c r="I205">
        <v>0</v>
      </c>
      <c r="J205">
        <v>184</v>
      </c>
      <c r="K205">
        <v>0</v>
      </c>
      <c r="L205">
        <v>0</v>
      </c>
      <c r="M205">
        <v>0</v>
      </c>
      <c r="N205">
        <v>0</v>
      </c>
      <c r="O205">
        <v>234</v>
      </c>
      <c r="P205" t="str">
        <f t="shared" si="3"/>
        <v>imf</v>
      </c>
    </row>
    <row r="206" spans="1:16" x14ac:dyDescent="0.25">
      <c r="A206" t="s">
        <v>219</v>
      </c>
      <c r="B206">
        <v>159</v>
      </c>
      <c r="C206">
        <v>146</v>
      </c>
      <c r="D206">
        <v>25</v>
      </c>
      <c r="E206">
        <v>33</v>
      </c>
      <c r="F206">
        <v>3</v>
      </c>
      <c r="G206">
        <v>4</v>
      </c>
      <c r="H206">
        <v>0</v>
      </c>
      <c r="I206">
        <v>0</v>
      </c>
      <c r="J206">
        <v>146</v>
      </c>
      <c r="K206">
        <v>0</v>
      </c>
      <c r="L206">
        <v>5</v>
      </c>
      <c r="M206">
        <v>12</v>
      </c>
      <c r="N206">
        <v>14</v>
      </c>
      <c r="O206">
        <v>228</v>
      </c>
      <c r="P206" t="str">
        <f t="shared" si="3"/>
        <v>imfa-basic-opt-pc</v>
      </c>
    </row>
    <row r="207" spans="1:16" hidden="1" x14ac:dyDescent="0.25">
      <c r="A207" t="s">
        <v>220</v>
      </c>
      <c r="B207">
        <v>31</v>
      </c>
      <c r="C207">
        <v>19</v>
      </c>
      <c r="D207">
        <v>2</v>
      </c>
      <c r="E207">
        <v>26</v>
      </c>
      <c r="F207">
        <v>4</v>
      </c>
      <c r="G207">
        <v>10</v>
      </c>
      <c r="H207">
        <v>2</v>
      </c>
      <c r="I207">
        <v>184</v>
      </c>
      <c r="J207">
        <v>21</v>
      </c>
      <c r="K207">
        <v>0</v>
      </c>
      <c r="L207">
        <v>0</v>
      </c>
      <c r="M207">
        <v>0</v>
      </c>
      <c r="N207">
        <v>0</v>
      </c>
      <c r="O207">
        <v>366</v>
      </c>
      <c r="P207" t="str">
        <f t="shared" si="3"/>
        <v>imfa-basic-opt</v>
      </c>
    </row>
    <row r="208" spans="1:16" hidden="1" x14ac:dyDescent="0.25">
      <c r="A208" t="s">
        <v>221</v>
      </c>
      <c r="B208">
        <v>3</v>
      </c>
      <c r="C208">
        <v>1</v>
      </c>
      <c r="D208">
        <v>0</v>
      </c>
      <c r="E208">
        <v>3</v>
      </c>
      <c r="F208">
        <v>1</v>
      </c>
      <c r="G208">
        <v>1</v>
      </c>
      <c r="H208">
        <v>1</v>
      </c>
      <c r="I208">
        <v>368</v>
      </c>
      <c r="J208">
        <v>2</v>
      </c>
      <c r="K208">
        <v>0</v>
      </c>
      <c r="L208">
        <v>0</v>
      </c>
      <c r="M208">
        <v>0</v>
      </c>
      <c r="N208">
        <v>0</v>
      </c>
      <c r="O208">
        <v>381</v>
      </c>
      <c r="P208" t="str">
        <f t="shared" si="3"/>
        <v>imfa-basic</v>
      </c>
    </row>
    <row r="209" spans="1:16" x14ac:dyDescent="0.25">
      <c r="A209" t="s">
        <v>222</v>
      </c>
      <c r="B209">
        <v>170</v>
      </c>
      <c r="C209">
        <v>152</v>
      </c>
      <c r="D209">
        <v>27</v>
      </c>
      <c r="E209">
        <v>39</v>
      </c>
      <c r="F209">
        <v>2</v>
      </c>
      <c r="G209">
        <v>3</v>
      </c>
      <c r="H209">
        <v>0</v>
      </c>
      <c r="I209">
        <v>0</v>
      </c>
      <c r="J209">
        <v>152</v>
      </c>
      <c r="K209">
        <v>0</v>
      </c>
      <c r="L209">
        <v>6</v>
      </c>
      <c r="M209">
        <v>12</v>
      </c>
      <c r="N209">
        <v>17</v>
      </c>
      <c r="O209">
        <v>228</v>
      </c>
      <c r="P209" t="str">
        <f t="shared" si="3"/>
        <v>imfa</v>
      </c>
    </row>
    <row r="210" spans="1:16" x14ac:dyDescent="0.25">
      <c r="A210" t="s">
        <v>223</v>
      </c>
      <c r="B210">
        <v>5</v>
      </c>
      <c r="C210">
        <v>0</v>
      </c>
      <c r="D210">
        <v>0</v>
      </c>
      <c r="E210">
        <v>2</v>
      </c>
      <c r="F210">
        <v>0</v>
      </c>
      <c r="G210">
        <v>5</v>
      </c>
      <c r="H210">
        <v>3</v>
      </c>
      <c r="I210">
        <v>374</v>
      </c>
      <c r="J210">
        <v>3</v>
      </c>
      <c r="K210">
        <v>0</v>
      </c>
      <c r="L210">
        <v>0</v>
      </c>
      <c r="M210">
        <v>0</v>
      </c>
      <c r="N210">
        <v>0</v>
      </c>
      <c r="O210">
        <v>376</v>
      </c>
      <c r="P210" t="str">
        <f t="shared" si="3"/>
        <v>im-basic</v>
      </c>
    </row>
    <row r="211" spans="1:16" hidden="1" x14ac:dyDescent="0.25">
      <c r="A211" t="s">
        <v>224</v>
      </c>
      <c r="B211">
        <v>345</v>
      </c>
      <c r="C211">
        <v>272</v>
      </c>
      <c r="D211">
        <v>50</v>
      </c>
      <c r="E211">
        <v>55</v>
      </c>
      <c r="F211">
        <v>8</v>
      </c>
      <c r="G211">
        <v>66</v>
      </c>
      <c r="H211">
        <v>66</v>
      </c>
      <c r="I211">
        <v>66</v>
      </c>
      <c r="J211">
        <v>338</v>
      </c>
      <c r="K211">
        <v>0</v>
      </c>
      <c r="L211">
        <v>0</v>
      </c>
      <c r="M211">
        <v>0</v>
      </c>
      <c r="N211">
        <v>0</v>
      </c>
      <c r="O211">
        <v>376</v>
      </c>
      <c r="P211" t="str">
        <f t="shared" si="3"/>
        <v>im-opt-pc</v>
      </c>
    </row>
    <row r="212" spans="1:16" hidden="1" x14ac:dyDescent="0.25">
      <c r="A212" t="s">
        <v>225</v>
      </c>
      <c r="B212">
        <v>4</v>
      </c>
      <c r="C212">
        <v>3</v>
      </c>
      <c r="D212">
        <v>0</v>
      </c>
      <c r="E212">
        <v>3</v>
      </c>
      <c r="F212">
        <v>1</v>
      </c>
      <c r="G212">
        <v>2</v>
      </c>
      <c r="H212">
        <v>0</v>
      </c>
      <c r="I212">
        <v>0</v>
      </c>
      <c r="J212">
        <v>3</v>
      </c>
      <c r="K212">
        <v>0</v>
      </c>
      <c r="L212">
        <v>0</v>
      </c>
      <c r="M212">
        <v>0</v>
      </c>
      <c r="N212">
        <v>0</v>
      </c>
      <c r="O212">
        <v>376</v>
      </c>
      <c r="P212" t="str">
        <f t="shared" si="3"/>
        <v>im-opt</v>
      </c>
    </row>
    <row r="213" spans="1:16" hidden="1" x14ac:dyDescent="0.25">
      <c r="A213" t="s">
        <v>226</v>
      </c>
      <c r="B213">
        <v>343</v>
      </c>
      <c r="C213">
        <v>272</v>
      </c>
      <c r="D213">
        <v>53</v>
      </c>
      <c r="E213">
        <v>61</v>
      </c>
      <c r="F213">
        <v>8</v>
      </c>
      <c r="G213">
        <v>65</v>
      </c>
      <c r="H213">
        <v>63</v>
      </c>
      <c r="I213">
        <v>63</v>
      </c>
      <c r="J213">
        <v>335</v>
      </c>
      <c r="K213">
        <v>0</v>
      </c>
      <c r="L213">
        <v>0</v>
      </c>
      <c r="M213">
        <v>0</v>
      </c>
      <c r="N213">
        <v>0</v>
      </c>
      <c r="O213">
        <v>376</v>
      </c>
      <c r="P213" t="str">
        <f t="shared" si="3"/>
        <v>im</v>
      </c>
    </row>
    <row r="214" spans="1:16" x14ac:dyDescent="0.25">
      <c r="A214" t="s">
        <v>227</v>
      </c>
      <c r="B214">
        <v>340</v>
      </c>
      <c r="C214">
        <v>268</v>
      </c>
      <c r="D214">
        <v>45</v>
      </c>
      <c r="E214">
        <v>52</v>
      </c>
      <c r="F214">
        <v>8</v>
      </c>
      <c r="G214">
        <v>66</v>
      </c>
      <c r="H214">
        <v>65</v>
      </c>
      <c r="I214">
        <v>65</v>
      </c>
      <c r="J214">
        <v>333</v>
      </c>
      <c r="K214">
        <v>0</v>
      </c>
      <c r="L214">
        <v>1</v>
      </c>
      <c r="M214">
        <v>2</v>
      </c>
      <c r="N214">
        <v>2</v>
      </c>
      <c r="O214">
        <v>376</v>
      </c>
      <c r="P214" t="str">
        <f t="shared" si="3"/>
        <v>ima-basic-opt-pc</v>
      </c>
    </row>
    <row r="215" spans="1:16" hidden="1" x14ac:dyDescent="0.25">
      <c r="A215" t="s">
        <v>228</v>
      </c>
      <c r="B215">
        <v>4</v>
      </c>
      <c r="C215">
        <v>3</v>
      </c>
      <c r="D215">
        <v>0</v>
      </c>
      <c r="E215">
        <v>3</v>
      </c>
      <c r="F215">
        <v>1</v>
      </c>
      <c r="G215">
        <v>2</v>
      </c>
      <c r="H215">
        <v>0</v>
      </c>
      <c r="I215">
        <v>0</v>
      </c>
      <c r="J215">
        <v>3</v>
      </c>
      <c r="K215">
        <v>0</v>
      </c>
      <c r="L215">
        <v>0</v>
      </c>
      <c r="M215">
        <v>0</v>
      </c>
      <c r="N215">
        <v>0</v>
      </c>
      <c r="O215">
        <v>376</v>
      </c>
      <c r="P215" t="str">
        <f t="shared" si="3"/>
        <v>ima-basic-opt</v>
      </c>
    </row>
    <row r="216" spans="1:16" hidden="1" x14ac:dyDescent="0.25">
      <c r="A216" t="s">
        <v>229</v>
      </c>
      <c r="B216">
        <v>4</v>
      </c>
      <c r="C216">
        <v>2</v>
      </c>
      <c r="D216">
        <v>0</v>
      </c>
      <c r="E216">
        <v>2</v>
      </c>
      <c r="F216">
        <v>1</v>
      </c>
      <c r="G216">
        <v>1</v>
      </c>
      <c r="H216">
        <v>1</v>
      </c>
      <c r="I216">
        <v>372</v>
      </c>
      <c r="J216">
        <v>3</v>
      </c>
      <c r="K216">
        <v>0</v>
      </c>
      <c r="L216">
        <v>0</v>
      </c>
      <c r="M216">
        <v>0</v>
      </c>
      <c r="N216">
        <v>0</v>
      </c>
      <c r="O216">
        <v>376</v>
      </c>
      <c r="P216" t="str">
        <f t="shared" si="3"/>
        <v>ima-basic</v>
      </c>
    </row>
    <row r="217" spans="1:16" x14ac:dyDescent="0.25">
      <c r="A217" t="s">
        <v>230</v>
      </c>
      <c r="B217">
        <v>341</v>
      </c>
      <c r="C217">
        <v>270</v>
      </c>
      <c r="D217">
        <v>52</v>
      </c>
      <c r="E217">
        <v>61</v>
      </c>
      <c r="F217">
        <v>8</v>
      </c>
      <c r="G217">
        <v>65</v>
      </c>
      <c r="H217">
        <v>63</v>
      </c>
      <c r="I217">
        <v>63</v>
      </c>
      <c r="J217">
        <v>333</v>
      </c>
      <c r="K217">
        <v>0</v>
      </c>
      <c r="L217">
        <v>2</v>
      </c>
      <c r="M217">
        <v>4</v>
      </c>
      <c r="N217">
        <v>5</v>
      </c>
      <c r="O217">
        <v>376</v>
      </c>
      <c r="P217" t="str">
        <f t="shared" si="3"/>
        <v>ima</v>
      </c>
    </row>
    <row r="218" spans="1:16" hidden="1" x14ac:dyDescent="0.25">
      <c r="A218" t="s">
        <v>231</v>
      </c>
      <c r="B218">
        <v>4</v>
      </c>
      <c r="C218">
        <v>2</v>
      </c>
      <c r="D218">
        <v>0</v>
      </c>
      <c r="E218">
        <v>2</v>
      </c>
      <c r="F218">
        <v>1</v>
      </c>
      <c r="G218">
        <v>1</v>
      </c>
      <c r="H218">
        <v>1</v>
      </c>
      <c r="I218">
        <v>372</v>
      </c>
      <c r="J218">
        <v>3</v>
      </c>
      <c r="K218">
        <v>0</v>
      </c>
      <c r="L218">
        <v>0</v>
      </c>
      <c r="M218">
        <v>0</v>
      </c>
      <c r="N218">
        <v>0</v>
      </c>
      <c r="O218">
        <v>376</v>
      </c>
      <c r="P218" t="str">
        <f t="shared" si="3"/>
        <v>imf-basic</v>
      </c>
    </row>
    <row r="219" spans="1:16" hidden="1" x14ac:dyDescent="0.25">
      <c r="A219" t="s">
        <v>232</v>
      </c>
      <c r="B219">
        <v>307</v>
      </c>
      <c r="C219">
        <v>301</v>
      </c>
      <c r="D219">
        <v>42</v>
      </c>
      <c r="E219">
        <v>44</v>
      </c>
      <c r="F219">
        <v>10</v>
      </c>
      <c r="G219">
        <v>0</v>
      </c>
      <c r="H219">
        <v>0</v>
      </c>
      <c r="I219">
        <v>0</v>
      </c>
      <c r="J219">
        <v>301</v>
      </c>
      <c r="K219">
        <v>0</v>
      </c>
      <c r="L219">
        <v>0</v>
      </c>
      <c r="M219">
        <v>0</v>
      </c>
      <c r="N219">
        <v>0</v>
      </c>
      <c r="O219">
        <v>361</v>
      </c>
      <c r="P219" t="str">
        <f t="shared" si="3"/>
        <v>imf-opt-pc</v>
      </c>
    </row>
    <row r="220" spans="1:16" hidden="1" x14ac:dyDescent="0.25">
      <c r="A220" t="s">
        <v>233</v>
      </c>
      <c r="B220">
        <v>75</v>
      </c>
      <c r="C220">
        <v>46</v>
      </c>
      <c r="D220">
        <v>3</v>
      </c>
      <c r="E220">
        <v>55</v>
      </c>
      <c r="F220">
        <v>9</v>
      </c>
      <c r="G220">
        <v>20</v>
      </c>
      <c r="H220">
        <v>1</v>
      </c>
      <c r="I220">
        <v>17</v>
      </c>
      <c r="J220">
        <v>47</v>
      </c>
      <c r="K220">
        <v>0</v>
      </c>
      <c r="L220">
        <v>0</v>
      </c>
      <c r="M220">
        <v>0</v>
      </c>
      <c r="N220">
        <v>0</v>
      </c>
      <c r="O220">
        <v>353</v>
      </c>
      <c r="P220" t="str">
        <f t="shared" si="3"/>
        <v>imf-opt</v>
      </c>
    </row>
    <row r="221" spans="1:16" x14ac:dyDescent="0.25">
      <c r="A221" t="s">
        <v>234</v>
      </c>
      <c r="B221">
        <v>248</v>
      </c>
      <c r="C221">
        <v>239</v>
      </c>
      <c r="D221">
        <v>32</v>
      </c>
      <c r="E221">
        <v>44</v>
      </c>
      <c r="F221">
        <v>12</v>
      </c>
      <c r="G221">
        <v>3</v>
      </c>
      <c r="H221">
        <v>0</v>
      </c>
      <c r="I221">
        <v>0</v>
      </c>
      <c r="J221">
        <v>239</v>
      </c>
      <c r="K221">
        <v>0</v>
      </c>
      <c r="L221">
        <v>0</v>
      </c>
      <c r="M221">
        <v>0</v>
      </c>
      <c r="N221">
        <v>0</v>
      </c>
      <c r="O221">
        <v>317</v>
      </c>
      <c r="P221" t="str">
        <f t="shared" si="3"/>
        <v>imf</v>
      </c>
    </row>
    <row r="222" spans="1:16" x14ac:dyDescent="0.25">
      <c r="A222" t="s">
        <v>235</v>
      </c>
      <c r="B222">
        <v>244</v>
      </c>
      <c r="C222">
        <v>238</v>
      </c>
      <c r="D222">
        <v>25</v>
      </c>
      <c r="E222">
        <v>45</v>
      </c>
      <c r="F222">
        <v>14</v>
      </c>
      <c r="G222">
        <v>2</v>
      </c>
      <c r="H222">
        <v>0</v>
      </c>
      <c r="I222">
        <v>0</v>
      </c>
      <c r="J222">
        <v>238</v>
      </c>
      <c r="K222">
        <v>0</v>
      </c>
      <c r="L222">
        <v>6</v>
      </c>
      <c r="M222">
        <v>12</v>
      </c>
      <c r="N222">
        <v>12</v>
      </c>
      <c r="O222">
        <v>314</v>
      </c>
      <c r="P222" t="str">
        <f t="shared" si="3"/>
        <v>imfa-basic-opt-pc</v>
      </c>
    </row>
    <row r="223" spans="1:16" hidden="1" x14ac:dyDescent="0.25">
      <c r="A223" t="s">
        <v>236</v>
      </c>
      <c r="B223">
        <v>75</v>
      </c>
      <c r="C223">
        <v>46</v>
      </c>
      <c r="D223">
        <v>3</v>
      </c>
      <c r="E223">
        <v>55</v>
      </c>
      <c r="F223">
        <v>9</v>
      </c>
      <c r="G223">
        <v>20</v>
      </c>
      <c r="H223">
        <v>1</v>
      </c>
      <c r="I223">
        <v>17</v>
      </c>
      <c r="J223">
        <v>47</v>
      </c>
      <c r="K223">
        <v>0</v>
      </c>
      <c r="L223">
        <v>0</v>
      </c>
      <c r="M223">
        <v>0</v>
      </c>
      <c r="N223">
        <v>0</v>
      </c>
      <c r="O223">
        <v>353</v>
      </c>
      <c r="P223" t="str">
        <f t="shared" si="3"/>
        <v>imfa-basic-opt</v>
      </c>
    </row>
    <row r="224" spans="1:16" hidden="1" x14ac:dyDescent="0.25">
      <c r="A224" t="s">
        <v>237</v>
      </c>
      <c r="B224">
        <v>4</v>
      </c>
      <c r="C224">
        <v>2</v>
      </c>
      <c r="D224">
        <v>0</v>
      </c>
      <c r="E224">
        <v>2</v>
      </c>
      <c r="F224">
        <v>1</v>
      </c>
      <c r="G224">
        <v>1</v>
      </c>
      <c r="H224">
        <v>1</v>
      </c>
      <c r="I224">
        <v>372</v>
      </c>
      <c r="J224">
        <v>3</v>
      </c>
      <c r="K224">
        <v>0</v>
      </c>
      <c r="L224">
        <v>0</v>
      </c>
      <c r="M224">
        <v>0</v>
      </c>
      <c r="N224">
        <v>0</v>
      </c>
      <c r="O224">
        <v>376</v>
      </c>
      <c r="P224" t="str">
        <f t="shared" si="3"/>
        <v>imfa-basic</v>
      </c>
    </row>
    <row r="225" spans="1:16" x14ac:dyDescent="0.25">
      <c r="A225" t="s">
        <v>238</v>
      </c>
      <c r="B225">
        <v>277</v>
      </c>
      <c r="C225">
        <v>266</v>
      </c>
      <c r="D225">
        <v>33</v>
      </c>
      <c r="E225">
        <v>51</v>
      </c>
      <c r="F225">
        <v>13</v>
      </c>
      <c r="G225">
        <v>5</v>
      </c>
      <c r="H225">
        <v>1</v>
      </c>
      <c r="I225">
        <v>2</v>
      </c>
      <c r="J225">
        <v>267</v>
      </c>
      <c r="K225">
        <v>0</v>
      </c>
      <c r="L225">
        <v>6</v>
      </c>
      <c r="M225">
        <v>13</v>
      </c>
      <c r="N225">
        <v>15</v>
      </c>
      <c r="O225">
        <v>339</v>
      </c>
      <c r="P225" t="str">
        <f t="shared" si="3"/>
        <v>imfa</v>
      </c>
    </row>
    <row r="226" spans="1:16" x14ac:dyDescent="0.25">
      <c r="A226" t="s">
        <v>239</v>
      </c>
      <c r="B226">
        <v>6</v>
      </c>
      <c r="C226">
        <v>0</v>
      </c>
      <c r="D226">
        <v>0</v>
      </c>
      <c r="E226">
        <v>2</v>
      </c>
      <c r="F226">
        <v>0</v>
      </c>
      <c r="G226">
        <v>6</v>
      </c>
      <c r="H226">
        <v>4</v>
      </c>
      <c r="I226">
        <v>367</v>
      </c>
      <c r="J226">
        <v>4</v>
      </c>
      <c r="K226">
        <v>0</v>
      </c>
      <c r="L226">
        <v>0</v>
      </c>
      <c r="M226">
        <v>0</v>
      </c>
      <c r="N226">
        <v>0</v>
      </c>
      <c r="O226">
        <v>369</v>
      </c>
      <c r="P226" t="str">
        <f t="shared" si="3"/>
        <v>im-basic</v>
      </c>
    </row>
    <row r="227" spans="1:16" hidden="1" x14ac:dyDescent="0.25">
      <c r="A227" t="s">
        <v>240</v>
      </c>
      <c r="B227">
        <v>344</v>
      </c>
      <c r="C227">
        <v>257</v>
      </c>
      <c r="D227">
        <v>58</v>
      </c>
      <c r="E227">
        <v>54</v>
      </c>
      <c r="F227">
        <v>3</v>
      </c>
      <c r="G227">
        <v>84</v>
      </c>
      <c r="H227">
        <v>83</v>
      </c>
      <c r="I227">
        <v>83</v>
      </c>
      <c r="J227">
        <v>340</v>
      </c>
      <c r="K227">
        <v>0</v>
      </c>
      <c r="L227">
        <v>0</v>
      </c>
      <c r="M227">
        <v>0</v>
      </c>
      <c r="N227">
        <v>0</v>
      </c>
      <c r="O227">
        <v>369</v>
      </c>
      <c r="P227" t="str">
        <f t="shared" si="3"/>
        <v>im-opt-pc</v>
      </c>
    </row>
    <row r="228" spans="1:16" hidden="1" x14ac:dyDescent="0.25">
      <c r="A228" t="s">
        <v>241</v>
      </c>
      <c r="B228">
        <v>54</v>
      </c>
      <c r="C228">
        <v>37</v>
      </c>
      <c r="D228">
        <v>0</v>
      </c>
      <c r="E228">
        <v>29</v>
      </c>
      <c r="F228">
        <v>5</v>
      </c>
      <c r="G228">
        <v>13</v>
      </c>
      <c r="H228">
        <v>1</v>
      </c>
      <c r="I228">
        <v>268</v>
      </c>
      <c r="J228">
        <v>38</v>
      </c>
      <c r="K228">
        <v>0</v>
      </c>
      <c r="L228">
        <v>0</v>
      </c>
      <c r="M228">
        <v>0</v>
      </c>
      <c r="N228">
        <v>0</v>
      </c>
      <c r="O228">
        <v>369</v>
      </c>
      <c r="P228" t="str">
        <f t="shared" si="3"/>
        <v>im-opt</v>
      </c>
    </row>
    <row r="229" spans="1:16" hidden="1" x14ac:dyDescent="0.25">
      <c r="A229" t="s">
        <v>242</v>
      </c>
      <c r="B229">
        <v>339</v>
      </c>
      <c r="C229">
        <v>252</v>
      </c>
      <c r="D229">
        <v>59</v>
      </c>
      <c r="E229">
        <v>54</v>
      </c>
      <c r="F229">
        <v>3</v>
      </c>
      <c r="G229">
        <v>83</v>
      </c>
      <c r="H229">
        <v>83</v>
      </c>
      <c r="I229">
        <v>83</v>
      </c>
      <c r="J229">
        <v>335</v>
      </c>
      <c r="K229">
        <v>0</v>
      </c>
      <c r="L229">
        <v>0</v>
      </c>
      <c r="M229">
        <v>0</v>
      </c>
      <c r="N229">
        <v>0</v>
      </c>
      <c r="O229">
        <v>369</v>
      </c>
      <c r="P229" t="str">
        <f t="shared" si="3"/>
        <v>im</v>
      </c>
    </row>
    <row r="230" spans="1:16" x14ac:dyDescent="0.25">
      <c r="A230" t="s">
        <v>243</v>
      </c>
      <c r="B230">
        <v>338</v>
      </c>
      <c r="C230">
        <v>252</v>
      </c>
      <c r="D230">
        <v>59</v>
      </c>
      <c r="E230">
        <v>54</v>
      </c>
      <c r="F230">
        <v>2</v>
      </c>
      <c r="G230">
        <v>84</v>
      </c>
      <c r="H230">
        <v>82</v>
      </c>
      <c r="I230">
        <v>82</v>
      </c>
      <c r="J230">
        <v>334</v>
      </c>
      <c r="K230">
        <v>1</v>
      </c>
      <c r="L230">
        <v>4</v>
      </c>
      <c r="M230">
        <v>8</v>
      </c>
      <c r="N230">
        <v>8</v>
      </c>
      <c r="O230">
        <v>369</v>
      </c>
      <c r="P230" t="str">
        <f t="shared" si="3"/>
        <v>ima-basic-opt-pc</v>
      </c>
    </row>
    <row r="231" spans="1:16" hidden="1" x14ac:dyDescent="0.25">
      <c r="A231" t="s">
        <v>244</v>
      </c>
      <c r="B231">
        <v>54</v>
      </c>
      <c r="C231">
        <v>37</v>
      </c>
      <c r="D231">
        <v>0</v>
      </c>
      <c r="E231">
        <v>29</v>
      </c>
      <c r="F231">
        <v>5</v>
      </c>
      <c r="G231">
        <v>13</v>
      </c>
      <c r="H231">
        <v>1</v>
      </c>
      <c r="I231">
        <v>268</v>
      </c>
      <c r="J231">
        <v>38</v>
      </c>
      <c r="K231">
        <v>0</v>
      </c>
      <c r="L231">
        <v>0</v>
      </c>
      <c r="M231">
        <v>0</v>
      </c>
      <c r="N231">
        <v>0</v>
      </c>
      <c r="O231">
        <v>369</v>
      </c>
      <c r="P231" t="str">
        <f t="shared" si="3"/>
        <v>ima-basic-opt</v>
      </c>
    </row>
    <row r="232" spans="1:16" hidden="1" x14ac:dyDescent="0.25">
      <c r="A232" t="s">
        <v>245</v>
      </c>
      <c r="B232">
        <v>3</v>
      </c>
      <c r="C232">
        <v>1</v>
      </c>
      <c r="D232">
        <v>0</v>
      </c>
      <c r="E232">
        <v>2</v>
      </c>
      <c r="F232">
        <v>1</v>
      </c>
      <c r="G232">
        <v>1</v>
      </c>
      <c r="H232">
        <v>1</v>
      </c>
      <c r="I232">
        <v>364</v>
      </c>
      <c r="J232">
        <v>2</v>
      </c>
      <c r="K232">
        <v>0</v>
      </c>
      <c r="L232">
        <v>0</v>
      </c>
      <c r="M232">
        <v>0</v>
      </c>
      <c r="N232">
        <v>0</v>
      </c>
      <c r="O232">
        <v>369</v>
      </c>
      <c r="P232" t="str">
        <f t="shared" si="3"/>
        <v>ima-basic</v>
      </c>
    </row>
    <row r="233" spans="1:16" x14ac:dyDescent="0.25">
      <c r="A233" t="s">
        <v>246</v>
      </c>
      <c r="B233">
        <v>336</v>
      </c>
      <c r="C233">
        <v>250</v>
      </c>
      <c r="D233">
        <v>59</v>
      </c>
      <c r="E233">
        <v>53</v>
      </c>
      <c r="F233">
        <v>3</v>
      </c>
      <c r="G233">
        <v>83</v>
      </c>
      <c r="H233">
        <v>82</v>
      </c>
      <c r="I233">
        <v>82</v>
      </c>
      <c r="J233">
        <v>332</v>
      </c>
      <c r="K233">
        <v>0</v>
      </c>
      <c r="L233">
        <v>3</v>
      </c>
      <c r="M233">
        <v>6</v>
      </c>
      <c r="N233">
        <v>6</v>
      </c>
      <c r="O233">
        <v>369</v>
      </c>
      <c r="P233" t="str">
        <f t="shared" si="3"/>
        <v>ima</v>
      </c>
    </row>
    <row r="234" spans="1:16" hidden="1" x14ac:dyDescent="0.25">
      <c r="A234" t="s">
        <v>247</v>
      </c>
      <c r="B234">
        <v>3</v>
      </c>
      <c r="C234">
        <v>1</v>
      </c>
      <c r="D234">
        <v>0</v>
      </c>
      <c r="E234">
        <v>2</v>
      </c>
      <c r="F234">
        <v>1</v>
      </c>
      <c r="G234">
        <v>1</v>
      </c>
      <c r="H234">
        <v>1</v>
      </c>
      <c r="I234">
        <v>364</v>
      </c>
      <c r="J234">
        <v>2</v>
      </c>
      <c r="K234">
        <v>0</v>
      </c>
      <c r="L234">
        <v>0</v>
      </c>
      <c r="M234">
        <v>0</v>
      </c>
      <c r="N234">
        <v>0</v>
      </c>
      <c r="O234">
        <v>369</v>
      </c>
      <c r="P234" t="str">
        <f t="shared" si="3"/>
        <v>imf-basic</v>
      </c>
    </row>
    <row r="235" spans="1:16" hidden="1" x14ac:dyDescent="0.25">
      <c r="A235" t="s">
        <v>248</v>
      </c>
      <c r="B235">
        <v>195</v>
      </c>
      <c r="C235">
        <v>180</v>
      </c>
      <c r="D235">
        <v>40</v>
      </c>
      <c r="E235">
        <v>52</v>
      </c>
      <c r="F235">
        <v>16</v>
      </c>
      <c r="G235">
        <v>5</v>
      </c>
      <c r="H235">
        <v>1</v>
      </c>
      <c r="I235">
        <v>7</v>
      </c>
      <c r="J235">
        <v>181</v>
      </c>
      <c r="K235">
        <v>0</v>
      </c>
      <c r="L235">
        <v>0</v>
      </c>
      <c r="M235">
        <v>0</v>
      </c>
      <c r="N235">
        <v>0</v>
      </c>
      <c r="O235">
        <v>244</v>
      </c>
      <c r="P235" t="str">
        <f t="shared" si="3"/>
        <v>imf-opt-pc</v>
      </c>
    </row>
    <row r="236" spans="1:16" hidden="1" x14ac:dyDescent="0.25">
      <c r="A236" t="s">
        <v>249</v>
      </c>
      <c r="B236">
        <v>109</v>
      </c>
      <c r="C236">
        <v>68</v>
      </c>
      <c r="D236">
        <v>1</v>
      </c>
      <c r="E236">
        <v>61</v>
      </c>
      <c r="F236">
        <v>11</v>
      </c>
      <c r="G236">
        <v>19</v>
      </c>
      <c r="H236">
        <v>5</v>
      </c>
      <c r="I236">
        <v>72</v>
      </c>
      <c r="J236">
        <v>72</v>
      </c>
      <c r="K236">
        <v>0</v>
      </c>
      <c r="L236">
        <v>0</v>
      </c>
      <c r="M236">
        <v>0</v>
      </c>
      <c r="N236">
        <v>0</v>
      </c>
      <c r="O236">
        <v>342</v>
      </c>
      <c r="P236" t="str">
        <f t="shared" si="3"/>
        <v>imf-opt</v>
      </c>
    </row>
    <row r="237" spans="1:16" x14ac:dyDescent="0.25">
      <c r="A237" t="s">
        <v>250</v>
      </c>
      <c r="B237">
        <v>188</v>
      </c>
      <c r="C237">
        <v>177</v>
      </c>
      <c r="D237">
        <v>48</v>
      </c>
      <c r="E237">
        <v>53</v>
      </c>
      <c r="F237">
        <v>13</v>
      </c>
      <c r="G237">
        <v>5</v>
      </c>
      <c r="H237">
        <v>0</v>
      </c>
      <c r="I237">
        <v>0</v>
      </c>
      <c r="J237">
        <v>177</v>
      </c>
      <c r="K237">
        <v>0</v>
      </c>
      <c r="L237">
        <v>0</v>
      </c>
      <c r="M237">
        <v>0</v>
      </c>
      <c r="N237">
        <v>0</v>
      </c>
      <c r="O237">
        <v>246</v>
      </c>
      <c r="P237" t="str">
        <f t="shared" si="3"/>
        <v>imf</v>
      </c>
    </row>
    <row r="238" spans="1:16" x14ac:dyDescent="0.25">
      <c r="A238" t="s">
        <v>251</v>
      </c>
      <c r="B238">
        <v>184</v>
      </c>
      <c r="C238">
        <v>170</v>
      </c>
      <c r="D238">
        <v>31</v>
      </c>
      <c r="E238">
        <v>55</v>
      </c>
      <c r="F238">
        <v>17</v>
      </c>
      <c r="G238">
        <v>6</v>
      </c>
      <c r="H238">
        <v>1</v>
      </c>
      <c r="I238">
        <v>7</v>
      </c>
      <c r="J238">
        <v>171</v>
      </c>
      <c r="K238">
        <v>0</v>
      </c>
      <c r="L238">
        <v>10</v>
      </c>
      <c r="M238">
        <v>22</v>
      </c>
      <c r="N238">
        <v>27</v>
      </c>
      <c r="O238">
        <v>243</v>
      </c>
      <c r="P238" t="str">
        <f t="shared" si="3"/>
        <v>imfa-basic-opt-pc</v>
      </c>
    </row>
    <row r="239" spans="1:16" hidden="1" x14ac:dyDescent="0.25">
      <c r="A239" t="s">
        <v>252</v>
      </c>
      <c r="B239">
        <v>108</v>
      </c>
      <c r="C239">
        <v>67</v>
      </c>
      <c r="D239">
        <v>0</v>
      </c>
      <c r="E239">
        <v>62</v>
      </c>
      <c r="F239">
        <v>12</v>
      </c>
      <c r="G239">
        <v>19</v>
      </c>
      <c r="H239">
        <v>5</v>
      </c>
      <c r="I239">
        <v>72</v>
      </c>
      <c r="J239">
        <v>71</v>
      </c>
      <c r="K239">
        <v>0</v>
      </c>
      <c r="L239">
        <v>1</v>
      </c>
      <c r="M239">
        <v>2</v>
      </c>
      <c r="N239">
        <v>2</v>
      </c>
      <c r="O239">
        <v>342</v>
      </c>
      <c r="P239" t="str">
        <f t="shared" si="3"/>
        <v>imfa-basic-opt</v>
      </c>
    </row>
    <row r="240" spans="1:16" hidden="1" x14ac:dyDescent="0.25">
      <c r="A240" t="s">
        <v>253</v>
      </c>
      <c r="B240">
        <v>3</v>
      </c>
      <c r="C240">
        <v>1</v>
      </c>
      <c r="D240">
        <v>0</v>
      </c>
      <c r="E240">
        <v>2</v>
      </c>
      <c r="F240">
        <v>1</v>
      </c>
      <c r="G240">
        <v>1</v>
      </c>
      <c r="H240">
        <v>1</v>
      </c>
      <c r="I240">
        <v>364</v>
      </c>
      <c r="J240">
        <v>2</v>
      </c>
      <c r="K240">
        <v>0</v>
      </c>
      <c r="L240">
        <v>0</v>
      </c>
      <c r="M240">
        <v>0</v>
      </c>
      <c r="N240">
        <v>0</v>
      </c>
      <c r="O240">
        <v>369</v>
      </c>
      <c r="P240" t="str">
        <f t="shared" si="3"/>
        <v>imfa-basic</v>
      </c>
    </row>
    <row r="241" spans="1:16" x14ac:dyDescent="0.25">
      <c r="A241" t="s">
        <v>254</v>
      </c>
      <c r="B241">
        <v>178</v>
      </c>
      <c r="C241">
        <v>166</v>
      </c>
      <c r="D241">
        <v>39</v>
      </c>
      <c r="E241">
        <v>54</v>
      </c>
      <c r="F241">
        <v>13</v>
      </c>
      <c r="G241">
        <v>5</v>
      </c>
      <c r="H241">
        <v>0</v>
      </c>
      <c r="I241">
        <v>0</v>
      </c>
      <c r="J241">
        <v>166</v>
      </c>
      <c r="K241">
        <v>0</v>
      </c>
      <c r="L241">
        <v>11</v>
      </c>
      <c r="M241">
        <v>24</v>
      </c>
      <c r="N241">
        <v>27</v>
      </c>
      <c r="O241">
        <v>246</v>
      </c>
      <c r="P241" t="str">
        <f t="shared" si="3"/>
        <v>imfa</v>
      </c>
    </row>
    <row r="242" spans="1:16" x14ac:dyDescent="0.25">
      <c r="A242" t="s">
        <v>255</v>
      </c>
      <c r="B242">
        <v>8</v>
      </c>
      <c r="C242">
        <v>0</v>
      </c>
      <c r="D242">
        <v>0</v>
      </c>
      <c r="E242">
        <v>1</v>
      </c>
      <c r="F242">
        <v>0</v>
      </c>
      <c r="G242">
        <v>7</v>
      </c>
      <c r="H242">
        <v>7</v>
      </c>
      <c r="I242">
        <v>331</v>
      </c>
      <c r="J242">
        <v>7</v>
      </c>
      <c r="K242">
        <v>0</v>
      </c>
      <c r="L242">
        <v>0</v>
      </c>
      <c r="M242">
        <v>0</v>
      </c>
      <c r="N242">
        <v>0</v>
      </c>
      <c r="O242">
        <v>331</v>
      </c>
      <c r="P242" t="str">
        <f t="shared" si="3"/>
        <v>im-basic</v>
      </c>
    </row>
    <row r="243" spans="1:16" hidden="1" x14ac:dyDescent="0.25">
      <c r="A243" t="s">
        <v>256</v>
      </c>
      <c r="B243">
        <v>305</v>
      </c>
      <c r="C243">
        <v>254</v>
      </c>
      <c r="D243">
        <v>47</v>
      </c>
      <c r="E243">
        <v>51</v>
      </c>
      <c r="F243">
        <v>5</v>
      </c>
      <c r="G243">
        <v>49</v>
      </c>
      <c r="H243">
        <v>47</v>
      </c>
      <c r="I243">
        <v>47</v>
      </c>
      <c r="J243">
        <v>301</v>
      </c>
      <c r="K243">
        <v>0</v>
      </c>
      <c r="L243">
        <v>0</v>
      </c>
      <c r="M243">
        <v>0</v>
      </c>
      <c r="N243">
        <v>0</v>
      </c>
      <c r="O243">
        <v>331</v>
      </c>
      <c r="P243" t="str">
        <f t="shared" si="3"/>
        <v>im-opt-pc</v>
      </c>
    </row>
    <row r="244" spans="1:16" hidden="1" x14ac:dyDescent="0.25">
      <c r="A244" t="s">
        <v>257</v>
      </c>
      <c r="B244">
        <v>25</v>
      </c>
      <c r="C244">
        <v>14</v>
      </c>
      <c r="D244">
        <v>1</v>
      </c>
      <c r="E244">
        <v>16</v>
      </c>
      <c r="F244">
        <v>4</v>
      </c>
      <c r="G244">
        <v>7</v>
      </c>
      <c r="H244">
        <v>3</v>
      </c>
      <c r="I244">
        <v>278</v>
      </c>
      <c r="J244">
        <v>17</v>
      </c>
      <c r="K244">
        <v>0</v>
      </c>
      <c r="L244">
        <v>0</v>
      </c>
      <c r="M244">
        <v>0</v>
      </c>
      <c r="N244">
        <v>0</v>
      </c>
      <c r="O244">
        <v>331</v>
      </c>
      <c r="P244" t="str">
        <f t="shared" si="3"/>
        <v>im-opt</v>
      </c>
    </row>
    <row r="245" spans="1:16" hidden="1" x14ac:dyDescent="0.25">
      <c r="A245" t="s">
        <v>258</v>
      </c>
      <c r="B245">
        <v>301</v>
      </c>
      <c r="C245">
        <v>249</v>
      </c>
      <c r="D245">
        <v>50</v>
      </c>
      <c r="E245">
        <v>47</v>
      </c>
      <c r="F245">
        <v>5</v>
      </c>
      <c r="G245">
        <v>48</v>
      </c>
      <c r="H245">
        <v>47</v>
      </c>
      <c r="I245">
        <v>47</v>
      </c>
      <c r="J245">
        <v>296</v>
      </c>
      <c r="K245">
        <v>0</v>
      </c>
      <c r="L245">
        <v>0</v>
      </c>
      <c r="M245">
        <v>0</v>
      </c>
      <c r="N245">
        <v>0</v>
      </c>
      <c r="O245">
        <v>331</v>
      </c>
      <c r="P245" t="str">
        <f t="shared" si="3"/>
        <v>im</v>
      </c>
    </row>
    <row r="246" spans="1:16" x14ac:dyDescent="0.25">
      <c r="A246" t="s">
        <v>259</v>
      </c>
      <c r="B246">
        <v>295</v>
      </c>
      <c r="C246">
        <v>241</v>
      </c>
      <c r="D246">
        <v>40</v>
      </c>
      <c r="E246">
        <v>48</v>
      </c>
      <c r="F246">
        <v>5</v>
      </c>
      <c r="G246">
        <v>48</v>
      </c>
      <c r="H246">
        <v>47</v>
      </c>
      <c r="I246">
        <v>47</v>
      </c>
      <c r="J246">
        <v>288</v>
      </c>
      <c r="K246">
        <v>0</v>
      </c>
      <c r="L246">
        <v>7</v>
      </c>
      <c r="M246">
        <v>15</v>
      </c>
      <c r="N246">
        <v>17</v>
      </c>
      <c r="O246">
        <v>331</v>
      </c>
      <c r="P246" t="str">
        <f t="shared" si="3"/>
        <v>ima-basic-opt-pc</v>
      </c>
    </row>
    <row r="247" spans="1:16" hidden="1" x14ac:dyDescent="0.25">
      <c r="A247" t="s">
        <v>260</v>
      </c>
      <c r="B247">
        <v>24</v>
      </c>
      <c r="C247">
        <v>15</v>
      </c>
      <c r="D247">
        <v>1</v>
      </c>
      <c r="E247">
        <v>16</v>
      </c>
      <c r="F247">
        <v>4</v>
      </c>
      <c r="G247">
        <v>6</v>
      </c>
      <c r="H247">
        <v>2</v>
      </c>
      <c r="I247">
        <v>275</v>
      </c>
      <c r="J247">
        <v>17</v>
      </c>
      <c r="K247">
        <v>1</v>
      </c>
      <c r="L247">
        <v>0</v>
      </c>
      <c r="M247">
        <v>0</v>
      </c>
      <c r="N247">
        <v>0</v>
      </c>
      <c r="O247">
        <v>331</v>
      </c>
      <c r="P247" t="str">
        <f t="shared" si="3"/>
        <v>ima-basic-opt</v>
      </c>
    </row>
    <row r="248" spans="1:16" hidden="1" x14ac:dyDescent="0.25">
      <c r="A248" t="s">
        <v>261</v>
      </c>
      <c r="B248">
        <v>3</v>
      </c>
      <c r="C248">
        <v>1</v>
      </c>
      <c r="D248">
        <v>0</v>
      </c>
      <c r="E248">
        <v>2</v>
      </c>
      <c r="F248">
        <v>1</v>
      </c>
      <c r="G248">
        <v>1</v>
      </c>
      <c r="H248">
        <v>1</v>
      </c>
      <c r="I248">
        <v>325</v>
      </c>
      <c r="J248">
        <v>2</v>
      </c>
      <c r="K248">
        <v>0</v>
      </c>
      <c r="L248">
        <v>0</v>
      </c>
      <c r="M248">
        <v>0</v>
      </c>
      <c r="N248">
        <v>0</v>
      </c>
      <c r="O248">
        <v>331</v>
      </c>
      <c r="P248" t="str">
        <f t="shared" si="3"/>
        <v>ima-basic</v>
      </c>
    </row>
    <row r="249" spans="1:16" x14ac:dyDescent="0.25">
      <c r="A249" t="s">
        <v>262</v>
      </c>
      <c r="B249">
        <v>297</v>
      </c>
      <c r="C249">
        <v>246</v>
      </c>
      <c r="D249">
        <v>44</v>
      </c>
      <c r="E249">
        <v>46</v>
      </c>
      <c r="F249">
        <v>5</v>
      </c>
      <c r="G249">
        <v>49</v>
      </c>
      <c r="H249">
        <v>47</v>
      </c>
      <c r="I249">
        <v>47</v>
      </c>
      <c r="J249">
        <v>293</v>
      </c>
      <c r="K249">
        <v>1</v>
      </c>
      <c r="L249">
        <v>2</v>
      </c>
      <c r="M249">
        <v>4</v>
      </c>
      <c r="N249">
        <v>5</v>
      </c>
      <c r="O249">
        <v>331</v>
      </c>
      <c r="P249" t="str">
        <f t="shared" si="3"/>
        <v>ima</v>
      </c>
    </row>
    <row r="250" spans="1:16" hidden="1" x14ac:dyDescent="0.25">
      <c r="A250" t="s">
        <v>263</v>
      </c>
      <c r="B250">
        <v>3</v>
      </c>
      <c r="C250">
        <v>1</v>
      </c>
      <c r="D250">
        <v>0</v>
      </c>
      <c r="E250">
        <v>2</v>
      </c>
      <c r="F250">
        <v>1</v>
      </c>
      <c r="G250">
        <v>1</v>
      </c>
      <c r="H250">
        <v>1</v>
      </c>
      <c r="I250">
        <v>325</v>
      </c>
      <c r="J250">
        <v>2</v>
      </c>
      <c r="K250">
        <v>0</v>
      </c>
      <c r="L250">
        <v>0</v>
      </c>
      <c r="M250">
        <v>0</v>
      </c>
      <c r="N250">
        <v>0</v>
      </c>
      <c r="O250">
        <v>331</v>
      </c>
      <c r="P250" t="str">
        <f t="shared" si="3"/>
        <v>imf-basic</v>
      </c>
    </row>
    <row r="251" spans="1:16" hidden="1" x14ac:dyDescent="0.25">
      <c r="A251" t="s">
        <v>264</v>
      </c>
      <c r="B251">
        <v>156</v>
      </c>
      <c r="C251">
        <v>145</v>
      </c>
      <c r="D251">
        <v>43</v>
      </c>
      <c r="E251">
        <v>48</v>
      </c>
      <c r="F251">
        <v>8</v>
      </c>
      <c r="G251">
        <v>6</v>
      </c>
      <c r="H251">
        <v>0</v>
      </c>
      <c r="I251">
        <v>0</v>
      </c>
      <c r="J251">
        <v>145</v>
      </c>
      <c r="K251">
        <v>0</v>
      </c>
      <c r="L251">
        <v>0</v>
      </c>
      <c r="M251">
        <v>0</v>
      </c>
      <c r="N251">
        <v>0</v>
      </c>
      <c r="O251">
        <v>203</v>
      </c>
      <c r="P251" t="str">
        <f t="shared" si="3"/>
        <v>imf-opt-pc</v>
      </c>
    </row>
    <row r="252" spans="1:16" hidden="1" x14ac:dyDescent="0.25">
      <c r="A252" t="s">
        <v>265</v>
      </c>
      <c r="B252">
        <v>122</v>
      </c>
      <c r="C252">
        <v>80</v>
      </c>
      <c r="D252">
        <v>8</v>
      </c>
      <c r="E252">
        <v>70</v>
      </c>
      <c r="F252">
        <v>15</v>
      </c>
      <c r="G252">
        <v>17</v>
      </c>
      <c r="H252">
        <v>7</v>
      </c>
      <c r="I252">
        <v>88</v>
      </c>
      <c r="J252">
        <v>86</v>
      </c>
      <c r="K252">
        <v>0</v>
      </c>
      <c r="L252">
        <v>0</v>
      </c>
      <c r="M252">
        <v>0</v>
      </c>
      <c r="N252">
        <v>0</v>
      </c>
      <c r="O252">
        <v>321</v>
      </c>
      <c r="P252" t="str">
        <f t="shared" si="3"/>
        <v>imf-opt</v>
      </c>
    </row>
    <row r="253" spans="1:16" x14ac:dyDescent="0.25">
      <c r="A253" t="s">
        <v>266</v>
      </c>
      <c r="B253">
        <v>153</v>
      </c>
      <c r="C253">
        <v>144</v>
      </c>
      <c r="D253">
        <v>41</v>
      </c>
      <c r="E253">
        <v>48</v>
      </c>
      <c r="F253">
        <v>5</v>
      </c>
      <c r="G253">
        <v>6</v>
      </c>
      <c r="H253">
        <v>0</v>
      </c>
      <c r="I253">
        <v>0</v>
      </c>
      <c r="J253">
        <v>144</v>
      </c>
      <c r="K253">
        <v>0</v>
      </c>
      <c r="L253">
        <v>0</v>
      </c>
      <c r="M253">
        <v>0</v>
      </c>
      <c r="N253">
        <v>0</v>
      </c>
      <c r="O253">
        <v>205</v>
      </c>
      <c r="P253" t="str">
        <f t="shared" si="3"/>
        <v>imf</v>
      </c>
    </row>
    <row r="254" spans="1:16" x14ac:dyDescent="0.25">
      <c r="A254" t="s">
        <v>267</v>
      </c>
      <c r="B254">
        <v>146</v>
      </c>
      <c r="C254">
        <v>135</v>
      </c>
      <c r="D254">
        <v>34</v>
      </c>
      <c r="E254">
        <v>49</v>
      </c>
      <c r="F254">
        <v>8</v>
      </c>
      <c r="G254">
        <v>6</v>
      </c>
      <c r="H254">
        <v>0</v>
      </c>
      <c r="I254">
        <v>0</v>
      </c>
      <c r="J254">
        <v>135</v>
      </c>
      <c r="K254">
        <v>0</v>
      </c>
      <c r="L254">
        <v>11</v>
      </c>
      <c r="M254">
        <v>24</v>
      </c>
      <c r="N254">
        <v>26</v>
      </c>
      <c r="O254">
        <v>203</v>
      </c>
      <c r="P254" t="str">
        <f t="shared" si="3"/>
        <v>imfa-basic-opt-pc</v>
      </c>
    </row>
    <row r="255" spans="1:16" hidden="1" x14ac:dyDescent="0.25">
      <c r="A255" t="s">
        <v>268</v>
      </c>
      <c r="B255">
        <v>113</v>
      </c>
      <c r="C255">
        <v>73</v>
      </c>
      <c r="D255">
        <v>3</v>
      </c>
      <c r="E255">
        <v>71</v>
      </c>
      <c r="F255">
        <v>15</v>
      </c>
      <c r="G255">
        <v>16</v>
      </c>
      <c r="H255">
        <v>6</v>
      </c>
      <c r="I255">
        <v>85</v>
      </c>
      <c r="J255">
        <v>78</v>
      </c>
      <c r="K255">
        <v>2</v>
      </c>
      <c r="L255">
        <v>6</v>
      </c>
      <c r="M255">
        <v>13</v>
      </c>
      <c r="N255">
        <v>14</v>
      </c>
      <c r="O255">
        <v>321</v>
      </c>
      <c r="P255" t="str">
        <f t="shared" si="3"/>
        <v>imfa-basic-opt</v>
      </c>
    </row>
    <row r="256" spans="1:16" hidden="1" x14ac:dyDescent="0.25">
      <c r="A256" t="s">
        <v>269</v>
      </c>
      <c r="B256">
        <v>3</v>
      </c>
      <c r="C256">
        <v>1</v>
      </c>
      <c r="D256">
        <v>0</v>
      </c>
      <c r="E256">
        <v>2</v>
      </c>
      <c r="F256">
        <v>1</v>
      </c>
      <c r="G256">
        <v>1</v>
      </c>
      <c r="H256">
        <v>1</v>
      </c>
      <c r="I256">
        <v>325</v>
      </c>
      <c r="J256">
        <v>2</v>
      </c>
      <c r="K256">
        <v>0</v>
      </c>
      <c r="L256">
        <v>0</v>
      </c>
      <c r="M256">
        <v>0</v>
      </c>
      <c r="N256">
        <v>0</v>
      </c>
      <c r="O256">
        <v>331</v>
      </c>
      <c r="P256" t="str">
        <f t="shared" si="3"/>
        <v>imfa-basic</v>
      </c>
    </row>
    <row r="257" spans="1:16" x14ac:dyDescent="0.25">
      <c r="A257" t="s">
        <v>270</v>
      </c>
      <c r="B257">
        <v>144</v>
      </c>
      <c r="C257">
        <v>134</v>
      </c>
      <c r="D257">
        <v>33</v>
      </c>
      <c r="E257">
        <v>49</v>
      </c>
      <c r="F257">
        <v>5</v>
      </c>
      <c r="G257">
        <v>6</v>
      </c>
      <c r="H257">
        <v>0</v>
      </c>
      <c r="I257">
        <v>0</v>
      </c>
      <c r="J257">
        <v>134</v>
      </c>
      <c r="K257">
        <v>1</v>
      </c>
      <c r="L257">
        <v>9</v>
      </c>
      <c r="M257">
        <v>19</v>
      </c>
      <c r="N257">
        <v>24</v>
      </c>
      <c r="O257">
        <v>205</v>
      </c>
      <c r="P257" t="str">
        <f t="shared" si="3"/>
        <v>imfa</v>
      </c>
    </row>
    <row r="258" spans="1:16" x14ac:dyDescent="0.25">
      <c r="A258" t="s">
        <v>271</v>
      </c>
      <c r="B258">
        <v>3</v>
      </c>
      <c r="C258">
        <v>0</v>
      </c>
      <c r="D258">
        <v>0</v>
      </c>
      <c r="E258">
        <v>1</v>
      </c>
      <c r="F258">
        <v>0</v>
      </c>
      <c r="G258">
        <v>2</v>
      </c>
      <c r="H258">
        <v>2</v>
      </c>
      <c r="I258">
        <v>350</v>
      </c>
      <c r="J258">
        <v>2</v>
      </c>
      <c r="K258">
        <v>0</v>
      </c>
      <c r="L258">
        <v>0</v>
      </c>
      <c r="M258">
        <v>0</v>
      </c>
      <c r="N258">
        <v>0</v>
      </c>
      <c r="O258">
        <v>350</v>
      </c>
      <c r="P258" t="str">
        <f t="shared" ref="P258:P321" si="4">MID(A258,FIND("im",A258),LEN(A258)-FIND("im",A258)-4)</f>
        <v>im-basic</v>
      </c>
    </row>
    <row r="259" spans="1:16" hidden="1" x14ac:dyDescent="0.25">
      <c r="A259" t="s">
        <v>272</v>
      </c>
      <c r="B259">
        <v>304</v>
      </c>
      <c r="C259">
        <v>227</v>
      </c>
      <c r="D259">
        <v>53</v>
      </c>
      <c r="E259">
        <v>51</v>
      </c>
      <c r="F259">
        <v>5</v>
      </c>
      <c r="G259">
        <v>75</v>
      </c>
      <c r="H259">
        <v>72</v>
      </c>
      <c r="I259">
        <v>72</v>
      </c>
      <c r="J259">
        <v>299</v>
      </c>
      <c r="K259">
        <v>0</v>
      </c>
      <c r="L259">
        <v>0</v>
      </c>
      <c r="M259">
        <v>0</v>
      </c>
      <c r="N259">
        <v>0</v>
      </c>
      <c r="O259">
        <v>350</v>
      </c>
      <c r="P259" t="str">
        <f t="shared" si="4"/>
        <v>im-opt-pc</v>
      </c>
    </row>
    <row r="260" spans="1:16" hidden="1" x14ac:dyDescent="0.25">
      <c r="A260" t="s">
        <v>273</v>
      </c>
      <c r="B260">
        <v>7</v>
      </c>
      <c r="C260">
        <v>2</v>
      </c>
      <c r="D260">
        <v>0</v>
      </c>
      <c r="E260">
        <v>3</v>
      </c>
      <c r="F260">
        <v>0</v>
      </c>
      <c r="G260">
        <v>4</v>
      </c>
      <c r="H260">
        <v>1</v>
      </c>
      <c r="I260">
        <v>339</v>
      </c>
      <c r="J260">
        <v>3</v>
      </c>
      <c r="K260">
        <v>0</v>
      </c>
      <c r="L260">
        <v>0</v>
      </c>
      <c r="M260">
        <v>0</v>
      </c>
      <c r="N260">
        <v>0</v>
      </c>
      <c r="O260">
        <v>350</v>
      </c>
      <c r="P260" t="str">
        <f t="shared" si="4"/>
        <v>im-opt</v>
      </c>
    </row>
    <row r="261" spans="1:16" hidden="1" x14ac:dyDescent="0.25">
      <c r="A261" t="s">
        <v>274</v>
      </c>
      <c r="B261">
        <v>300</v>
      </c>
      <c r="C261">
        <v>220</v>
      </c>
      <c r="D261">
        <v>51</v>
      </c>
      <c r="E261">
        <v>50</v>
      </c>
      <c r="F261">
        <v>6</v>
      </c>
      <c r="G261">
        <v>75</v>
      </c>
      <c r="H261">
        <v>71</v>
      </c>
      <c r="I261">
        <v>71</v>
      </c>
      <c r="J261">
        <v>291</v>
      </c>
      <c r="K261">
        <v>0</v>
      </c>
      <c r="L261">
        <v>0</v>
      </c>
      <c r="M261">
        <v>0</v>
      </c>
      <c r="N261">
        <v>0</v>
      </c>
      <c r="O261">
        <v>350</v>
      </c>
      <c r="P261" t="str">
        <f t="shared" si="4"/>
        <v>im</v>
      </c>
    </row>
    <row r="262" spans="1:16" x14ac:dyDescent="0.25">
      <c r="A262" t="s">
        <v>275</v>
      </c>
      <c r="B262">
        <v>302</v>
      </c>
      <c r="C262">
        <v>225</v>
      </c>
      <c r="D262">
        <v>48</v>
      </c>
      <c r="E262">
        <v>54</v>
      </c>
      <c r="F262">
        <v>7</v>
      </c>
      <c r="G262">
        <v>75</v>
      </c>
      <c r="H262">
        <v>70</v>
      </c>
      <c r="I262">
        <v>70</v>
      </c>
      <c r="J262">
        <v>295</v>
      </c>
      <c r="K262">
        <v>1</v>
      </c>
      <c r="L262">
        <v>2</v>
      </c>
      <c r="M262">
        <v>5</v>
      </c>
      <c r="N262">
        <v>5</v>
      </c>
      <c r="O262">
        <v>350</v>
      </c>
      <c r="P262" t="str">
        <f t="shared" si="4"/>
        <v>ima-basic-opt-pc</v>
      </c>
    </row>
    <row r="263" spans="1:16" hidden="1" x14ac:dyDescent="0.25">
      <c r="A263" t="s">
        <v>276</v>
      </c>
      <c r="B263">
        <v>7</v>
      </c>
      <c r="C263">
        <v>2</v>
      </c>
      <c r="D263">
        <v>0</v>
      </c>
      <c r="E263">
        <v>3</v>
      </c>
      <c r="F263">
        <v>0</v>
      </c>
      <c r="G263">
        <v>4</v>
      </c>
      <c r="H263">
        <v>1</v>
      </c>
      <c r="I263">
        <v>339</v>
      </c>
      <c r="J263">
        <v>3</v>
      </c>
      <c r="K263">
        <v>0</v>
      </c>
      <c r="L263">
        <v>0</v>
      </c>
      <c r="M263">
        <v>0</v>
      </c>
      <c r="N263">
        <v>0</v>
      </c>
      <c r="O263">
        <v>350</v>
      </c>
      <c r="P263" t="str">
        <f t="shared" si="4"/>
        <v>ima-basic-opt</v>
      </c>
    </row>
    <row r="264" spans="1:16" hidden="1" x14ac:dyDescent="0.25">
      <c r="A264" t="s">
        <v>277</v>
      </c>
      <c r="B264">
        <v>3</v>
      </c>
      <c r="C264">
        <v>1</v>
      </c>
      <c r="D264">
        <v>0</v>
      </c>
      <c r="E264">
        <v>1</v>
      </c>
      <c r="F264">
        <v>0</v>
      </c>
      <c r="G264">
        <v>1</v>
      </c>
      <c r="H264">
        <v>1</v>
      </c>
      <c r="I264">
        <v>349</v>
      </c>
      <c r="J264">
        <v>2</v>
      </c>
      <c r="K264">
        <v>0</v>
      </c>
      <c r="L264">
        <v>0</v>
      </c>
      <c r="M264">
        <v>0</v>
      </c>
      <c r="N264">
        <v>0</v>
      </c>
      <c r="O264">
        <v>350</v>
      </c>
      <c r="P264" t="str">
        <f t="shared" si="4"/>
        <v>ima-basic</v>
      </c>
    </row>
    <row r="265" spans="1:16" x14ac:dyDescent="0.25">
      <c r="A265" t="s">
        <v>278</v>
      </c>
      <c r="B265">
        <v>297</v>
      </c>
      <c r="C265">
        <v>222</v>
      </c>
      <c r="D265">
        <v>51</v>
      </c>
      <c r="E265">
        <v>51</v>
      </c>
      <c r="F265">
        <v>7</v>
      </c>
      <c r="G265">
        <v>75</v>
      </c>
      <c r="H265">
        <v>68</v>
      </c>
      <c r="I265">
        <v>68</v>
      </c>
      <c r="J265">
        <v>290</v>
      </c>
      <c r="K265">
        <v>1</v>
      </c>
      <c r="L265">
        <v>2</v>
      </c>
      <c r="M265">
        <v>4</v>
      </c>
      <c r="N265">
        <v>4</v>
      </c>
      <c r="O265">
        <v>350</v>
      </c>
      <c r="P265" t="str">
        <f t="shared" si="4"/>
        <v>ima</v>
      </c>
    </row>
    <row r="266" spans="1:16" hidden="1" x14ac:dyDescent="0.25">
      <c r="A266" t="s">
        <v>279</v>
      </c>
      <c r="B266">
        <v>8</v>
      </c>
      <c r="C266">
        <v>5</v>
      </c>
      <c r="D266">
        <v>0</v>
      </c>
      <c r="E266">
        <v>6</v>
      </c>
      <c r="F266">
        <v>3</v>
      </c>
      <c r="G266">
        <v>2</v>
      </c>
      <c r="H266">
        <v>1</v>
      </c>
      <c r="I266">
        <v>165</v>
      </c>
      <c r="J266">
        <v>6</v>
      </c>
      <c r="K266">
        <v>0</v>
      </c>
      <c r="L266">
        <v>0</v>
      </c>
      <c r="M266">
        <v>0</v>
      </c>
      <c r="N266">
        <v>0</v>
      </c>
      <c r="O266">
        <v>190</v>
      </c>
      <c r="P266" t="str">
        <f t="shared" si="4"/>
        <v>imf-basic</v>
      </c>
    </row>
    <row r="267" spans="1:16" hidden="1" x14ac:dyDescent="0.25">
      <c r="A267" t="s">
        <v>280</v>
      </c>
      <c r="B267">
        <v>152</v>
      </c>
      <c r="C267">
        <v>138</v>
      </c>
      <c r="D267">
        <v>36</v>
      </c>
      <c r="E267">
        <v>46</v>
      </c>
      <c r="F267">
        <v>6</v>
      </c>
      <c r="G267">
        <v>3</v>
      </c>
      <c r="H267">
        <v>0</v>
      </c>
      <c r="I267">
        <v>0</v>
      </c>
      <c r="J267">
        <v>138</v>
      </c>
      <c r="K267">
        <v>0</v>
      </c>
      <c r="L267">
        <v>0</v>
      </c>
      <c r="M267">
        <v>0</v>
      </c>
      <c r="N267">
        <v>0</v>
      </c>
      <c r="O267">
        <v>189</v>
      </c>
      <c r="P267" t="str">
        <f t="shared" si="4"/>
        <v>imf-opt-pc</v>
      </c>
    </row>
    <row r="268" spans="1:16" hidden="1" x14ac:dyDescent="0.25">
      <c r="A268" t="s">
        <v>281</v>
      </c>
      <c r="B268">
        <v>80</v>
      </c>
      <c r="C268">
        <v>60</v>
      </c>
      <c r="D268">
        <v>5</v>
      </c>
      <c r="E268">
        <v>33</v>
      </c>
      <c r="F268">
        <v>8</v>
      </c>
      <c r="G268">
        <v>8</v>
      </c>
      <c r="H268">
        <v>1</v>
      </c>
      <c r="I268">
        <v>26</v>
      </c>
      <c r="J268">
        <v>61</v>
      </c>
      <c r="K268">
        <v>0</v>
      </c>
      <c r="L268">
        <v>0</v>
      </c>
      <c r="M268">
        <v>0</v>
      </c>
      <c r="N268">
        <v>0</v>
      </c>
      <c r="O268">
        <v>190</v>
      </c>
      <c r="P268" t="str">
        <f t="shared" si="4"/>
        <v>imf-opt</v>
      </c>
    </row>
    <row r="269" spans="1:16" x14ac:dyDescent="0.25">
      <c r="A269" t="s">
        <v>282</v>
      </c>
      <c r="B269">
        <v>152</v>
      </c>
      <c r="C269">
        <v>137</v>
      </c>
      <c r="D269">
        <v>35</v>
      </c>
      <c r="E269">
        <v>47</v>
      </c>
      <c r="F269">
        <v>7</v>
      </c>
      <c r="G269">
        <v>3</v>
      </c>
      <c r="H269">
        <v>0</v>
      </c>
      <c r="I269">
        <v>0</v>
      </c>
      <c r="J269">
        <v>137</v>
      </c>
      <c r="K269">
        <v>0</v>
      </c>
      <c r="L269">
        <v>0</v>
      </c>
      <c r="M269">
        <v>0</v>
      </c>
      <c r="N269">
        <v>0</v>
      </c>
      <c r="O269">
        <v>189</v>
      </c>
      <c r="P269" t="str">
        <f t="shared" si="4"/>
        <v>imf</v>
      </c>
    </row>
    <row r="270" spans="1:16" x14ac:dyDescent="0.25">
      <c r="A270" t="s">
        <v>283</v>
      </c>
      <c r="B270">
        <v>147</v>
      </c>
      <c r="C270">
        <v>131</v>
      </c>
      <c r="D270">
        <v>28</v>
      </c>
      <c r="E270">
        <v>48</v>
      </c>
      <c r="F270">
        <v>8</v>
      </c>
      <c r="G270">
        <v>3</v>
      </c>
      <c r="H270">
        <v>0</v>
      </c>
      <c r="I270">
        <v>0</v>
      </c>
      <c r="J270">
        <v>131</v>
      </c>
      <c r="K270">
        <v>1</v>
      </c>
      <c r="L270">
        <v>5</v>
      </c>
      <c r="M270">
        <v>11</v>
      </c>
      <c r="N270">
        <v>14</v>
      </c>
      <c r="O270">
        <v>189</v>
      </c>
      <c r="P270" t="str">
        <f t="shared" si="4"/>
        <v>imfa-basic-opt-pc</v>
      </c>
    </row>
    <row r="271" spans="1:16" hidden="1" x14ac:dyDescent="0.25">
      <c r="A271" t="s">
        <v>284</v>
      </c>
      <c r="B271">
        <v>76</v>
      </c>
      <c r="C271">
        <v>56</v>
      </c>
      <c r="D271">
        <v>0</v>
      </c>
      <c r="E271">
        <v>33</v>
      </c>
      <c r="F271">
        <v>8</v>
      </c>
      <c r="G271">
        <v>8</v>
      </c>
      <c r="H271">
        <v>1</v>
      </c>
      <c r="I271">
        <v>26</v>
      </c>
      <c r="J271">
        <v>57</v>
      </c>
      <c r="K271">
        <v>0</v>
      </c>
      <c r="L271">
        <v>5</v>
      </c>
      <c r="M271">
        <v>10</v>
      </c>
      <c r="N271">
        <v>12</v>
      </c>
      <c r="O271">
        <v>190</v>
      </c>
      <c r="P271" t="str">
        <f t="shared" si="4"/>
        <v>imfa-basic-opt</v>
      </c>
    </row>
    <row r="272" spans="1:16" hidden="1" x14ac:dyDescent="0.25">
      <c r="A272" t="s">
        <v>285</v>
      </c>
      <c r="B272">
        <v>8</v>
      </c>
      <c r="C272">
        <v>5</v>
      </c>
      <c r="D272">
        <v>0</v>
      </c>
      <c r="E272">
        <v>6</v>
      </c>
      <c r="F272">
        <v>3</v>
      </c>
      <c r="G272">
        <v>2</v>
      </c>
      <c r="H272">
        <v>2</v>
      </c>
      <c r="I272">
        <v>166</v>
      </c>
      <c r="J272">
        <v>7</v>
      </c>
      <c r="K272">
        <v>0</v>
      </c>
      <c r="L272">
        <v>0</v>
      </c>
      <c r="M272">
        <v>0</v>
      </c>
      <c r="N272">
        <v>0</v>
      </c>
      <c r="O272">
        <v>190</v>
      </c>
      <c r="P272" t="str">
        <f t="shared" si="4"/>
        <v>imfa-basic</v>
      </c>
    </row>
    <row r="273" spans="1:16" x14ac:dyDescent="0.25">
      <c r="A273" t="s">
        <v>286</v>
      </c>
      <c r="B273">
        <v>146</v>
      </c>
      <c r="C273">
        <v>131</v>
      </c>
      <c r="D273">
        <v>28</v>
      </c>
      <c r="E273">
        <v>47</v>
      </c>
      <c r="F273">
        <v>8</v>
      </c>
      <c r="G273">
        <v>3</v>
      </c>
      <c r="H273">
        <v>0</v>
      </c>
      <c r="I273">
        <v>0</v>
      </c>
      <c r="J273">
        <v>131</v>
      </c>
      <c r="K273">
        <v>1</v>
      </c>
      <c r="L273">
        <v>6</v>
      </c>
      <c r="M273">
        <v>13</v>
      </c>
      <c r="N273">
        <v>18</v>
      </c>
      <c r="O273">
        <v>189</v>
      </c>
      <c r="P273" t="str">
        <f t="shared" si="4"/>
        <v>imfa</v>
      </c>
    </row>
    <row r="274" spans="1:16" x14ac:dyDescent="0.25">
      <c r="A274" t="s">
        <v>287</v>
      </c>
      <c r="B274">
        <v>3</v>
      </c>
      <c r="C274">
        <v>0</v>
      </c>
      <c r="D274">
        <v>0</v>
      </c>
      <c r="E274">
        <v>1</v>
      </c>
      <c r="F274">
        <v>0</v>
      </c>
      <c r="G274">
        <v>2</v>
      </c>
      <c r="H274">
        <v>2</v>
      </c>
      <c r="I274">
        <v>26</v>
      </c>
      <c r="J274">
        <v>2</v>
      </c>
      <c r="K274">
        <v>0</v>
      </c>
      <c r="L274">
        <v>0</v>
      </c>
      <c r="M274">
        <v>0</v>
      </c>
      <c r="N274">
        <v>0</v>
      </c>
      <c r="O274">
        <v>27</v>
      </c>
      <c r="P274" t="str">
        <f t="shared" si="4"/>
        <v>im-basic</v>
      </c>
    </row>
    <row r="275" spans="1:16" hidden="1" x14ac:dyDescent="0.25">
      <c r="A275" t="s">
        <v>288</v>
      </c>
      <c r="B275">
        <v>26</v>
      </c>
      <c r="C275">
        <v>13</v>
      </c>
      <c r="D275">
        <v>6</v>
      </c>
      <c r="E275">
        <v>7</v>
      </c>
      <c r="F275">
        <v>0</v>
      </c>
      <c r="G275">
        <v>13</v>
      </c>
      <c r="H275">
        <v>13</v>
      </c>
      <c r="I275">
        <v>13</v>
      </c>
      <c r="J275">
        <v>26</v>
      </c>
      <c r="K275">
        <v>0</v>
      </c>
      <c r="L275">
        <v>0</v>
      </c>
      <c r="M275">
        <v>0</v>
      </c>
      <c r="N275">
        <v>0</v>
      </c>
      <c r="O275">
        <v>27</v>
      </c>
      <c r="P275" t="str">
        <f t="shared" si="4"/>
        <v>im-opt-pc</v>
      </c>
    </row>
    <row r="276" spans="1:16" hidden="1" x14ac:dyDescent="0.25">
      <c r="A276" t="s">
        <v>289</v>
      </c>
      <c r="B276">
        <v>9</v>
      </c>
      <c r="C276">
        <v>2</v>
      </c>
      <c r="D276">
        <v>0</v>
      </c>
      <c r="E276">
        <v>3</v>
      </c>
      <c r="F276">
        <v>0</v>
      </c>
      <c r="G276">
        <v>6</v>
      </c>
      <c r="H276">
        <v>2</v>
      </c>
      <c r="I276">
        <v>47</v>
      </c>
      <c r="J276">
        <v>4</v>
      </c>
      <c r="K276">
        <v>0</v>
      </c>
      <c r="L276">
        <v>0</v>
      </c>
      <c r="M276">
        <v>0</v>
      </c>
      <c r="N276">
        <v>0</v>
      </c>
      <c r="O276">
        <v>27</v>
      </c>
      <c r="P276" t="str">
        <f t="shared" si="4"/>
        <v>im-opt</v>
      </c>
    </row>
    <row r="277" spans="1:16" hidden="1" x14ac:dyDescent="0.25">
      <c r="A277" t="s">
        <v>290</v>
      </c>
      <c r="B277">
        <v>26</v>
      </c>
      <c r="C277">
        <v>13</v>
      </c>
      <c r="D277">
        <v>6</v>
      </c>
      <c r="E277">
        <v>7</v>
      </c>
      <c r="F277">
        <v>0</v>
      </c>
      <c r="G277">
        <v>13</v>
      </c>
      <c r="H277">
        <v>13</v>
      </c>
      <c r="I277">
        <v>13</v>
      </c>
      <c r="J277">
        <v>26</v>
      </c>
      <c r="K277">
        <v>0</v>
      </c>
      <c r="L277">
        <v>0</v>
      </c>
      <c r="M277">
        <v>0</v>
      </c>
      <c r="N277">
        <v>0</v>
      </c>
      <c r="O277">
        <v>27</v>
      </c>
      <c r="P277" t="str">
        <f t="shared" si="4"/>
        <v>im</v>
      </c>
    </row>
    <row r="278" spans="1:16" x14ac:dyDescent="0.25">
      <c r="A278" t="s">
        <v>291</v>
      </c>
      <c r="B278">
        <v>25</v>
      </c>
      <c r="C278">
        <v>12</v>
      </c>
      <c r="D278">
        <v>5</v>
      </c>
      <c r="E278">
        <v>7</v>
      </c>
      <c r="F278">
        <v>1</v>
      </c>
      <c r="G278">
        <v>13</v>
      </c>
      <c r="H278">
        <v>13</v>
      </c>
      <c r="I278">
        <v>13</v>
      </c>
      <c r="J278">
        <v>25</v>
      </c>
      <c r="K278">
        <v>0</v>
      </c>
      <c r="L278">
        <v>0</v>
      </c>
      <c r="M278">
        <v>0</v>
      </c>
      <c r="N278">
        <v>0</v>
      </c>
      <c r="O278">
        <v>27</v>
      </c>
      <c r="P278" t="str">
        <f t="shared" si="4"/>
        <v>ima-basic-opt-pc</v>
      </c>
    </row>
    <row r="279" spans="1:16" hidden="1" x14ac:dyDescent="0.25">
      <c r="A279" t="s">
        <v>292</v>
      </c>
      <c r="B279">
        <v>9</v>
      </c>
      <c r="C279">
        <v>2</v>
      </c>
      <c r="D279">
        <v>0</v>
      </c>
      <c r="E279">
        <v>3</v>
      </c>
      <c r="F279">
        <v>0</v>
      </c>
      <c r="G279">
        <v>6</v>
      </c>
      <c r="H279">
        <v>2</v>
      </c>
      <c r="I279">
        <v>47</v>
      </c>
      <c r="J279">
        <v>4</v>
      </c>
      <c r="K279">
        <v>0</v>
      </c>
      <c r="L279">
        <v>0</v>
      </c>
      <c r="M279">
        <v>0</v>
      </c>
      <c r="N279">
        <v>0</v>
      </c>
      <c r="O279">
        <v>27</v>
      </c>
      <c r="P279" t="str">
        <f t="shared" si="4"/>
        <v>ima-basic-opt</v>
      </c>
    </row>
    <row r="280" spans="1:16" hidden="1" x14ac:dyDescent="0.25">
      <c r="A280" t="s">
        <v>293</v>
      </c>
      <c r="B280">
        <v>3</v>
      </c>
      <c r="C280">
        <v>1</v>
      </c>
      <c r="D280">
        <v>0</v>
      </c>
      <c r="E280">
        <v>1</v>
      </c>
      <c r="F280">
        <v>0</v>
      </c>
      <c r="G280">
        <v>1</v>
      </c>
      <c r="H280">
        <v>1</v>
      </c>
      <c r="I280">
        <v>25</v>
      </c>
      <c r="J280">
        <v>2</v>
      </c>
      <c r="K280">
        <v>0</v>
      </c>
      <c r="L280">
        <v>0</v>
      </c>
      <c r="M280">
        <v>0</v>
      </c>
      <c r="N280">
        <v>0</v>
      </c>
      <c r="O280">
        <v>27</v>
      </c>
      <c r="P280" t="str">
        <f t="shared" si="4"/>
        <v>ima-basic</v>
      </c>
    </row>
    <row r="281" spans="1:16" x14ac:dyDescent="0.25">
      <c r="A281" t="s">
        <v>294</v>
      </c>
      <c r="B281">
        <v>25</v>
      </c>
      <c r="C281">
        <v>12</v>
      </c>
      <c r="D281">
        <v>5</v>
      </c>
      <c r="E281">
        <v>7</v>
      </c>
      <c r="F281">
        <v>1</v>
      </c>
      <c r="G281">
        <v>13</v>
      </c>
      <c r="H281">
        <v>13</v>
      </c>
      <c r="I281">
        <v>13</v>
      </c>
      <c r="J281">
        <v>25</v>
      </c>
      <c r="K281">
        <v>0</v>
      </c>
      <c r="L281">
        <v>0</v>
      </c>
      <c r="M281">
        <v>0</v>
      </c>
      <c r="N281">
        <v>0</v>
      </c>
      <c r="O281">
        <v>27</v>
      </c>
      <c r="P281" t="str">
        <f t="shared" si="4"/>
        <v>ima</v>
      </c>
    </row>
    <row r="282" spans="1:16" hidden="1" x14ac:dyDescent="0.25">
      <c r="A282" t="s">
        <v>295</v>
      </c>
      <c r="B282">
        <v>6</v>
      </c>
      <c r="C282">
        <v>4</v>
      </c>
      <c r="D282">
        <v>0</v>
      </c>
      <c r="E282">
        <v>3</v>
      </c>
      <c r="F282">
        <v>1</v>
      </c>
      <c r="G282">
        <v>2</v>
      </c>
      <c r="H282">
        <v>1</v>
      </c>
      <c r="I282">
        <v>11</v>
      </c>
      <c r="J282">
        <v>5</v>
      </c>
      <c r="K282">
        <v>0</v>
      </c>
      <c r="L282">
        <v>0</v>
      </c>
      <c r="M282">
        <v>0</v>
      </c>
      <c r="N282">
        <v>0</v>
      </c>
      <c r="O282">
        <v>26</v>
      </c>
      <c r="P282" t="str">
        <f t="shared" si="4"/>
        <v>imf-basic</v>
      </c>
    </row>
    <row r="283" spans="1:16" hidden="1" x14ac:dyDescent="0.25">
      <c r="A283" t="s">
        <v>296</v>
      </c>
      <c r="B283">
        <v>14</v>
      </c>
      <c r="C283">
        <v>14</v>
      </c>
      <c r="D283">
        <v>4</v>
      </c>
      <c r="E283">
        <v>4</v>
      </c>
      <c r="F283">
        <v>1</v>
      </c>
      <c r="G283">
        <v>1</v>
      </c>
      <c r="H283">
        <v>0</v>
      </c>
      <c r="I283">
        <v>0</v>
      </c>
      <c r="J283">
        <v>14</v>
      </c>
      <c r="K283">
        <v>0</v>
      </c>
      <c r="L283">
        <v>0</v>
      </c>
      <c r="M283">
        <v>0</v>
      </c>
      <c r="N283">
        <v>0</v>
      </c>
      <c r="O283">
        <v>25</v>
      </c>
      <c r="P283" t="str">
        <f t="shared" si="4"/>
        <v>imf-opt-pc</v>
      </c>
    </row>
    <row r="284" spans="1:16" hidden="1" x14ac:dyDescent="0.25">
      <c r="A284" t="s">
        <v>297</v>
      </c>
      <c r="B284">
        <v>7</v>
      </c>
      <c r="C284">
        <v>4</v>
      </c>
      <c r="D284">
        <v>0</v>
      </c>
      <c r="E284">
        <v>3</v>
      </c>
      <c r="F284">
        <v>1</v>
      </c>
      <c r="G284">
        <v>3</v>
      </c>
      <c r="H284">
        <v>1</v>
      </c>
      <c r="I284">
        <v>11</v>
      </c>
      <c r="J284">
        <v>5</v>
      </c>
      <c r="K284">
        <v>0</v>
      </c>
      <c r="L284">
        <v>0</v>
      </c>
      <c r="M284">
        <v>0</v>
      </c>
      <c r="N284">
        <v>0</v>
      </c>
      <c r="O284">
        <v>26</v>
      </c>
      <c r="P284" t="str">
        <f t="shared" si="4"/>
        <v>imf-opt</v>
      </c>
    </row>
    <row r="285" spans="1:16" x14ac:dyDescent="0.25">
      <c r="A285" t="s">
        <v>298</v>
      </c>
      <c r="B285">
        <v>14</v>
      </c>
      <c r="C285">
        <v>14</v>
      </c>
      <c r="D285">
        <v>4</v>
      </c>
      <c r="E285">
        <v>4</v>
      </c>
      <c r="F285">
        <v>1</v>
      </c>
      <c r="G285">
        <v>1</v>
      </c>
      <c r="H285">
        <v>0</v>
      </c>
      <c r="I285">
        <v>0</v>
      </c>
      <c r="J285">
        <v>14</v>
      </c>
      <c r="K285">
        <v>0</v>
      </c>
      <c r="L285">
        <v>0</v>
      </c>
      <c r="M285">
        <v>0</v>
      </c>
      <c r="N285">
        <v>0</v>
      </c>
      <c r="O285">
        <v>25</v>
      </c>
      <c r="P285" t="str">
        <f t="shared" si="4"/>
        <v>imf</v>
      </c>
    </row>
    <row r="286" spans="1:16" x14ac:dyDescent="0.25">
      <c r="A286" t="s">
        <v>299</v>
      </c>
      <c r="B286">
        <v>13</v>
      </c>
      <c r="C286">
        <v>13</v>
      </c>
      <c r="D286">
        <v>3</v>
      </c>
      <c r="E286">
        <v>4</v>
      </c>
      <c r="F286">
        <v>1</v>
      </c>
      <c r="G286">
        <v>1</v>
      </c>
      <c r="H286">
        <v>0</v>
      </c>
      <c r="I286">
        <v>0</v>
      </c>
      <c r="J286">
        <v>13</v>
      </c>
      <c r="K286">
        <v>0</v>
      </c>
      <c r="L286">
        <v>1</v>
      </c>
      <c r="M286">
        <v>2</v>
      </c>
      <c r="N286">
        <v>2</v>
      </c>
      <c r="O286">
        <v>25</v>
      </c>
      <c r="P286" t="str">
        <f t="shared" si="4"/>
        <v>imfa-basic-opt-pc</v>
      </c>
    </row>
    <row r="287" spans="1:16" hidden="1" x14ac:dyDescent="0.25">
      <c r="A287" t="s">
        <v>300</v>
      </c>
      <c r="B287">
        <v>7</v>
      </c>
      <c r="C287">
        <v>4</v>
      </c>
      <c r="D287">
        <v>0</v>
      </c>
      <c r="E287">
        <v>3</v>
      </c>
      <c r="F287">
        <v>1</v>
      </c>
      <c r="G287">
        <v>3</v>
      </c>
      <c r="H287">
        <v>1</v>
      </c>
      <c r="I287">
        <v>11</v>
      </c>
      <c r="J287">
        <v>5</v>
      </c>
      <c r="K287">
        <v>0</v>
      </c>
      <c r="L287">
        <v>0</v>
      </c>
      <c r="M287">
        <v>0</v>
      </c>
      <c r="N287">
        <v>0</v>
      </c>
      <c r="O287">
        <v>26</v>
      </c>
      <c r="P287" t="str">
        <f t="shared" si="4"/>
        <v>imfa-basic-opt</v>
      </c>
    </row>
    <row r="288" spans="1:16" hidden="1" x14ac:dyDescent="0.25">
      <c r="A288" t="s">
        <v>301</v>
      </c>
      <c r="B288">
        <v>6</v>
      </c>
      <c r="C288">
        <v>4</v>
      </c>
      <c r="D288">
        <v>0</v>
      </c>
      <c r="E288">
        <v>3</v>
      </c>
      <c r="F288">
        <v>1</v>
      </c>
      <c r="G288">
        <v>2</v>
      </c>
      <c r="H288">
        <v>1</v>
      </c>
      <c r="I288">
        <v>11</v>
      </c>
      <c r="J288">
        <v>5</v>
      </c>
      <c r="K288">
        <v>0</v>
      </c>
      <c r="L288">
        <v>0</v>
      </c>
      <c r="M288">
        <v>0</v>
      </c>
      <c r="N288">
        <v>0</v>
      </c>
      <c r="O288">
        <v>26</v>
      </c>
      <c r="P288" t="str">
        <f t="shared" si="4"/>
        <v>imfa-basic</v>
      </c>
    </row>
    <row r="289" spans="1:16" x14ac:dyDescent="0.25">
      <c r="A289" t="s">
        <v>302</v>
      </c>
      <c r="B289">
        <v>13</v>
      </c>
      <c r="C289">
        <v>13</v>
      </c>
      <c r="D289">
        <v>3</v>
      </c>
      <c r="E289">
        <v>4</v>
      </c>
      <c r="F289">
        <v>1</v>
      </c>
      <c r="G289">
        <v>1</v>
      </c>
      <c r="H289">
        <v>0</v>
      </c>
      <c r="I289">
        <v>0</v>
      </c>
      <c r="J289">
        <v>13</v>
      </c>
      <c r="K289">
        <v>0</v>
      </c>
      <c r="L289">
        <v>1</v>
      </c>
      <c r="M289">
        <v>2</v>
      </c>
      <c r="N289">
        <v>2</v>
      </c>
      <c r="O289">
        <v>25</v>
      </c>
      <c r="P289" t="str">
        <f t="shared" si="4"/>
        <v>imfa</v>
      </c>
    </row>
    <row r="290" spans="1:16" x14ac:dyDescent="0.25">
      <c r="A290" t="s">
        <v>303</v>
      </c>
      <c r="B290">
        <v>2</v>
      </c>
      <c r="C290">
        <v>0</v>
      </c>
      <c r="D290">
        <v>0</v>
      </c>
      <c r="E290">
        <v>1</v>
      </c>
      <c r="F290">
        <v>0</v>
      </c>
      <c r="G290">
        <v>1</v>
      </c>
      <c r="H290">
        <v>1</v>
      </c>
      <c r="I290">
        <v>10</v>
      </c>
      <c r="J290">
        <v>1</v>
      </c>
      <c r="K290">
        <v>0</v>
      </c>
      <c r="L290">
        <v>0</v>
      </c>
      <c r="M290">
        <v>0</v>
      </c>
      <c r="N290">
        <v>0</v>
      </c>
      <c r="O290">
        <v>11</v>
      </c>
      <c r="P290" t="str">
        <f t="shared" si="4"/>
        <v>im-basic</v>
      </c>
    </row>
    <row r="291" spans="1:16" hidden="1" x14ac:dyDescent="0.25">
      <c r="A291" t="s">
        <v>304</v>
      </c>
      <c r="B291">
        <v>10</v>
      </c>
      <c r="C291">
        <v>9</v>
      </c>
      <c r="D291">
        <v>5</v>
      </c>
      <c r="E291">
        <v>3</v>
      </c>
      <c r="F291">
        <v>0</v>
      </c>
      <c r="G291">
        <v>1</v>
      </c>
      <c r="H291">
        <v>1</v>
      </c>
      <c r="I291">
        <v>1</v>
      </c>
      <c r="J291">
        <v>10</v>
      </c>
      <c r="K291">
        <v>0</v>
      </c>
      <c r="L291">
        <v>0</v>
      </c>
      <c r="M291">
        <v>0</v>
      </c>
      <c r="N291">
        <v>0</v>
      </c>
      <c r="O291">
        <v>11</v>
      </c>
      <c r="P291" t="str">
        <f t="shared" si="4"/>
        <v>im-opt-pc</v>
      </c>
    </row>
    <row r="292" spans="1:16" hidden="1" x14ac:dyDescent="0.25">
      <c r="A292" t="s">
        <v>305</v>
      </c>
      <c r="B292">
        <v>7</v>
      </c>
      <c r="C292">
        <v>6</v>
      </c>
      <c r="D292">
        <v>2</v>
      </c>
      <c r="E292">
        <v>3</v>
      </c>
      <c r="F292">
        <v>0</v>
      </c>
      <c r="G292">
        <v>1</v>
      </c>
      <c r="H292">
        <v>0</v>
      </c>
      <c r="I292">
        <v>0</v>
      </c>
      <c r="J292">
        <v>6</v>
      </c>
      <c r="K292">
        <v>0</v>
      </c>
      <c r="L292">
        <v>0</v>
      </c>
      <c r="M292">
        <v>0</v>
      </c>
      <c r="N292">
        <v>0</v>
      </c>
      <c r="O292">
        <v>11</v>
      </c>
      <c r="P292" t="str">
        <f t="shared" si="4"/>
        <v>im-opt</v>
      </c>
    </row>
    <row r="293" spans="1:16" hidden="1" x14ac:dyDescent="0.25">
      <c r="A293" t="s">
        <v>306</v>
      </c>
      <c r="B293">
        <v>10</v>
      </c>
      <c r="C293">
        <v>9</v>
      </c>
      <c r="D293">
        <v>5</v>
      </c>
      <c r="E293">
        <v>3</v>
      </c>
      <c r="F293">
        <v>0</v>
      </c>
      <c r="G293">
        <v>1</v>
      </c>
      <c r="H293">
        <v>1</v>
      </c>
      <c r="I293">
        <v>1</v>
      </c>
      <c r="J293">
        <v>10</v>
      </c>
      <c r="K293">
        <v>0</v>
      </c>
      <c r="L293">
        <v>0</v>
      </c>
      <c r="M293">
        <v>0</v>
      </c>
      <c r="N293">
        <v>0</v>
      </c>
      <c r="O293">
        <v>11</v>
      </c>
      <c r="P293" t="str">
        <f t="shared" si="4"/>
        <v>im</v>
      </c>
    </row>
    <row r="294" spans="1:16" x14ac:dyDescent="0.25">
      <c r="A294" t="s">
        <v>307</v>
      </c>
      <c r="B294">
        <v>7</v>
      </c>
      <c r="C294">
        <v>7</v>
      </c>
      <c r="D294">
        <v>2</v>
      </c>
      <c r="E294">
        <v>3</v>
      </c>
      <c r="F294">
        <v>0</v>
      </c>
      <c r="G294">
        <v>1</v>
      </c>
      <c r="H294">
        <v>0</v>
      </c>
      <c r="I294">
        <v>0</v>
      </c>
      <c r="J294">
        <v>7</v>
      </c>
      <c r="K294">
        <v>0</v>
      </c>
      <c r="L294">
        <v>2</v>
      </c>
      <c r="M294">
        <v>4</v>
      </c>
      <c r="N294">
        <v>10</v>
      </c>
      <c r="O294">
        <v>11</v>
      </c>
      <c r="P294" t="str">
        <f t="shared" si="4"/>
        <v>ima-basic-opt-pc</v>
      </c>
    </row>
    <row r="295" spans="1:16" hidden="1" x14ac:dyDescent="0.25">
      <c r="A295" t="s">
        <v>308</v>
      </c>
      <c r="B295">
        <v>6</v>
      </c>
      <c r="C295">
        <v>5</v>
      </c>
      <c r="D295">
        <v>1</v>
      </c>
      <c r="E295">
        <v>3</v>
      </c>
      <c r="F295">
        <v>0</v>
      </c>
      <c r="G295">
        <v>1</v>
      </c>
      <c r="H295">
        <v>0</v>
      </c>
      <c r="I295">
        <v>0</v>
      </c>
      <c r="J295">
        <v>5</v>
      </c>
      <c r="K295">
        <v>0</v>
      </c>
      <c r="L295">
        <v>1</v>
      </c>
      <c r="M295">
        <v>2</v>
      </c>
      <c r="N295">
        <v>6</v>
      </c>
      <c r="O295">
        <v>11</v>
      </c>
      <c r="P295" t="str">
        <f t="shared" si="4"/>
        <v>ima-basic-opt</v>
      </c>
    </row>
    <row r="296" spans="1:16" hidden="1" x14ac:dyDescent="0.25">
      <c r="A296" t="s">
        <v>309</v>
      </c>
      <c r="B296">
        <v>2</v>
      </c>
      <c r="C296">
        <v>0</v>
      </c>
      <c r="D296">
        <v>0</v>
      </c>
      <c r="E296">
        <v>1</v>
      </c>
      <c r="F296">
        <v>0</v>
      </c>
      <c r="G296">
        <v>1</v>
      </c>
      <c r="H296">
        <v>1</v>
      </c>
      <c r="I296">
        <v>10</v>
      </c>
      <c r="J296">
        <v>1</v>
      </c>
      <c r="K296">
        <v>0</v>
      </c>
      <c r="L296">
        <v>0</v>
      </c>
      <c r="M296">
        <v>0</v>
      </c>
      <c r="N296">
        <v>0</v>
      </c>
      <c r="O296">
        <v>11</v>
      </c>
      <c r="P296" t="str">
        <f t="shared" si="4"/>
        <v>ima-basic</v>
      </c>
    </row>
    <row r="297" spans="1:16" x14ac:dyDescent="0.25">
      <c r="A297" t="s">
        <v>310</v>
      </c>
      <c r="B297">
        <v>8</v>
      </c>
      <c r="C297">
        <v>8</v>
      </c>
      <c r="D297">
        <v>4</v>
      </c>
      <c r="E297">
        <v>3</v>
      </c>
      <c r="F297">
        <v>0</v>
      </c>
      <c r="G297">
        <v>1</v>
      </c>
      <c r="H297">
        <v>0</v>
      </c>
      <c r="I297">
        <v>0</v>
      </c>
      <c r="J297">
        <v>8</v>
      </c>
      <c r="K297">
        <v>0</v>
      </c>
      <c r="L297">
        <v>1</v>
      </c>
      <c r="M297">
        <v>2</v>
      </c>
      <c r="N297">
        <v>8</v>
      </c>
      <c r="O297">
        <v>11</v>
      </c>
      <c r="P297" t="str">
        <f t="shared" si="4"/>
        <v>ima</v>
      </c>
    </row>
    <row r="298" spans="1:16" hidden="1" x14ac:dyDescent="0.25">
      <c r="A298" t="s">
        <v>311</v>
      </c>
      <c r="B298">
        <v>8</v>
      </c>
      <c r="C298">
        <v>8</v>
      </c>
      <c r="D298">
        <v>1</v>
      </c>
      <c r="E298">
        <v>3</v>
      </c>
      <c r="F298">
        <v>1</v>
      </c>
      <c r="G298">
        <v>0</v>
      </c>
      <c r="H298">
        <v>0</v>
      </c>
      <c r="I298">
        <v>0</v>
      </c>
      <c r="J298">
        <v>8</v>
      </c>
      <c r="K298">
        <v>0</v>
      </c>
      <c r="L298">
        <v>0</v>
      </c>
      <c r="M298">
        <v>0</v>
      </c>
      <c r="N298">
        <v>0</v>
      </c>
      <c r="O298">
        <v>11</v>
      </c>
      <c r="P298" t="str">
        <f t="shared" si="4"/>
        <v>imf-basic</v>
      </c>
    </row>
    <row r="299" spans="1:16" hidden="1" x14ac:dyDescent="0.25">
      <c r="A299" t="s">
        <v>312</v>
      </c>
      <c r="B299">
        <v>8</v>
      </c>
      <c r="C299">
        <v>8</v>
      </c>
      <c r="D299">
        <v>1</v>
      </c>
      <c r="E299">
        <v>3</v>
      </c>
      <c r="F299">
        <v>1</v>
      </c>
      <c r="G299">
        <v>0</v>
      </c>
      <c r="H299">
        <v>0</v>
      </c>
      <c r="I299">
        <v>0</v>
      </c>
      <c r="J299">
        <v>8</v>
      </c>
      <c r="K299">
        <v>0</v>
      </c>
      <c r="L299">
        <v>0</v>
      </c>
      <c r="M299">
        <v>0</v>
      </c>
      <c r="N299">
        <v>0</v>
      </c>
      <c r="O299">
        <v>11</v>
      </c>
      <c r="P299" t="str">
        <f t="shared" si="4"/>
        <v>imf-opt-pc</v>
      </c>
    </row>
    <row r="300" spans="1:16" hidden="1" x14ac:dyDescent="0.25">
      <c r="A300" t="s">
        <v>313</v>
      </c>
      <c r="B300">
        <v>8</v>
      </c>
      <c r="C300">
        <v>8</v>
      </c>
      <c r="D300">
        <v>1</v>
      </c>
      <c r="E300">
        <v>3</v>
      </c>
      <c r="F300">
        <v>1</v>
      </c>
      <c r="G300">
        <v>0</v>
      </c>
      <c r="H300">
        <v>0</v>
      </c>
      <c r="I300">
        <v>0</v>
      </c>
      <c r="J300">
        <v>8</v>
      </c>
      <c r="K300">
        <v>0</v>
      </c>
      <c r="L300">
        <v>0</v>
      </c>
      <c r="M300">
        <v>0</v>
      </c>
      <c r="N300">
        <v>0</v>
      </c>
      <c r="O300">
        <v>11</v>
      </c>
      <c r="P300" t="str">
        <f t="shared" si="4"/>
        <v>imf-opt</v>
      </c>
    </row>
    <row r="301" spans="1:16" x14ac:dyDescent="0.25">
      <c r="A301" t="s">
        <v>314</v>
      </c>
      <c r="B301">
        <v>8</v>
      </c>
      <c r="C301">
        <v>8</v>
      </c>
      <c r="D301">
        <v>1</v>
      </c>
      <c r="E301">
        <v>3</v>
      </c>
      <c r="F301">
        <v>1</v>
      </c>
      <c r="G301">
        <v>0</v>
      </c>
      <c r="H301">
        <v>0</v>
      </c>
      <c r="I301">
        <v>0</v>
      </c>
      <c r="J301">
        <v>8</v>
      </c>
      <c r="K301">
        <v>0</v>
      </c>
      <c r="L301">
        <v>0</v>
      </c>
      <c r="M301">
        <v>0</v>
      </c>
      <c r="N301">
        <v>0</v>
      </c>
      <c r="O301">
        <v>11</v>
      </c>
      <c r="P301" t="str">
        <f t="shared" si="4"/>
        <v>imf</v>
      </c>
    </row>
    <row r="302" spans="1:16" x14ac:dyDescent="0.25">
      <c r="A302" t="s">
        <v>315</v>
      </c>
      <c r="B302">
        <v>7</v>
      </c>
      <c r="C302">
        <v>7</v>
      </c>
      <c r="D302">
        <v>1</v>
      </c>
      <c r="E302">
        <v>3</v>
      </c>
      <c r="F302">
        <v>1</v>
      </c>
      <c r="G302">
        <v>0</v>
      </c>
      <c r="H302">
        <v>0</v>
      </c>
      <c r="I302">
        <v>0</v>
      </c>
      <c r="J302">
        <v>7</v>
      </c>
      <c r="K302">
        <v>0</v>
      </c>
      <c r="L302">
        <v>1</v>
      </c>
      <c r="M302">
        <v>3</v>
      </c>
      <c r="N302">
        <v>5</v>
      </c>
      <c r="O302">
        <v>11</v>
      </c>
      <c r="P302" t="str">
        <f t="shared" si="4"/>
        <v>imfa-basic-opt-pc</v>
      </c>
    </row>
    <row r="303" spans="1:16" hidden="1" x14ac:dyDescent="0.25">
      <c r="A303" t="s">
        <v>316</v>
      </c>
      <c r="B303">
        <v>7</v>
      </c>
      <c r="C303">
        <v>7</v>
      </c>
      <c r="D303">
        <v>1</v>
      </c>
      <c r="E303">
        <v>3</v>
      </c>
      <c r="F303">
        <v>1</v>
      </c>
      <c r="G303">
        <v>0</v>
      </c>
      <c r="H303">
        <v>0</v>
      </c>
      <c r="I303">
        <v>0</v>
      </c>
      <c r="J303">
        <v>7</v>
      </c>
      <c r="K303">
        <v>0</v>
      </c>
      <c r="L303">
        <v>1</v>
      </c>
      <c r="M303">
        <v>3</v>
      </c>
      <c r="N303">
        <v>5</v>
      </c>
      <c r="O303">
        <v>11</v>
      </c>
      <c r="P303" t="str">
        <f t="shared" si="4"/>
        <v>imfa-basic-opt</v>
      </c>
    </row>
    <row r="304" spans="1:16" hidden="1" x14ac:dyDescent="0.25">
      <c r="A304" t="s">
        <v>317</v>
      </c>
      <c r="B304">
        <v>7</v>
      </c>
      <c r="C304">
        <v>7</v>
      </c>
      <c r="D304">
        <v>1</v>
      </c>
      <c r="E304">
        <v>3</v>
      </c>
      <c r="F304">
        <v>1</v>
      </c>
      <c r="G304">
        <v>0</v>
      </c>
      <c r="H304">
        <v>0</v>
      </c>
      <c r="I304">
        <v>0</v>
      </c>
      <c r="J304">
        <v>7</v>
      </c>
      <c r="K304">
        <v>0</v>
      </c>
      <c r="L304">
        <v>1</v>
      </c>
      <c r="M304">
        <v>3</v>
      </c>
      <c r="N304">
        <v>5</v>
      </c>
      <c r="O304">
        <v>11</v>
      </c>
      <c r="P304" t="str">
        <f t="shared" si="4"/>
        <v>imfa-basic</v>
      </c>
    </row>
    <row r="305" spans="1:16" x14ac:dyDescent="0.25">
      <c r="A305" t="s">
        <v>318</v>
      </c>
      <c r="B305">
        <v>7</v>
      </c>
      <c r="C305">
        <v>7</v>
      </c>
      <c r="D305">
        <v>1</v>
      </c>
      <c r="E305">
        <v>3</v>
      </c>
      <c r="F305">
        <v>1</v>
      </c>
      <c r="G305">
        <v>0</v>
      </c>
      <c r="H305">
        <v>0</v>
      </c>
      <c r="I305">
        <v>0</v>
      </c>
      <c r="J305">
        <v>7</v>
      </c>
      <c r="K305">
        <v>0</v>
      </c>
      <c r="L305">
        <v>1</v>
      </c>
      <c r="M305">
        <v>3</v>
      </c>
      <c r="N305">
        <v>5</v>
      </c>
      <c r="O305">
        <v>11</v>
      </c>
      <c r="P305" t="str">
        <f t="shared" si="4"/>
        <v>imfa</v>
      </c>
    </row>
    <row r="306" spans="1:16" x14ac:dyDescent="0.25">
      <c r="A306" t="s">
        <v>319</v>
      </c>
      <c r="B306">
        <v>2</v>
      </c>
      <c r="C306">
        <v>0</v>
      </c>
      <c r="D306">
        <v>0</v>
      </c>
      <c r="E306">
        <v>0</v>
      </c>
      <c r="F306">
        <v>0</v>
      </c>
      <c r="G306">
        <v>1</v>
      </c>
      <c r="H306">
        <v>1</v>
      </c>
      <c r="I306">
        <v>16</v>
      </c>
      <c r="J306">
        <v>1</v>
      </c>
      <c r="K306">
        <v>0</v>
      </c>
      <c r="L306">
        <v>0</v>
      </c>
      <c r="M306">
        <v>0</v>
      </c>
      <c r="N306">
        <v>0</v>
      </c>
      <c r="O306">
        <v>16</v>
      </c>
      <c r="P306" t="str">
        <f t="shared" si="4"/>
        <v>im-basic</v>
      </c>
    </row>
    <row r="307" spans="1:16" hidden="1" x14ac:dyDescent="0.25">
      <c r="A307" t="s">
        <v>320</v>
      </c>
      <c r="B307">
        <v>11</v>
      </c>
      <c r="C307">
        <v>6</v>
      </c>
      <c r="D307">
        <v>4</v>
      </c>
      <c r="E307">
        <v>3</v>
      </c>
      <c r="F307">
        <v>0</v>
      </c>
      <c r="G307">
        <v>6</v>
      </c>
      <c r="H307">
        <v>5</v>
      </c>
      <c r="I307">
        <v>5</v>
      </c>
      <c r="J307">
        <v>11</v>
      </c>
      <c r="K307">
        <v>0</v>
      </c>
      <c r="L307">
        <v>0</v>
      </c>
      <c r="M307">
        <v>0</v>
      </c>
      <c r="N307">
        <v>0</v>
      </c>
      <c r="O307">
        <v>16</v>
      </c>
      <c r="P307" t="str">
        <f t="shared" si="4"/>
        <v>im-opt-pc</v>
      </c>
    </row>
    <row r="308" spans="1:16" hidden="1" x14ac:dyDescent="0.25">
      <c r="A308" t="s">
        <v>321</v>
      </c>
      <c r="B308">
        <v>8</v>
      </c>
      <c r="C308">
        <v>4</v>
      </c>
      <c r="D308">
        <v>0</v>
      </c>
      <c r="E308">
        <v>2</v>
      </c>
      <c r="F308">
        <v>0</v>
      </c>
      <c r="G308">
        <v>3</v>
      </c>
      <c r="H308">
        <v>2</v>
      </c>
      <c r="I308">
        <v>9</v>
      </c>
      <c r="J308">
        <v>6</v>
      </c>
      <c r="K308">
        <v>0</v>
      </c>
      <c r="L308">
        <v>0</v>
      </c>
      <c r="M308">
        <v>0</v>
      </c>
      <c r="N308">
        <v>0</v>
      </c>
      <c r="O308">
        <v>16</v>
      </c>
      <c r="P308" t="str">
        <f t="shared" si="4"/>
        <v>im-opt</v>
      </c>
    </row>
    <row r="309" spans="1:16" hidden="1" x14ac:dyDescent="0.25">
      <c r="A309" t="s">
        <v>322</v>
      </c>
      <c r="B309">
        <v>12</v>
      </c>
      <c r="C309">
        <v>7</v>
      </c>
      <c r="D309">
        <v>4</v>
      </c>
      <c r="E309">
        <v>5</v>
      </c>
      <c r="F309">
        <v>0</v>
      </c>
      <c r="G309">
        <v>6</v>
      </c>
      <c r="H309">
        <v>5</v>
      </c>
      <c r="I309">
        <v>5</v>
      </c>
      <c r="J309">
        <v>12</v>
      </c>
      <c r="K309">
        <v>0</v>
      </c>
      <c r="L309">
        <v>0</v>
      </c>
      <c r="M309">
        <v>0</v>
      </c>
      <c r="N309">
        <v>0</v>
      </c>
      <c r="O309">
        <v>16</v>
      </c>
      <c r="P309" t="str">
        <f t="shared" si="4"/>
        <v>im</v>
      </c>
    </row>
    <row r="310" spans="1:16" x14ac:dyDescent="0.25">
      <c r="A310" t="s">
        <v>323</v>
      </c>
      <c r="B310">
        <v>11</v>
      </c>
      <c r="C310">
        <v>6</v>
      </c>
      <c r="D310">
        <v>4</v>
      </c>
      <c r="E310">
        <v>3</v>
      </c>
      <c r="F310">
        <v>0</v>
      </c>
      <c r="G310">
        <v>6</v>
      </c>
      <c r="H310">
        <v>5</v>
      </c>
      <c r="I310">
        <v>5</v>
      </c>
      <c r="J310">
        <v>11</v>
      </c>
      <c r="K310">
        <v>0</v>
      </c>
      <c r="L310">
        <v>0</v>
      </c>
      <c r="M310">
        <v>0</v>
      </c>
      <c r="N310">
        <v>0</v>
      </c>
      <c r="O310">
        <v>16</v>
      </c>
      <c r="P310" t="str">
        <f t="shared" si="4"/>
        <v>ima-basic-opt-pc</v>
      </c>
    </row>
    <row r="311" spans="1:16" hidden="1" x14ac:dyDescent="0.25">
      <c r="A311" t="s">
        <v>324</v>
      </c>
      <c r="B311">
        <v>8</v>
      </c>
      <c r="C311">
        <v>4</v>
      </c>
      <c r="D311">
        <v>0</v>
      </c>
      <c r="E311">
        <v>2</v>
      </c>
      <c r="F311">
        <v>0</v>
      </c>
      <c r="G311">
        <v>3</v>
      </c>
      <c r="H311">
        <v>2</v>
      </c>
      <c r="I311">
        <v>9</v>
      </c>
      <c r="J311">
        <v>6</v>
      </c>
      <c r="K311">
        <v>0</v>
      </c>
      <c r="L311">
        <v>0</v>
      </c>
      <c r="M311">
        <v>0</v>
      </c>
      <c r="N311">
        <v>0</v>
      </c>
      <c r="O311">
        <v>16</v>
      </c>
      <c r="P311" t="str">
        <f t="shared" si="4"/>
        <v>ima-basic-opt</v>
      </c>
    </row>
    <row r="312" spans="1:16" hidden="1" x14ac:dyDescent="0.25">
      <c r="A312" t="s">
        <v>325</v>
      </c>
      <c r="B312">
        <v>2</v>
      </c>
      <c r="C312">
        <v>0</v>
      </c>
      <c r="D312">
        <v>0</v>
      </c>
      <c r="E312">
        <v>0</v>
      </c>
      <c r="F312">
        <v>0</v>
      </c>
      <c r="G312">
        <v>1</v>
      </c>
      <c r="H312">
        <v>1</v>
      </c>
      <c r="I312">
        <v>16</v>
      </c>
      <c r="J312">
        <v>1</v>
      </c>
      <c r="K312">
        <v>0</v>
      </c>
      <c r="L312">
        <v>0</v>
      </c>
      <c r="M312">
        <v>0</v>
      </c>
      <c r="N312">
        <v>0</v>
      </c>
      <c r="O312">
        <v>16</v>
      </c>
      <c r="P312" t="str">
        <f t="shared" si="4"/>
        <v>ima-basic</v>
      </c>
    </row>
    <row r="313" spans="1:16" x14ac:dyDescent="0.25">
      <c r="A313" t="s">
        <v>326</v>
      </c>
      <c r="B313">
        <v>11</v>
      </c>
      <c r="C313">
        <v>6</v>
      </c>
      <c r="D313">
        <v>3</v>
      </c>
      <c r="E313">
        <v>3</v>
      </c>
      <c r="F313">
        <v>0</v>
      </c>
      <c r="G313">
        <v>6</v>
      </c>
      <c r="H313">
        <v>5</v>
      </c>
      <c r="I313">
        <v>5</v>
      </c>
      <c r="J313">
        <v>11</v>
      </c>
      <c r="K313">
        <v>0</v>
      </c>
      <c r="L313">
        <v>0</v>
      </c>
      <c r="M313">
        <v>0</v>
      </c>
      <c r="N313">
        <v>0</v>
      </c>
      <c r="O313">
        <v>16</v>
      </c>
      <c r="P313" t="str">
        <f t="shared" si="4"/>
        <v>ima</v>
      </c>
    </row>
    <row r="314" spans="1:16" hidden="1" x14ac:dyDescent="0.25">
      <c r="A314" t="s">
        <v>327</v>
      </c>
      <c r="B314">
        <v>5</v>
      </c>
      <c r="C314">
        <v>5</v>
      </c>
      <c r="D314">
        <v>2</v>
      </c>
      <c r="E314">
        <v>1</v>
      </c>
      <c r="F314">
        <v>0</v>
      </c>
      <c r="G314">
        <v>2</v>
      </c>
      <c r="H314">
        <v>0</v>
      </c>
      <c r="I314">
        <v>0</v>
      </c>
      <c r="J314">
        <v>5</v>
      </c>
      <c r="K314">
        <v>0</v>
      </c>
      <c r="L314">
        <v>0</v>
      </c>
      <c r="M314">
        <v>0</v>
      </c>
      <c r="N314">
        <v>0</v>
      </c>
      <c r="O314">
        <v>14</v>
      </c>
      <c r="P314" t="str">
        <f t="shared" si="4"/>
        <v>imf-basic</v>
      </c>
    </row>
    <row r="315" spans="1:16" hidden="1" x14ac:dyDescent="0.25">
      <c r="A315" t="s">
        <v>328</v>
      </c>
      <c r="B315">
        <v>5</v>
      </c>
      <c r="C315">
        <v>5</v>
      </c>
      <c r="D315">
        <v>2</v>
      </c>
      <c r="E315">
        <v>1</v>
      </c>
      <c r="F315">
        <v>0</v>
      </c>
      <c r="G315">
        <v>2</v>
      </c>
      <c r="H315">
        <v>0</v>
      </c>
      <c r="I315">
        <v>0</v>
      </c>
      <c r="J315">
        <v>5</v>
      </c>
      <c r="K315">
        <v>0</v>
      </c>
      <c r="L315">
        <v>0</v>
      </c>
      <c r="M315">
        <v>0</v>
      </c>
      <c r="N315">
        <v>0</v>
      </c>
      <c r="O315">
        <v>14</v>
      </c>
      <c r="P315" t="str">
        <f t="shared" si="4"/>
        <v>imf-opt-pc</v>
      </c>
    </row>
    <row r="316" spans="1:16" hidden="1" x14ac:dyDescent="0.25">
      <c r="A316" t="s">
        <v>329</v>
      </c>
      <c r="B316">
        <v>5</v>
      </c>
      <c r="C316">
        <v>5</v>
      </c>
      <c r="D316">
        <v>2</v>
      </c>
      <c r="E316">
        <v>1</v>
      </c>
      <c r="F316">
        <v>0</v>
      </c>
      <c r="G316">
        <v>2</v>
      </c>
      <c r="H316">
        <v>0</v>
      </c>
      <c r="I316">
        <v>0</v>
      </c>
      <c r="J316">
        <v>5</v>
      </c>
      <c r="K316">
        <v>0</v>
      </c>
      <c r="L316">
        <v>0</v>
      </c>
      <c r="M316">
        <v>0</v>
      </c>
      <c r="N316">
        <v>0</v>
      </c>
      <c r="O316">
        <v>14</v>
      </c>
      <c r="P316" t="str">
        <f t="shared" si="4"/>
        <v>imf-opt</v>
      </c>
    </row>
    <row r="317" spans="1:16" x14ac:dyDescent="0.25">
      <c r="A317" t="s">
        <v>330</v>
      </c>
      <c r="B317">
        <v>5</v>
      </c>
      <c r="C317">
        <v>5</v>
      </c>
      <c r="D317">
        <v>2</v>
      </c>
      <c r="E317">
        <v>1</v>
      </c>
      <c r="F317">
        <v>0</v>
      </c>
      <c r="G317">
        <v>2</v>
      </c>
      <c r="H317">
        <v>0</v>
      </c>
      <c r="I317">
        <v>0</v>
      </c>
      <c r="J317">
        <v>5</v>
      </c>
      <c r="K317">
        <v>0</v>
      </c>
      <c r="L317">
        <v>0</v>
      </c>
      <c r="M317">
        <v>0</v>
      </c>
      <c r="N317">
        <v>0</v>
      </c>
      <c r="O317">
        <v>14</v>
      </c>
      <c r="P317" t="str">
        <f t="shared" si="4"/>
        <v>imf</v>
      </c>
    </row>
    <row r="318" spans="1:16" x14ac:dyDescent="0.25">
      <c r="A318" t="s">
        <v>331</v>
      </c>
      <c r="B318">
        <v>4</v>
      </c>
      <c r="C318">
        <v>4</v>
      </c>
      <c r="D318">
        <v>2</v>
      </c>
      <c r="E318">
        <v>1</v>
      </c>
      <c r="F318">
        <v>0</v>
      </c>
      <c r="G318">
        <v>2</v>
      </c>
      <c r="H318">
        <v>0</v>
      </c>
      <c r="I318">
        <v>0</v>
      </c>
      <c r="J318">
        <v>4</v>
      </c>
      <c r="K318">
        <v>0</v>
      </c>
      <c r="L318">
        <v>0</v>
      </c>
      <c r="M318">
        <v>0</v>
      </c>
      <c r="N318">
        <v>0</v>
      </c>
      <c r="O318">
        <v>14</v>
      </c>
      <c r="P318" t="str">
        <f t="shared" si="4"/>
        <v>imfa-basic-opt-pc</v>
      </c>
    </row>
    <row r="319" spans="1:16" hidden="1" x14ac:dyDescent="0.25">
      <c r="A319" t="s">
        <v>332</v>
      </c>
      <c r="B319">
        <v>4</v>
      </c>
      <c r="C319">
        <v>4</v>
      </c>
      <c r="D319">
        <v>2</v>
      </c>
      <c r="E319">
        <v>1</v>
      </c>
      <c r="F319">
        <v>0</v>
      </c>
      <c r="G319">
        <v>2</v>
      </c>
      <c r="H319">
        <v>0</v>
      </c>
      <c r="I319">
        <v>0</v>
      </c>
      <c r="J319">
        <v>4</v>
      </c>
      <c r="K319">
        <v>0</v>
      </c>
      <c r="L319">
        <v>0</v>
      </c>
      <c r="M319">
        <v>0</v>
      </c>
      <c r="N319">
        <v>0</v>
      </c>
      <c r="O319">
        <v>14</v>
      </c>
      <c r="P319" t="str">
        <f t="shared" si="4"/>
        <v>imfa-basic-opt</v>
      </c>
    </row>
    <row r="320" spans="1:16" hidden="1" x14ac:dyDescent="0.25">
      <c r="A320" t="s">
        <v>333</v>
      </c>
      <c r="B320">
        <v>6</v>
      </c>
      <c r="C320">
        <v>4</v>
      </c>
      <c r="D320">
        <v>2</v>
      </c>
      <c r="E320">
        <v>1</v>
      </c>
      <c r="F320">
        <v>0</v>
      </c>
      <c r="G320">
        <v>2</v>
      </c>
      <c r="H320">
        <v>2</v>
      </c>
      <c r="I320">
        <v>2</v>
      </c>
      <c r="J320">
        <v>6</v>
      </c>
      <c r="K320">
        <v>0</v>
      </c>
      <c r="L320">
        <v>0</v>
      </c>
      <c r="M320">
        <v>0</v>
      </c>
      <c r="N320">
        <v>0</v>
      </c>
      <c r="O320">
        <v>14</v>
      </c>
      <c r="P320" t="str">
        <f t="shared" si="4"/>
        <v>imfa-basic</v>
      </c>
    </row>
    <row r="321" spans="1:16" x14ac:dyDescent="0.25">
      <c r="A321" t="s">
        <v>334</v>
      </c>
      <c r="B321">
        <v>4</v>
      </c>
      <c r="C321">
        <v>4</v>
      </c>
      <c r="D321">
        <v>2</v>
      </c>
      <c r="E321">
        <v>1</v>
      </c>
      <c r="F321">
        <v>0</v>
      </c>
      <c r="G321">
        <v>2</v>
      </c>
      <c r="H321">
        <v>0</v>
      </c>
      <c r="I321">
        <v>0</v>
      </c>
      <c r="J321">
        <v>4</v>
      </c>
      <c r="K321">
        <v>0</v>
      </c>
      <c r="L321">
        <v>0</v>
      </c>
      <c r="M321">
        <v>0</v>
      </c>
      <c r="N321">
        <v>0</v>
      </c>
      <c r="O321">
        <v>14</v>
      </c>
      <c r="P321" t="str">
        <f t="shared" si="4"/>
        <v>imfa</v>
      </c>
    </row>
    <row r="322" spans="1:16" x14ac:dyDescent="0.25">
      <c r="A322" t="s">
        <v>335</v>
      </c>
      <c r="B322">
        <v>2</v>
      </c>
      <c r="C322">
        <v>0</v>
      </c>
      <c r="D322">
        <v>0</v>
      </c>
      <c r="E322">
        <v>1</v>
      </c>
      <c r="F322">
        <v>0</v>
      </c>
      <c r="G322">
        <v>1</v>
      </c>
      <c r="H322">
        <v>1</v>
      </c>
      <c r="I322">
        <v>22</v>
      </c>
      <c r="J322">
        <v>1</v>
      </c>
      <c r="K322">
        <v>0</v>
      </c>
      <c r="L322">
        <v>0</v>
      </c>
      <c r="M322">
        <v>0</v>
      </c>
      <c r="N322">
        <v>0</v>
      </c>
      <c r="O322">
        <v>24</v>
      </c>
      <c r="P322" t="str">
        <f t="shared" ref="P322:P385" si="5">MID(A322,FIND("im",A322),LEN(A322)-FIND("im",A322)-4)</f>
        <v>im-basic</v>
      </c>
    </row>
    <row r="323" spans="1:16" hidden="1" x14ac:dyDescent="0.25">
      <c r="A323" t="s">
        <v>336</v>
      </c>
      <c r="B323">
        <v>19</v>
      </c>
      <c r="C323">
        <v>9</v>
      </c>
      <c r="D323">
        <v>4</v>
      </c>
      <c r="E323">
        <v>6</v>
      </c>
      <c r="F323">
        <v>1</v>
      </c>
      <c r="G323">
        <v>10</v>
      </c>
      <c r="H323">
        <v>9</v>
      </c>
      <c r="I323">
        <v>9</v>
      </c>
      <c r="J323">
        <v>18</v>
      </c>
      <c r="K323">
        <v>0</v>
      </c>
      <c r="L323">
        <v>0</v>
      </c>
      <c r="M323">
        <v>0</v>
      </c>
      <c r="N323">
        <v>0</v>
      </c>
      <c r="O323">
        <v>24</v>
      </c>
      <c r="P323" t="str">
        <f t="shared" si="5"/>
        <v>im-opt-pc</v>
      </c>
    </row>
    <row r="324" spans="1:16" hidden="1" x14ac:dyDescent="0.25">
      <c r="A324" t="s">
        <v>337</v>
      </c>
      <c r="B324">
        <v>10</v>
      </c>
      <c r="C324">
        <v>7</v>
      </c>
      <c r="D324">
        <v>1</v>
      </c>
      <c r="E324">
        <v>6</v>
      </c>
      <c r="F324">
        <v>1</v>
      </c>
      <c r="G324">
        <v>3</v>
      </c>
      <c r="H324">
        <v>1</v>
      </c>
      <c r="I324">
        <v>19</v>
      </c>
      <c r="J324">
        <v>8</v>
      </c>
      <c r="K324">
        <v>0</v>
      </c>
      <c r="L324">
        <v>0</v>
      </c>
      <c r="M324">
        <v>0</v>
      </c>
      <c r="N324">
        <v>0</v>
      </c>
      <c r="O324">
        <v>24</v>
      </c>
      <c r="P324" t="str">
        <f t="shared" si="5"/>
        <v>im-opt</v>
      </c>
    </row>
    <row r="325" spans="1:16" hidden="1" x14ac:dyDescent="0.25">
      <c r="A325" t="s">
        <v>338</v>
      </c>
      <c r="B325">
        <v>19</v>
      </c>
      <c r="C325">
        <v>9</v>
      </c>
      <c r="D325">
        <v>4</v>
      </c>
      <c r="E325">
        <v>6</v>
      </c>
      <c r="F325">
        <v>1</v>
      </c>
      <c r="G325">
        <v>10</v>
      </c>
      <c r="H325">
        <v>9</v>
      </c>
      <c r="I325">
        <v>9</v>
      </c>
      <c r="J325">
        <v>18</v>
      </c>
      <c r="K325">
        <v>0</v>
      </c>
      <c r="L325">
        <v>0</v>
      </c>
      <c r="M325">
        <v>0</v>
      </c>
      <c r="N325">
        <v>0</v>
      </c>
      <c r="O325">
        <v>24</v>
      </c>
      <c r="P325" t="str">
        <f t="shared" si="5"/>
        <v>im</v>
      </c>
    </row>
    <row r="326" spans="1:16" x14ac:dyDescent="0.25">
      <c r="A326" t="s">
        <v>339</v>
      </c>
      <c r="B326">
        <v>15</v>
      </c>
      <c r="C326">
        <v>8</v>
      </c>
      <c r="D326">
        <v>5</v>
      </c>
      <c r="E326">
        <v>6</v>
      </c>
      <c r="F326">
        <v>1</v>
      </c>
      <c r="G326">
        <v>10</v>
      </c>
      <c r="H326">
        <v>7</v>
      </c>
      <c r="I326">
        <v>7</v>
      </c>
      <c r="J326">
        <v>15</v>
      </c>
      <c r="K326">
        <v>0</v>
      </c>
      <c r="L326">
        <v>2</v>
      </c>
      <c r="M326">
        <v>4</v>
      </c>
      <c r="N326">
        <v>12</v>
      </c>
      <c r="O326">
        <v>24</v>
      </c>
      <c r="P326" t="str">
        <f t="shared" si="5"/>
        <v>ima-basic-opt-pc</v>
      </c>
    </row>
    <row r="327" spans="1:16" hidden="1" x14ac:dyDescent="0.25">
      <c r="A327" t="s">
        <v>340</v>
      </c>
      <c r="B327">
        <v>10</v>
      </c>
      <c r="C327">
        <v>7</v>
      </c>
      <c r="D327">
        <v>1</v>
      </c>
      <c r="E327">
        <v>6</v>
      </c>
      <c r="F327">
        <v>1</v>
      </c>
      <c r="G327">
        <v>3</v>
      </c>
      <c r="H327">
        <v>1</v>
      </c>
      <c r="I327">
        <v>19</v>
      </c>
      <c r="J327">
        <v>8</v>
      </c>
      <c r="K327">
        <v>0</v>
      </c>
      <c r="L327">
        <v>0</v>
      </c>
      <c r="M327">
        <v>0</v>
      </c>
      <c r="N327">
        <v>0</v>
      </c>
      <c r="O327">
        <v>24</v>
      </c>
      <c r="P327" t="str">
        <f t="shared" si="5"/>
        <v>ima-basic-opt</v>
      </c>
    </row>
    <row r="328" spans="1:16" hidden="1" x14ac:dyDescent="0.25">
      <c r="A328" t="s">
        <v>341</v>
      </c>
      <c r="B328">
        <v>2</v>
      </c>
      <c r="C328">
        <v>0</v>
      </c>
      <c r="D328">
        <v>0</v>
      </c>
      <c r="E328">
        <v>1</v>
      </c>
      <c r="F328">
        <v>0</v>
      </c>
      <c r="G328">
        <v>1</v>
      </c>
      <c r="H328">
        <v>1</v>
      </c>
      <c r="I328">
        <v>22</v>
      </c>
      <c r="J328">
        <v>1</v>
      </c>
      <c r="K328">
        <v>0</v>
      </c>
      <c r="L328">
        <v>0</v>
      </c>
      <c r="M328">
        <v>0</v>
      </c>
      <c r="N328">
        <v>0</v>
      </c>
      <c r="O328">
        <v>24</v>
      </c>
      <c r="P328" t="str">
        <f t="shared" si="5"/>
        <v>ima-basic</v>
      </c>
    </row>
    <row r="329" spans="1:16" x14ac:dyDescent="0.25">
      <c r="A329" t="s">
        <v>342</v>
      </c>
      <c r="B329">
        <v>15</v>
      </c>
      <c r="C329">
        <v>8</v>
      </c>
      <c r="D329">
        <v>5</v>
      </c>
      <c r="E329">
        <v>6</v>
      </c>
      <c r="F329">
        <v>1</v>
      </c>
      <c r="G329">
        <v>10</v>
      </c>
      <c r="H329">
        <v>7</v>
      </c>
      <c r="I329">
        <v>7</v>
      </c>
      <c r="J329">
        <v>15</v>
      </c>
      <c r="K329">
        <v>0</v>
      </c>
      <c r="L329">
        <v>2</v>
      </c>
      <c r="M329">
        <v>4</v>
      </c>
      <c r="N329">
        <v>12</v>
      </c>
      <c r="O329">
        <v>24</v>
      </c>
      <c r="P329" t="str">
        <f t="shared" si="5"/>
        <v>ima</v>
      </c>
    </row>
    <row r="330" spans="1:16" hidden="1" x14ac:dyDescent="0.25">
      <c r="A330" t="s">
        <v>343</v>
      </c>
      <c r="B330">
        <v>2</v>
      </c>
      <c r="C330">
        <v>0</v>
      </c>
      <c r="D330">
        <v>0</v>
      </c>
      <c r="E330">
        <v>1</v>
      </c>
      <c r="F330">
        <v>0</v>
      </c>
      <c r="G330">
        <v>1</v>
      </c>
      <c r="H330">
        <v>1</v>
      </c>
      <c r="I330">
        <v>22</v>
      </c>
      <c r="J330">
        <v>1</v>
      </c>
      <c r="K330">
        <v>0</v>
      </c>
      <c r="L330">
        <v>0</v>
      </c>
      <c r="M330">
        <v>0</v>
      </c>
      <c r="N330">
        <v>0</v>
      </c>
      <c r="O330">
        <v>24</v>
      </c>
      <c r="P330" t="str">
        <f t="shared" si="5"/>
        <v>imf-basic</v>
      </c>
    </row>
    <row r="331" spans="1:16" hidden="1" x14ac:dyDescent="0.25">
      <c r="A331" t="s">
        <v>344</v>
      </c>
      <c r="B331">
        <v>11</v>
      </c>
      <c r="C331">
        <v>4</v>
      </c>
      <c r="D331">
        <v>7</v>
      </c>
      <c r="E331">
        <v>5</v>
      </c>
      <c r="F331">
        <v>0</v>
      </c>
      <c r="G331">
        <v>7</v>
      </c>
      <c r="H331">
        <v>3</v>
      </c>
      <c r="I331">
        <v>3</v>
      </c>
      <c r="J331">
        <v>7</v>
      </c>
      <c r="K331">
        <v>0</v>
      </c>
      <c r="L331">
        <v>0</v>
      </c>
      <c r="M331">
        <v>0</v>
      </c>
      <c r="N331">
        <v>0</v>
      </c>
      <c r="O331">
        <v>23</v>
      </c>
      <c r="P331" t="str">
        <f t="shared" si="5"/>
        <v>imf-opt-pc</v>
      </c>
    </row>
    <row r="332" spans="1:16" hidden="1" x14ac:dyDescent="0.25">
      <c r="A332" t="s">
        <v>345</v>
      </c>
      <c r="B332">
        <v>14</v>
      </c>
      <c r="C332">
        <v>10</v>
      </c>
      <c r="D332">
        <v>1</v>
      </c>
      <c r="E332">
        <v>6</v>
      </c>
      <c r="F332">
        <v>0</v>
      </c>
      <c r="G332">
        <v>4</v>
      </c>
      <c r="H332">
        <v>1</v>
      </c>
      <c r="I332">
        <v>19</v>
      </c>
      <c r="J332">
        <v>11</v>
      </c>
      <c r="K332">
        <v>0</v>
      </c>
      <c r="L332">
        <v>0</v>
      </c>
      <c r="M332">
        <v>0</v>
      </c>
      <c r="N332">
        <v>0</v>
      </c>
      <c r="O332">
        <v>24</v>
      </c>
      <c r="P332" t="str">
        <f t="shared" si="5"/>
        <v>imf-opt</v>
      </c>
    </row>
    <row r="333" spans="1:16" x14ac:dyDescent="0.25">
      <c r="A333" t="s">
        <v>346</v>
      </c>
      <c r="B333">
        <v>11</v>
      </c>
      <c r="C333">
        <v>4</v>
      </c>
      <c r="D333">
        <v>7</v>
      </c>
      <c r="E333">
        <v>5</v>
      </c>
      <c r="F333">
        <v>0</v>
      </c>
      <c r="G333">
        <v>7</v>
      </c>
      <c r="H333">
        <v>3</v>
      </c>
      <c r="I333">
        <v>3</v>
      </c>
      <c r="J333">
        <v>7</v>
      </c>
      <c r="K333">
        <v>0</v>
      </c>
      <c r="L333">
        <v>0</v>
      </c>
      <c r="M333">
        <v>0</v>
      </c>
      <c r="N333">
        <v>0</v>
      </c>
      <c r="O333">
        <v>23</v>
      </c>
      <c r="P333" t="str">
        <f t="shared" si="5"/>
        <v>imf</v>
      </c>
    </row>
    <row r="334" spans="1:16" x14ac:dyDescent="0.25">
      <c r="A334" t="s">
        <v>347</v>
      </c>
      <c r="B334">
        <v>10</v>
      </c>
      <c r="C334">
        <v>4</v>
      </c>
      <c r="D334">
        <v>6</v>
      </c>
      <c r="E334">
        <v>5</v>
      </c>
      <c r="F334">
        <v>0</v>
      </c>
      <c r="G334">
        <v>7</v>
      </c>
      <c r="H334">
        <v>2</v>
      </c>
      <c r="I334">
        <v>2</v>
      </c>
      <c r="J334">
        <v>6</v>
      </c>
      <c r="K334">
        <v>0</v>
      </c>
      <c r="L334">
        <v>1</v>
      </c>
      <c r="M334">
        <v>2</v>
      </c>
      <c r="N334">
        <v>7</v>
      </c>
      <c r="O334">
        <v>23</v>
      </c>
      <c r="P334" t="str">
        <f t="shared" si="5"/>
        <v>imfa-basic-opt-pc</v>
      </c>
    </row>
    <row r="335" spans="1:16" hidden="1" x14ac:dyDescent="0.25">
      <c r="A335" t="s">
        <v>348</v>
      </c>
      <c r="B335">
        <v>14</v>
      </c>
      <c r="C335">
        <v>10</v>
      </c>
      <c r="D335">
        <v>1</v>
      </c>
      <c r="E335">
        <v>6</v>
      </c>
      <c r="F335">
        <v>0</v>
      </c>
      <c r="G335">
        <v>4</v>
      </c>
      <c r="H335">
        <v>1</v>
      </c>
      <c r="I335">
        <v>19</v>
      </c>
      <c r="J335">
        <v>11</v>
      </c>
      <c r="K335">
        <v>0</v>
      </c>
      <c r="L335">
        <v>0</v>
      </c>
      <c r="M335">
        <v>0</v>
      </c>
      <c r="N335">
        <v>0</v>
      </c>
      <c r="O335">
        <v>24</v>
      </c>
      <c r="P335" t="str">
        <f t="shared" si="5"/>
        <v>imfa-basic-opt</v>
      </c>
    </row>
    <row r="336" spans="1:16" hidden="1" x14ac:dyDescent="0.25">
      <c r="A336" t="s">
        <v>349</v>
      </c>
      <c r="B336">
        <v>2</v>
      </c>
      <c r="C336">
        <v>0</v>
      </c>
      <c r="D336">
        <v>0</v>
      </c>
      <c r="E336">
        <v>1</v>
      </c>
      <c r="F336">
        <v>0</v>
      </c>
      <c r="G336">
        <v>1</v>
      </c>
      <c r="H336">
        <v>1</v>
      </c>
      <c r="I336">
        <v>22</v>
      </c>
      <c r="J336">
        <v>1</v>
      </c>
      <c r="K336">
        <v>0</v>
      </c>
      <c r="L336">
        <v>0</v>
      </c>
      <c r="M336">
        <v>0</v>
      </c>
      <c r="N336">
        <v>0</v>
      </c>
      <c r="O336">
        <v>24</v>
      </c>
      <c r="P336" t="str">
        <f t="shared" si="5"/>
        <v>imfa-basic</v>
      </c>
    </row>
    <row r="337" spans="1:16" x14ac:dyDescent="0.25">
      <c r="A337" t="s">
        <v>350</v>
      </c>
      <c r="B337">
        <v>10</v>
      </c>
      <c r="C337">
        <v>4</v>
      </c>
      <c r="D337">
        <v>6</v>
      </c>
      <c r="E337">
        <v>5</v>
      </c>
      <c r="F337">
        <v>0</v>
      </c>
      <c r="G337">
        <v>7</v>
      </c>
      <c r="H337">
        <v>2</v>
      </c>
      <c r="I337">
        <v>2</v>
      </c>
      <c r="J337">
        <v>6</v>
      </c>
      <c r="K337">
        <v>0</v>
      </c>
      <c r="L337">
        <v>1</v>
      </c>
      <c r="M337">
        <v>2</v>
      </c>
      <c r="N337">
        <v>7</v>
      </c>
      <c r="O337">
        <v>23</v>
      </c>
      <c r="P337" t="str">
        <f t="shared" si="5"/>
        <v>imfa</v>
      </c>
    </row>
    <row r="338" spans="1:16" x14ac:dyDescent="0.25">
      <c r="A338" t="s">
        <v>351</v>
      </c>
      <c r="B338">
        <v>2</v>
      </c>
      <c r="C338">
        <v>0</v>
      </c>
      <c r="D338">
        <v>0</v>
      </c>
      <c r="E338">
        <v>0</v>
      </c>
      <c r="F338">
        <v>0</v>
      </c>
      <c r="G338">
        <v>1</v>
      </c>
      <c r="H338">
        <v>1</v>
      </c>
      <c r="I338">
        <v>4</v>
      </c>
      <c r="J338">
        <v>1</v>
      </c>
      <c r="K338">
        <v>0</v>
      </c>
      <c r="L338">
        <v>0</v>
      </c>
      <c r="M338">
        <v>0</v>
      </c>
      <c r="N338">
        <v>0</v>
      </c>
      <c r="O338">
        <v>4</v>
      </c>
      <c r="P338" t="str">
        <f t="shared" si="5"/>
        <v>im-basic</v>
      </c>
    </row>
    <row r="339" spans="1:16" hidden="1" x14ac:dyDescent="0.25">
      <c r="A339" t="s">
        <v>352</v>
      </c>
      <c r="B339">
        <v>3</v>
      </c>
      <c r="C339">
        <v>1</v>
      </c>
      <c r="D339">
        <v>1</v>
      </c>
      <c r="E339">
        <v>1</v>
      </c>
      <c r="F339">
        <v>0</v>
      </c>
      <c r="G339">
        <v>3</v>
      </c>
      <c r="H339">
        <v>2</v>
      </c>
      <c r="I339">
        <v>2</v>
      </c>
      <c r="J339">
        <v>3</v>
      </c>
      <c r="K339">
        <v>0</v>
      </c>
      <c r="L339">
        <v>0</v>
      </c>
      <c r="M339">
        <v>0</v>
      </c>
      <c r="N339">
        <v>0</v>
      </c>
      <c r="O339">
        <v>4</v>
      </c>
      <c r="P339" t="str">
        <f t="shared" si="5"/>
        <v>im-opt-pc</v>
      </c>
    </row>
    <row r="340" spans="1:16" hidden="1" x14ac:dyDescent="0.25">
      <c r="A340" t="s">
        <v>353</v>
      </c>
      <c r="B340">
        <v>3</v>
      </c>
      <c r="C340">
        <v>2</v>
      </c>
      <c r="D340">
        <v>1</v>
      </c>
      <c r="E340">
        <v>1</v>
      </c>
      <c r="F340">
        <v>0</v>
      </c>
      <c r="G340">
        <v>3</v>
      </c>
      <c r="H340">
        <v>1</v>
      </c>
      <c r="I340">
        <v>1</v>
      </c>
      <c r="J340">
        <v>3</v>
      </c>
      <c r="K340">
        <v>0</v>
      </c>
      <c r="L340">
        <v>0</v>
      </c>
      <c r="M340">
        <v>0</v>
      </c>
      <c r="N340">
        <v>0</v>
      </c>
      <c r="O340">
        <v>4</v>
      </c>
      <c r="P340" t="str">
        <f t="shared" si="5"/>
        <v>im-opt</v>
      </c>
    </row>
    <row r="341" spans="1:16" hidden="1" x14ac:dyDescent="0.25">
      <c r="A341" t="s">
        <v>354</v>
      </c>
      <c r="B341">
        <v>3</v>
      </c>
      <c r="C341">
        <v>1</v>
      </c>
      <c r="D341">
        <v>1</v>
      </c>
      <c r="E341">
        <v>1</v>
      </c>
      <c r="F341">
        <v>0</v>
      </c>
      <c r="G341">
        <v>3</v>
      </c>
      <c r="H341">
        <v>2</v>
      </c>
      <c r="I341">
        <v>2</v>
      </c>
      <c r="J341">
        <v>3</v>
      </c>
      <c r="K341">
        <v>0</v>
      </c>
      <c r="L341">
        <v>0</v>
      </c>
      <c r="M341">
        <v>0</v>
      </c>
      <c r="N341">
        <v>0</v>
      </c>
      <c r="O341">
        <v>4</v>
      </c>
      <c r="P341" t="str">
        <f t="shared" si="5"/>
        <v>im</v>
      </c>
    </row>
    <row r="342" spans="1:16" x14ac:dyDescent="0.25">
      <c r="A342" t="s">
        <v>355</v>
      </c>
      <c r="B342">
        <v>3</v>
      </c>
      <c r="C342">
        <v>1</v>
      </c>
      <c r="D342">
        <v>1</v>
      </c>
      <c r="E342">
        <v>1</v>
      </c>
      <c r="F342">
        <v>0</v>
      </c>
      <c r="G342">
        <v>3</v>
      </c>
      <c r="H342">
        <v>2</v>
      </c>
      <c r="I342">
        <v>2</v>
      </c>
      <c r="J342">
        <v>3</v>
      </c>
      <c r="K342">
        <v>0</v>
      </c>
      <c r="L342">
        <v>0</v>
      </c>
      <c r="M342">
        <v>0</v>
      </c>
      <c r="N342">
        <v>0</v>
      </c>
      <c r="O342">
        <v>4</v>
      </c>
      <c r="P342" t="str">
        <f t="shared" si="5"/>
        <v>ima-basic-opt-pc</v>
      </c>
    </row>
    <row r="343" spans="1:16" hidden="1" x14ac:dyDescent="0.25">
      <c r="A343" t="s">
        <v>356</v>
      </c>
      <c r="B343">
        <v>2</v>
      </c>
      <c r="C343">
        <v>2</v>
      </c>
      <c r="D343">
        <v>1</v>
      </c>
      <c r="E343">
        <v>1</v>
      </c>
      <c r="F343">
        <v>0</v>
      </c>
      <c r="G343">
        <v>3</v>
      </c>
      <c r="H343">
        <v>0</v>
      </c>
      <c r="I343">
        <v>0</v>
      </c>
      <c r="J343">
        <v>2</v>
      </c>
      <c r="K343">
        <v>0</v>
      </c>
      <c r="L343">
        <v>1</v>
      </c>
      <c r="M343">
        <v>2</v>
      </c>
      <c r="N343">
        <v>2</v>
      </c>
      <c r="O343">
        <v>4</v>
      </c>
      <c r="P343" t="str">
        <f t="shared" si="5"/>
        <v>ima-basic-opt</v>
      </c>
    </row>
    <row r="344" spans="1:16" hidden="1" x14ac:dyDescent="0.25">
      <c r="A344" t="s">
        <v>357</v>
      </c>
      <c r="B344">
        <v>2</v>
      </c>
      <c r="C344">
        <v>0</v>
      </c>
      <c r="D344">
        <v>0</v>
      </c>
      <c r="E344">
        <v>0</v>
      </c>
      <c r="F344">
        <v>0</v>
      </c>
      <c r="G344">
        <v>1</v>
      </c>
      <c r="H344">
        <v>1</v>
      </c>
      <c r="I344">
        <v>4</v>
      </c>
      <c r="J344">
        <v>1</v>
      </c>
      <c r="K344">
        <v>0</v>
      </c>
      <c r="L344">
        <v>0</v>
      </c>
      <c r="M344">
        <v>0</v>
      </c>
      <c r="N344">
        <v>0</v>
      </c>
      <c r="O344">
        <v>4</v>
      </c>
      <c r="P344" t="str">
        <f t="shared" si="5"/>
        <v>ima-basic</v>
      </c>
    </row>
    <row r="345" spans="1:16" x14ac:dyDescent="0.25">
      <c r="A345" t="s">
        <v>358</v>
      </c>
      <c r="B345">
        <v>3</v>
      </c>
      <c r="C345">
        <v>1</v>
      </c>
      <c r="D345">
        <v>1</v>
      </c>
      <c r="E345">
        <v>1</v>
      </c>
      <c r="F345">
        <v>0</v>
      </c>
      <c r="G345">
        <v>3</v>
      </c>
      <c r="H345">
        <v>2</v>
      </c>
      <c r="I345">
        <v>2</v>
      </c>
      <c r="J345">
        <v>3</v>
      </c>
      <c r="K345">
        <v>0</v>
      </c>
      <c r="L345">
        <v>0</v>
      </c>
      <c r="M345">
        <v>0</v>
      </c>
      <c r="N345">
        <v>0</v>
      </c>
      <c r="O345">
        <v>4</v>
      </c>
      <c r="P345" t="str">
        <f t="shared" si="5"/>
        <v>ima</v>
      </c>
    </row>
    <row r="346" spans="1:16" hidden="1" x14ac:dyDescent="0.25">
      <c r="A346" t="s">
        <v>359</v>
      </c>
      <c r="B346">
        <v>1</v>
      </c>
      <c r="C346">
        <v>1</v>
      </c>
      <c r="D346">
        <v>0</v>
      </c>
      <c r="E346">
        <v>1</v>
      </c>
      <c r="F346">
        <v>0</v>
      </c>
      <c r="G346">
        <v>1</v>
      </c>
      <c r="H346">
        <v>0</v>
      </c>
      <c r="I346">
        <v>0</v>
      </c>
      <c r="J346">
        <v>1</v>
      </c>
      <c r="K346">
        <v>0</v>
      </c>
      <c r="L346">
        <v>0</v>
      </c>
      <c r="M346">
        <v>0</v>
      </c>
      <c r="N346">
        <v>0</v>
      </c>
      <c r="O346">
        <v>4</v>
      </c>
      <c r="P346" t="str">
        <f t="shared" si="5"/>
        <v>imf-basic</v>
      </c>
    </row>
    <row r="347" spans="1:16" hidden="1" x14ac:dyDescent="0.25">
      <c r="A347" t="s">
        <v>360</v>
      </c>
      <c r="B347">
        <v>1</v>
      </c>
      <c r="C347">
        <v>1</v>
      </c>
      <c r="D347">
        <v>0</v>
      </c>
      <c r="E347">
        <v>1</v>
      </c>
      <c r="F347">
        <v>0</v>
      </c>
      <c r="G347">
        <v>1</v>
      </c>
      <c r="H347">
        <v>0</v>
      </c>
      <c r="I347">
        <v>0</v>
      </c>
      <c r="J347">
        <v>1</v>
      </c>
      <c r="K347">
        <v>0</v>
      </c>
      <c r="L347">
        <v>0</v>
      </c>
      <c r="M347">
        <v>0</v>
      </c>
      <c r="N347">
        <v>0</v>
      </c>
      <c r="O347">
        <v>4</v>
      </c>
      <c r="P347" t="str">
        <f t="shared" si="5"/>
        <v>imf-opt-pc</v>
      </c>
    </row>
    <row r="348" spans="1:16" hidden="1" x14ac:dyDescent="0.25">
      <c r="A348" t="s">
        <v>361</v>
      </c>
      <c r="B348">
        <v>1</v>
      </c>
      <c r="C348">
        <v>1</v>
      </c>
      <c r="D348">
        <v>0</v>
      </c>
      <c r="E348">
        <v>1</v>
      </c>
      <c r="F348">
        <v>0</v>
      </c>
      <c r="G348">
        <v>1</v>
      </c>
      <c r="H348">
        <v>0</v>
      </c>
      <c r="I348">
        <v>0</v>
      </c>
      <c r="J348">
        <v>1</v>
      </c>
      <c r="K348">
        <v>0</v>
      </c>
      <c r="L348">
        <v>0</v>
      </c>
      <c r="M348">
        <v>0</v>
      </c>
      <c r="N348">
        <v>0</v>
      </c>
      <c r="O348">
        <v>4</v>
      </c>
      <c r="P348" t="str">
        <f t="shared" si="5"/>
        <v>imf-opt</v>
      </c>
    </row>
    <row r="349" spans="1:16" x14ac:dyDescent="0.25">
      <c r="A349" t="s">
        <v>362</v>
      </c>
      <c r="B349">
        <v>1</v>
      </c>
      <c r="C349">
        <v>1</v>
      </c>
      <c r="D349">
        <v>0</v>
      </c>
      <c r="E349">
        <v>1</v>
      </c>
      <c r="F349">
        <v>0</v>
      </c>
      <c r="G349">
        <v>1</v>
      </c>
      <c r="H349">
        <v>0</v>
      </c>
      <c r="I349">
        <v>0</v>
      </c>
      <c r="J349">
        <v>1</v>
      </c>
      <c r="K349">
        <v>0</v>
      </c>
      <c r="L349">
        <v>0</v>
      </c>
      <c r="M349">
        <v>0</v>
      </c>
      <c r="N349">
        <v>0</v>
      </c>
      <c r="O349">
        <v>4</v>
      </c>
      <c r="P349" t="str">
        <f t="shared" si="5"/>
        <v>imf</v>
      </c>
    </row>
    <row r="350" spans="1:16" x14ac:dyDescent="0.25">
      <c r="A350" t="s">
        <v>363</v>
      </c>
      <c r="B350">
        <v>1</v>
      </c>
      <c r="C350">
        <v>1</v>
      </c>
      <c r="D350">
        <v>0</v>
      </c>
      <c r="E350">
        <v>1</v>
      </c>
      <c r="F350">
        <v>0</v>
      </c>
      <c r="G350">
        <v>1</v>
      </c>
      <c r="H350">
        <v>0</v>
      </c>
      <c r="I350">
        <v>0</v>
      </c>
      <c r="J350">
        <v>1</v>
      </c>
      <c r="K350">
        <v>0</v>
      </c>
      <c r="L350">
        <v>0</v>
      </c>
      <c r="M350">
        <v>0</v>
      </c>
      <c r="N350">
        <v>0</v>
      </c>
      <c r="O350">
        <v>4</v>
      </c>
      <c r="P350" t="str">
        <f t="shared" si="5"/>
        <v>imfa-basic-opt-pc</v>
      </c>
    </row>
    <row r="351" spans="1:16" hidden="1" x14ac:dyDescent="0.25">
      <c r="A351" t="s">
        <v>364</v>
      </c>
      <c r="B351">
        <v>1</v>
      </c>
      <c r="C351">
        <v>1</v>
      </c>
      <c r="D351">
        <v>0</v>
      </c>
      <c r="E351">
        <v>1</v>
      </c>
      <c r="F351">
        <v>0</v>
      </c>
      <c r="G351">
        <v>1</v>
      </c>
      <c r="H351">
        <v>0</v>
      </c>
      <c r="I351">
        <v>0</v>
      </c>
      <c r="J351">
        <v>1</v>
      </c>
      <c r="K351">
        <v>0</v>
      </c>
      <c r="L351">
        <v>0</v>
      </c>
      <c r="M351">
        <v>0</v>
      </c>
      <c r="N351">
        <v>0</v>
      </c>
      <c r="O351">
        <v>4</v>
      </c>
      <c r="P351" t="str">
        <f t="shared" si="5"/>
        <v>imfa-basic-opt</v>
      </c>
    </row>
    <row r="352" spans="1:16" hidden="1" x14ac:dyDescent="0.25">
      <c r="A352" t="s">
        <v>365</v>
      </c>
      <c r="B352">
        <v>1</v>
      </c>
      <c r="C352">
        <v>1</v>
      </c>
      <c r="D352">
        <v>0</v>
      </c>
      <c r="E352">
        <v>1</v>
      </c>
      <c r="F352">
        <v>0</v>
      </c>
      <c r="G352">
        <v>1</v>
      </c>
      <c r="H352">
        <v>0</v>
      </c>
      <c r="I352">
        <v>0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4</v>
      </c>
      <c r="P352" t="str">
        <f t="shared" si="5"/>
        <v>imfa-basic</v>
      </c>
    </row>
    <row r="353" spans="1:16" x14ac:dyDescent="0.25">
      <c r="A353" t="s">
        <v>366</v>
      </c>
      <c r="B353">
        <v>1</v>
      </c>
      <c r="C353">
        <v>1</v>
      </c>
      <c r="D353">
        <v>0</v>
      </c>
      <c r="E353">
        <v>1</v>
      </c>
      <c r="F353">
        <v>0</v>
      </c>
      <c r="G353">
        <v>1</v>
      </c>
      <c r="H353">
        <v>0</v>
      </c>
      <c r="I353">
        <v>0</v>
      </c>
      <c r="J353">
        <v>1</v>
      </c>
      <c r="K353">
        <v>0</v>
      </c>
      <c r="L353">
        <v>0</v>
      </c>
      <c r="M353">
        <v>0</v>
      </c>
      <c r="N353">
        <v>0</v>
      </c>
      <c r="O353">
        <v>4</v>
      </c>
      <c r="P353" t="str">
        <f t="shared" si="5"/>
        <v>imfa</v>
      </c>
    </row>
    <row r="354" spans="1:16" x14ac:dyDescent="0.25">
      <c r="A354" t="s">
        <v>367</v>
      </c>
      <c r="B354">
        <v>2</v>
      </c>
      <c r="C354">
        <v>0</v>
      </c>
      <c r="D354">
        <v>0</v>
      </c>
      <c r="E354">
        <v>0</v>
      </c>
      <c r="F354">
        <v>0</v>
      </c>
      <c r="G354">
        <v>1</v>
      </c>
      <c r="H354">
        <v>1</v>
      </c>
      <c r="I354">
        <v>4</v>
      </c>
      <c r="J354">
        <v>1</v>
      </c>
      <c r="K354">
        <v>0</v>
      </c>
      <c r="L354">
        <v>0</v>
      </c>
      <c r="M354">
        <v>0</v>
      </c>
      <c r="N354">
        <v>0</v>
      </c>
      <c r="O354">
        <v>4</v>
      </c>
      <c r="P354" t="str">
        <f t="shared" si="5"/>
        <v>im-basic</v>
      </c>
    </row>
    <row r="355" spans="1:16" hidden="1" x14ac:dyDescent="0.25">
      <c r="A355" t="s">
        <v>368</v>
      </c>
      <c r="B355">
        <v>4</v>
      </c>
      <c r="C355">
        <v>1</v>
      </c>
      <c r="D355">
        <v>1</v>
      </c>
      <c r="E355">
        <v>1</v>
      </c>
      <c r="F355">
        <v>0</v>
      </c>
      <c r="G355">
        <v>3</v>
      </c>
      <c r="H355">
        <v>3</v>
      </c>
      <c r="I355">
        <v>3</v>
      </c>
      <c r="J355">
        <v>4</v>
      </c>
      <c r="K355">
        <v>0</v>
      </c>
      <c r="L355">
        <v>0</v>
      </c>
      <c r="M355">
        <v>0</v>
      </c>
      <c r="N355">
        <v>0</v>
      </c>
      <c r="O355">
        <v>4</v>
      </c>
      <c r="P355" t="str">
        <f t="shared" si="5"/>
        <v>im-opt-pc</v>
      </c>
    </row>
    <row r="356" spans="1:16" hidden="1" x14ac:dyDescent="0.25">
      <c r="A356" t="s">
        <v>369</v>
      </c>
      <c r="B356">
        <v>4</v>
      </c>
      <c r="C356">
        <v>3</v>
      </c>
      <c r="D356">
        <v>0</v>
      </c>
      <c r="E356">
        <v>1</v>
      </c>
      <c r="F356">
        <v>0</v>
      </c>
      <c r="G356">
        <v>2</v>
      </c>
      <c r="H356">
        <v>1</v>
      </c>
      <c r="I356">
        <v>1</v>
      </c>
      <c r="J356">
        <v>4</v>
      </c>
      <c r="K356">
        <v>0</v>
      </c>
      <c r="L356">
        <v>0</v>
      </c>
      <c r="M356">
        <v>0</v>
      </c>
      <c r="N356">
        <v>0</v>
      </c>
      <c r="O356">
        <v>4</v>
      </c>
      <c r="P356" t="str">
        <f t="shared" si="5"/>
        <v>im-opt</v>
      </c>
    </row>
    <row r="357" spans="1:16" hidden="1" x14ac:dyDescent="0.25">
      <c r="A357" t="s">
        <v>370</v>
      </c>
      <c r="B357">
        <v>4</v>
      </c>
      <c r="C357">
        <v>1</v>
      </c>
      <c r="D357">
        <v>1</v>
      </c>
      <c r="E357">
        <v>0</v>
      </c>
      <c r="F357">
        <v>0</v>
      </c>
      <c r="G357">
        <v>3</v>
      </c>
      <c r="H357">
        <v>3</v>
      </c>
      <c r="I357">
        <v>3</v>
      </c>
      <c r="J357">
        <v>4</v>
      </c>
      <c r="K357">
        <v>0</v>
      </c>
      <c r="L357">
        <v>0</v>
      </c>
      <c r="M357">
        <v>0</v>
      </c>
      <c r="N357">
        <v>0</v>
      </c>
      <c r="O357">
        <v>4</v>
      </c>
      <c r="P357" t="str">
        <f t="shared" si="5"/>
        <v>im</v>
      </c>
    </row>
    <row r="358" spans="1:16" x14ac:dyDescent="0.25">
      <c r="A358" t="s">
        <v>371</v>
      </c>
      <c r="B358">
        <v>1</v>
      </c>
      <c r="C358">
        <v>1</v>
      </c>
      <c r="D358">
        <v>1</v>
      </c>
      <c r="E358">
        <v>0</v>
      </c>
      <c r="F358">
        <v>0</v>
      </c>
      <c r="G358">
        <v>3</v>
      </c>
      <c r="H358">
        <v>0</v>
      </c>
      <c r="I358">
        <v>0</v>
      </c>
      <c r="J358">
        <v>1</v>
      </c>
      <c r="K358">
        <v>0</v>
      </c>
      <c r="L358">
        <v>1</v>
      </c>
      <c r="M358">
        <v>3</v>
      </c>
      <c r="N358">
        <v>3</v>
      </c>
      <c r="O358">
        <v>4</v>
      </c>
      <c r="P358" t="str">
        <f t="shared" si="5"/>
        <v>ima-basic-opt-pc</v>
      </c>
    </row>
    <row r="359" spans="1:16" hidden="1" x14ac:dyDescent="0.25">
      <c r="A359" t="s">
        <v>372</v>
      </c>
      <c r="B359">
        <v>4</v>
      </c>
      <c r="C359">
        <v>3</v>
      </c>
      <c r="D359">
        <v>0</v>
      </c>
      <c r="E359">
        <v>1</v>
      </c>
      <c r="F359">
        <v>0</v>
      </c>
      <c r="G359">
        <v>2</v>
      </c>
      <c r="H359">
        <v>1</v>
      </c>
      <c r="I359">
        <v>1</v>
      </c>
      <c r="J359">
        <v>4</v>
      </c>
      <c r="K359">
        <v>0</v>
      </c>
      <c r="L359">
        <v>0</v>
      </c>
      <c r="M359">
        <v>0</v>
      </c>
      <c r="N359">
        <v>0</v>
      </c>
      <c r="O359">
        <v>4</v>
      </c>
      <c r="P359" t="str">
        <f t="shared" si="5"/>
        <v>ima-basic-opt</v>
      </c>
    </row>
    <row r="360" spans="1:16" hidden="1" x14ac:dyDescent="0.25">
      <c r="A360" t="s">
        <v>373</v>
      </c>
      <c r="B360">
        <v>2</v>
      </c>
      <c r="C360">
        <v>0</v>
      </c>
      <c r="D360">
        <v>0</v>
      </c>
      <c r="E360">
        <v>0</v>
      </c>
      <c r="F360">
        <v>0</v>
      </c>
      <c r="G360">
        <v>1</v>
      </c>
      <c r="H360">
        <v>1</v>
      </c>
      <c r="I360">
        <v>4</v>
      </c>
      <c r="J360">
        <v>1</v>
      </c>
      <c r="K360">
        <v>0</v>
      </c>
      <c r="L360">
        <v>0</v>
      </c>
      <c r="M360">
        <v>0</v>
      </c>
      <c r="N360">
        <v>0</v>
      </c>
      <c r="O360">
        <v>4</v>
      </c>
      <c r="P360" t="str">
        <f t="shared" si="5"/>
        <v>ima-basic</v>
      </c>
    </row>
    <row r="361" spans="1:16" x14ac:dyDescent="0.25">
      <c r="A361" t="s">
        <v>374</v>
      </c>
      <c r="B361">
        <v>1</v>
      </c>
      <c r="C361">
        <v>1</v>
      </c>
      <c r="D361">
        <v>1</v>
      </c>
      <c r="E361">
        <v>0</v>
      </c>
      <c r="F361">
        <v>0</v>
      </c>
      <c r="G361">
        <v>3</v>
      </c>
      <c r="H361">
        <v>0</v>
      </c>
      <c r="I361">
        <v>0</v>
      </c>
      <c r="J361">
        <v>1</v>
      </c>
      <c r="K361">
        <v>0</v>
      </c>
      <c r="L361">
        <v>1</v>
      </c>
      <c r="M361">
        <v>3</v>
      </c>
      <c r="N361">
        <v>3</v>
      </c>
      <c r="O361">
        <v>4</v>
      </c>
      <c r="P361" t="str">
        <f t="shared" si="5"/>
        <v>ima</v>
      </c>
    </row>
    <row r="362" spans="1:16" hidden="1" x14ac:dyDescent="0.25">
      <c r="A362" t="s">
        <v>375</v>
      </c>
      <c r="B362">
        <v>1</v>
      </c>
      <c r="C362">
        <v>0</v>
      </c>
      <c r="D362">
        <v>1</v>
      </c>
      <c r="E362">
        <v>1</v>
      </c>
      <c r="F362">
        <v>0</v>
      </c>
      <c r="G362">
        <v>2</v>
      </c>
      <c r="H362">
        <v>1</v>
      </c>
      <c r="I362">
        <v>1</v>
      </c>
      <c r="J362">
        <v>1</v>
      </c>
      <c r="K362">
        <v>0</v>
      </c>
      <c r="L362">
        <v>0</v>
      </c>
      <c r="M362">
        <v>0</v>
      </c>
      <c r="N362">
        <v>0</v>
      </c>
      <c r="O362">
        <v>3</v>
      </c>
      <c r="P362" t="str">
        <f t="shared" si="5"/>
        <v>imf-basic</v>
      </c>
    </row>
    <row r="363" spans="1:16" hidden="1" x14ac:dyDescent="0.25">
      <c r="A363" t="s">
        <v>376</v>
      </c>
      <c r="B363">
        <v>1</v>
      </c>
      <c r="C363">
        <v>0</v>
      </c>
      <c r="D363">
        <v>1</v>
      </c>
      <c r="E363">
        <v>1</v>
      </c>
      <c r="F363">
        <v>0</v>
      </c>
      <c r="G363">
        <v>2</v>
      </c>
      <c r="H363">
        <v>1</v>
      </c>
      <c r="I363">
        <v>1</v>
      </c>
      <c r="J363">
        <v>1</v>
      </c>
      <c r="K363">
        <v>0</v>
      </c>
      <c r="L363">
        <v>0</v>
      </c>
      <c r="M363">
        <v>0</v>
      </c>
      <c r="N363">
        <v>0</v>
      </c>
      <c r="O363">
        <v>3</v>
      </c>
      <c r="P363" t="str">
        <f t="shared" si="5"/>
        <v>imf-opt-pc</v>
      </c>
    </row>
    <row r="364" spans="1:16" hidden="1" x14ac:dyDescent="0.25">
      <c r="A364" t="s">
        <v>377</v>
      </c>
      <c r="B364">
        <v>1</v>
      </c>
      <c r="C364">
        <v>0</v>
      </c>
      <c r="D364">
        <v>1</v>
      </c>
      <c r="E364">
        <v>1</v>
      </c>
      <c r="F364">
        <v>0</v>
      </c>
      <c r="G364">
        <v>2</v>
      </c>
      <c r="H364">
        <v>1</v>
      </c>
      <c r="I364">
        <v>1</v>
      </c>
      <c r="J364">
        <v>1</v>
      </c>
      <c r="K364">
        <v>0</v>
      </c>
      <c r="L364">
        <v>0</v>
      </c>
      <c r="M364">
        <v>0</v>
      </c>
      <c r="N364">
        <v>0</v>
      </c>
      <c r="O364">
        <v>3</v>
      </c>
      <c r="P364" t="str">
        <f t="shared" si="5"/>
        <v>imf-opt</v>
      </c>
    </row>
    <row r="365" spans="1:16" x14ac:dyDescent="0.25">
      <c r="A365" t="s">
        <v>378</v>
      </c>
      <c r="B365">
        <v>1</v>
      </c>
      <c r="C365">
        <v>0</v>
      </c>
      <c r="D365">
        <v>1</v>
      </c>
      <c r="E365">
        <v>1</v>
      </c>
      <c r="F365">
        <v>0</v>
      </c>
      <c r="G365">
        <v>2</v>
      </c>
      <c r="H365">
        <v>1</v>
      </c>
      <c r="I365">
        <v>1</v>
      </c>
      <c r="J365">
        <v>1</v>
      </c>
      <c r="K365">
        <v>0</v>
      </c>
      <c r="L365">
        <v>0</v>
      </c>
      <c r="M365">
        <v>0</v>
      </c>
      <c r="N365">
        <v>0</v>
      </c>
      <c r="O365">
        <v>3</v>
      </c>
      <c r="P365" t="str">
        <f t="shared" si="5"/>
        <v>imf</v>
      </c>
    </row>
    <row r="366" spans="1:16" x14ac:dyDescent="0.25">
      <c r="A366" t="s">
        <v>379</v>
      </c>
      <c r="B366">
        <v>1</v>
      </c>
      <c r="C366">
        <v>0</v>
      </c>
      <c r="D366">
        <v>1</v>
      </c>
      <c r="E366">
        <v>1</v>
      </c>
      <c r="F366">
        <v>0</v>
      </c>
      <c r="G366">
        <v>2</v>
      </c>
      <c r="H366">
        <v>1</v>
      </c>
      <c r="I366">
        <v>1</v>
      </c>
      <c r="J366">
        <v>1</v>
      </c>
      <c r="K366">
        <v>0</v>
      </c>
      <c r="L366">
        <v>0</v>
      </c>
      <c r="M366">
        <v>0</v>
      </c>
      <c r="N366">
        <v>0</v>
      </c>
      <c r="O366">
        <v>3</v>
      </c>
      <c r="P366" t="str">
        <f t="shared" si="5"/>
        <v>imfa-basic-opt-pc</v>
      </c>
    </row>
    <row r="367" spans="1:16" hidden="1" x14ac:dyDescent="0.25">
      <c r="A367" t="s">
        <v>380</v>
      </c>
      <c r="B367">
        <v>1</v>
      </c>
      <c r="C367">
        <v>0</v>
      </c>
      <c r="D367">
        <v>1</v>
      </c>
      <c r="E367">
        <v>1</v>
      </c>
      <c r="F367">
        <v>0</v>
      </c>
      <c r="G367">
        <v>2</v>
      </c>
      <c r="H367">
        <v>1</v>
      </c>
      <c r="I367">
        <v>1</v>
      </c>
      <c r="J367">
        <v>1</v>
      </c>
      <c r="K367">
        <v>0</v>
      </c>
      <c r="L367">
        <v>0</v>
      </c>
      <c r="M367">
        <v>0</v>
      </c>
      <c r="N367">
        <v>0</v>
      </c>
      <c r="O367">
        <v>3</v>
      </c>
      <c r="P367" t="str">
        <f t="shared" si="5"/>
        <v>imfa-basic-opt</v>
      </c>
    </row>
    <row r="368" spans="1:16" hidden="1" x14ac:dyDescent="0.25">
      <c r="A368" t="s">
        <v>381</v>
      </c>
      <c r="B368">
        <v>2</v>
      </c>
      <c r="C368">
        <v>0</v>
      </c>
      <c r="D368">
        <v>1</v>
      </c>
      <c r="E368">
        <v>1</v>
      </c>
      <c r="F368">
        <v>0</v>
      </c>
      <c r="G368">
        <v>2</v>
      </c>
      <c r="H368">
        <v>2</v>
      </c>
      <c r="I368">
        <v>2</v>
      </c>
      <c r="J368">
        <v>2</v>
      </c>
      <c r="K368">
        <v>0</v>
      </c>
      <c r="L368">
        <v>0</v>
      </c>
      <c r="M368">
        <v>0</v>
      </c>
      <c r="N368">
        <v>0</v>
      </c>
      <c r="O368">
        <v>3</v>
      </c>
      <c r="P368" t="str">
        <f t="shared" si="5"/>
        <v>imfa-basic</v>
      </c>
    </row>
    <row r="369" spans="1:16" x14ac:dyDescent="0.25">
      <c r="A369" t="s">
        <v>382</v>
      </c>
      <c r="B369">
        <v>1</v>
      </c>
      <c r="C369">
        <v>0</v>
      </c>
      <c r="D369">
        <v>1</v>
      </c>
      <c r="E369">
        <v>1</v>
      </c>
      <c r="F369">
        <v>0</v>
      </c>
      <c r="G369">
        <v>2</v>
      </c>
      <c r="H369">
        <v>1</v>
      </c>
      <c r="I369">
        <v>1</v>
      </c>
      <c r="J369">
        <v>1</v>
      </c>
      <c r="K369">
        <v>0</v>
      </c>
      <c r="L369">
        <v>0</v>
      </c>
      <c r="M369">
        <v>0</v>
      </c>
      <c r="N369">
        <v>0</v>
      </c>
      <c r="O369">
        <v>3</v>
      </c>
      <c r="P369" t="str">
        <f t="shared" si="5"/>
        <v>imfa</v>
      </c>
    </row>
    <row r="370" spans="1:16" x14ac:dyDescent="0.25">
      <c r="A370" t="s">
        <v>383</v>
      </c>
      <c r="B370">
        <v>8</v>
      </c>
      <c r="C370">
        <v>0</v>
      </c>
      <c r="D370">
        <v>2</v>
      </c>
      <c r="E370">
        <v>1</v>
      </c>
      <c r="F370">
        <v>0</v>
      </c>
      <c r="G370">
        <v>8</v>
      </c>
      <c r="H370">
        <v>8</v>
      </c>
      <c r="I370">
        <v>8</v>
      </c>
      <c r="J370">
        <v>8</v>
      </c>
      <c r="K370">
        <v>0</v>
      </c>
      <c r="L370">
        <v>0</v>
      </c>
      <c r="M370">
        <v>0</v>
      </c>
      <c r="N370">
        <v>0</v>
      </c>
      <c r="O370">
        <v>9</v>
      </c>
      <c r="P370" t="str">
        <f t="shared" si="5"/>
        <v>im-basic</v>
      </c>
    </row>
    <row r="371" spans="1:16" hidden="1" x14ac:dyDescent="0.25">
      <c r="A371" t="s">
        <v>384</v>
      </c>
      <c r="B371">
        <v>8</v>
      </c>
      <c r="C371">
        <v>1</v>
      </c>
      <c r="D371">
        <v>2</v>
      </c>
      <c r="E371">
        <v>1</v>
      </c>
      <c r="F371">
        <v>0</v>
      </c>
      <c r="G371">
        <v>7</v>
      </c>
      <c r="H371">
        <v>7</v>
      </c>
      <c r="I371">
        <v>7</v>
      </c>
      <c r="J371">
        <v>8</v>
      </c>
      <c r="K371">
        <v>0</v>
      </c>
      <c r="L371">
        <v>0</v>
      </c>
      <c r="M371">
        <v>0</v>
      </c>
      <c r="N371">
        <v>0</v>
      </c>
      <c r="O371">
        <v>9</v>
      </c>
      <c r="P371" t="str">
        <f t="shared" si="5"/>
        <v>im-opt-pc</v>
      </c>
    </row>
    <row r="372" spans="1:16" hidden="1" x14ac:dyDescent="0.25">
      <c r="A372" t="s">
        <v>385</v>
      </c>
      <c r="B372">
        <v>8</v>
      </c>
      <c r="C372">
        <v>1</v>
      </c>
      <c r="D372">
        <v>2</v>
      </c>
      <c r="E372">
        <v>1</v>
      </c>
      <c r="F372">
        <v>0</v>
      </c>
      <c r="G372">
        <v>7</v>
      </c>
      <c r="H372">
        <v>7</v>
      </c>
      <c r="I372">
        <v>7</v>
      </c>
      <c r="J372">
        <v>8</v>
      </c>
      <c r="K372">
        <v>0</v>
      </c>
      <c r="L372">
        <v>0</v>
      </c>
      <c r="M372">
        <v>0</v>
      </c>
      <c r="N372">
        <v>0</v>
      </c>
      <c r="O372">
        <v>9</v>
      </c>
      <c r="P372" t="str">
        <f t="shared" si="5"/>
        <v>im-opt</v>
      </c>
    </row>
    <row r="373" spans="1:16" hidden="1" x14ac:dyDescent="0.25">
      <c r="A373" t="s">
        <v>386</v>
      </c>
      <c r="B373">
        <v>8</v>
      </c>
      <c r="C373">
        <v>1</v>
      </c>
      <c r="D373">
        <v>2</v>
      </c>
      <c r="E373">
        <v>1</v>
      </c>
      <c r="F373">
        <v>0</v>
      </c>
      <c r="G373">
        <v>7</v>
      </c>
      <c r="H373">
        <v>7</v>
      </c>
      <c r="I373">
        <v>7</v>
      </c>
      <c r="J373">
        <v>8</v>
      </c>
      <c r="K373">
        <v>0</v>
      </c>
      <c r="L373">
        <v>0</v>
      </c>
      <c r="M373">
        <v>0</v>
      </c>
      <c r="N373">
        <v>0</v>
      </c>
      <c r="O373">
        <v>9</v>
      </c>
      <c r="P373" t="str">
        <f t="shared" si="5"/>
        <v>im</v>
      </c>
    </row>
    <row r="374" spans="1:16" x14ac:dyDescent="0.25">
      <c r="A374" t="s">
        <v>387</v>
      </c>
      <c r="B374">
        <v>4</v>
      </c>
      <c r="C374">
        <v>2</v>
      </c>
      <c r="D374">
        <v>1</v>
      </c>
      <c r="E374">
        <v>1</v>
      </c>
      <c r="F374">
        <v>0</v>
      </c>
      <c r="G374">
        <v>6</v>
      </c>
      <c r="H374">
        <v>1</v>
      </c>
      <c r="I374">
        <v>1</v>
      </c>
      <c r="J374">
        <v>3</v>
      </c>
      <c r="K374">
        <v>0</v>
      </c>
      <c r="L374">
        <v>1</v>
      </c>
      <c r="M374">
        <v>4</v>
      </c>
      <c r="N374">
        <v>4</v>
      </c>
      <c r="O374">
        <v>9</v>
      </c>
      <c r="P374" t="str">
        <f t="shared" si="5"/>
        <v>ima-basic-opt-pc</v>
      </c>
    </row>
    <row r="375" spans="1:16" hidden="1" x14ac:dyDescent="0.25">
      <c r="A375" t="s">
        <v>388</v>
      </c>
      <c r="B375">
        <v>5</v>
      </c>
      <c r="C375">
        <v>2</v>
      </c>
      <c r="D375">
        <v>0</v>
      </c>
      <c r="E375">
        <v>2</v>
      </c>
      <c r="F375">
        <v>0</v>
      </c>
      <c r="G375">
        <v>2</v>
      </c>
      <c r="H375">
        <v>0</v>
      </c>
      <c r="I375">
        <v>0</v>
      </c>
      <c r="J375">
        <v>2</v>
      </c>
      <c r="K375">
        <v>0</v>
      </c>
      <c r="L375">
        <v>0</v>
      </c>
      <c r="M375">
        <v>0</v>
      </c>
      <c r="N375">
        <v>0</v>
      </c>
      <c r="O375">
        <v>9</v>
      </c>
      <c r="P375" t="str">
        <f t="shared" si="5"/>
        <v>ima-basic-opt</v>
      </c>
    </row>
    <row r="376" spans="1:16" hidden="1" x14ac:dyDescent="0.25">
      <c r="A376" t="s">
        <v>389</v>
      </c>
      <c r="B376">
        <v>5</v>
      </c>
      <c r="C376">
        <v>1</v>
      </c>
      <c r="D376">
        <v>0</v>
      </c>
      <c r="E376">
        <v>1</v>
      </c>
      <c r="F376">
        <v>0</v>
      </c>
      <c r="G376">
        <v>2</v>
      </c>
      <c r="H376">
        <v>2</v>
      </c>
      <c r="I376">
        <v>7</v>
      </c>
      <c r="J376">
        <v>3</v>
      </c>
      <c r="K376">
        <v>0</v>
      </c>
      <c r="L376">
        <v>0</v>
      </c>
      <c r="M376">
        <v>0</v>
      </c>
      <c r="N376">
        <v>0</v>
      </c>
      <c r="O376">
        <v>9</v>
      </c>
      <c r="P376" t="str">
        <f t="shared" si="5"/>
        <v>ima-basic</v>
      </c>
    </row>
    <row r="377" spans="1:16" x14ac:dyDescent="0.25">
      <c r="A377" t="s">
        <v>390</v>
      </c>
      <c r="B377">
        <v>4</v>
      </c>
      <c r="C377">
        <v>2</v>
      </c>
      <c r="D377">
        <v>1</v>
      </c>
      <c r="E377">
        <v>1</v>
      </c>
      <c r="F377">
        <v>0</v>
      </c>
      <c r="G377">
        <v>6</v>
      </c>
      <c r="H377">
        <v>1</v>
      </c>
      <c r="I377">
        <v>1</v>
      </c>
      <c r="J377">
        <v>3</v>
      </c>
      <c r="K377">
        <v>0</v>
      </c>
      <c r="L377">
        <v>1</v>
      </c>
      <c r="M377">
        <v>4</v>
      </c>
      <c r="N377">
        <v>4</v>
      </c>
      <c r="O377">
        <v>9</v>
      </c>
      <c r="P377" t="str">
        <f t="shared" si="5"/>
        <v>ima</v>
      </c>
    </row>
    <row r="378" spans="1:16" hidden="1" x14ac:dyDescent="0.25">
      <c r="A378" t="s">
        <v>391</v>
      </c>
      <c r="B378">
        <v>5</v>
      </c>
      <c r="C378">
        <v>2</v>
      </c>
      <c r="D378">
        <v>2</v>
      </c>
      <c r="E378">
        <v>1</v>
      </c>
      <c r="F378">
        <v>0</v>
      </c>
      <c r="G378">
        <v>3</v>
      </c>
      <c r="H378">
        <v>3</v>
      </c>
      <c r="I378">
        <v>3</v>
      </c>
      <c r="J378">
        <v>5</v>
      </c>
      <c r="K378">
        <v>0</v>
      </c>
      <c r="L378">
        <v>0</v>
      </c>
      <c r="M378">
        <v>0</v>
      </c>
      <c r="N378">
        <v>0</v>
      </c>
      <c r="O378">
        <v>9</v>
      </c>
      <c r="P378" t="str">
        <f t="shared" si="5"/>
        <v>imf-basic</v>
      </c>
    </row>
    <row r="379" spans="1:16" hidden="1" x14ac:dyDescent="0.25">
      <c r="A379" t="s">
        <v>392</v>
      </c>
      <c r="B379">
        <v>5</v>
      </c>
      <c r="C379">
        <v>2</v>
      </c>
      <c r="D379">
        <v>2</v>
      </c>
      <c r="E379">
        <v>1</v>
      </c>
      <c r="F379">
        <v>0</v>
      </c>
      <c r="G379">
        <v>3</v>
      </c>
      <c r="H379">
        <v>3</v>
      </c>
      <c r="I379">
        <v>3</v>
      </c>
      <c r="J379">
        <v>5</v>
      </c>
      <c r="K379">
        <v>0</v>
      </c>
      <c r="L379">
        <v>0</v>
      </c>
      <c r="M379">
        <v>0</v>
      </c>
      <c r="N379">
        <v>0</v>
      </c>
      <c r="O379">
        <v>9</v>
      </c>
      <c r="P379" t="str">
        <f t="shared" si="5"/>
        <v>imf-opt-pc</v>
      </c>
    </row>
    <row r="380" spans="1:16" hidden="1" x14ac:dyDescent="0.25">
      <c r="A380" t="s">
        <v>393</v>
      </c>
      <c r="B380">
        <v>5</v>
      </c>
      <c r="C380">
        <v>2</v>
      </c>
      <c r="D380">
        <v>2</v>
      </c>
      <c r="E380">
        <v>1</v>
      </c>
      <c r="F380">
        <v>0</v>
      </c>
      <c r="G380">
        <v>3</v>
      </c>
      <c r="H380">
        <v>3</v>
      </c>
      <c r="I380">
        <v>3</v>
      </c>
      <c r="J380">
        <v>5</v>
      </c>
      <c r="K380">
        <v>0</v>
      </c>
      <c r="L380">
        <v>0</v>
      </c>
      <c r="M380">
        <v>0</v>
      </c>
      <c r="N380">
        <v>0</v>
      </c>
      <c r="O380">
        <v>9</v>
      </c>
      <c r="P380" t="str">
        <f t="shared" si="5"/>
        <v>imf-opt</v>
      </c>
    </row>
    <row r="381" spans="1:16" x14ac:dyDescent="0.25">
      <c r="A381" t="s">
        <v>394</v>
      </c>
      <c r="B381">
        <v>5</v>
      </c>
      <c r="C381">
        <v>2</v>
      </c>
      <c r="D381">
        <v>2</v>
      </c>
      <c r="E381">
        <v>1</v>
      </c>
      <c r="F381">
        <v>0</v>
      </c>
      <c r="G381">
        <v>3</v>
      </c>
      <c r="H381">
        <v>3</v>
      </c>
      <c r="I381">
        <v>3</v>
      </c>
      <c r="J381">
        <v>5</v>
      </c>
      <c r="K381">
        <v>0</v>
      </c>
      <c r="L381">
        <v>0</v>
      </c>
      <c r="M381">
        <v>0</v>
      </c>
      <c r="N381">
        <v>0</v>
      </c>
      <c r="O381">
        <v>9</v>
      </c>
      <c r="P381" t="str">
        <f t="shared" si="5"/>
        <v>imf</v>
      </c>
    </row>
    <row r="382" spans="1:16" x14ac:dyDescent="0.25">
      <c r="A382" t="s">
        <v>395</v>
      </c>
      <c r="B382">
        <v>3</v>
      </c>
      <c r="C382">
        <v>2</v>
      </c>
      <c r="D382">
        <v>1</v>
      </c>
      <c r="E382">
        <v>1</v>
      </c>
      <c r="F382">
        <v>0</v>
      </c>
      <c r="G382">
        <v>4</v>
      </c>
      <c r="H382">
        <v>0</v>
      </c>
      <c r="I382">
        <v>0</v>
      </c>
      <c r="J382">
        <v>2</v>
      </c>
      <c r="K382">
        <v>0</v>
      </c>
      <c r="L382">
        <v>2</v>
      </c>
      <c r="M382">
        <v>5</v>
      </c>
      <c r="N382">
        <v>5</v>
      </c>
      <c r="O382">
        <v>9</v>
      </c>
      <c r="P382" t="str">
        <f t="shared" si="5"/>
        <v>imfa-basic-opt-pc</v>
      </c>
    </row>
    <row r="383" spans="1:16" hidden="1" x14ac:dyDescent="0.25">
      <c r="A383" t="s">
        <v>396</v>
      </c>
      <c r="B383">
        <v>3</v>
      </c>
      <c r="C383">
        <v>2</v>
      </c>
      <c r="D383">
        <v>1</v>
      </c>
      <c r="E383">
        <v>1</v>
      </c>
      <c r="F383">
        <v>0</v>
      </c>
      <c r="G383">
        <v>4</v>
      </c>
      <c r="H383">
        <v>0</v>
      </c>
      <c r="I383">
        <v>0</v>
      </c>
      <c r="J383">
        <v>2</v>
      </c>
      <c r="K383">
        <v>0</v>
      </c>
      <c r="L383">
        <v>2</v>
      </c>
      <c r="M383">
        <v>5</v>
      </c>
      <c r="N383">
        <v>5</v>
      </c>
      <c r="O383">
        <v>9</v>
      </c>
      <c r="P383" t="str">
        <f t="shared" si="5"/>
        <v>imfa-basic-opt</v>
      </c>
    </row>
    <row r="384" spans="1:16" hidden="1" x14ac:dyDescent="0.25">
      <c r="A384" t="s">
        <v>397</v>
      </c>
      <c r="B384">
        <v>5</v>
      </c>
      <c r="C384">
        <v>3</v>
      </c>
      <c r="D384">
        <v>1</v>
      </c>
      <c r="E384">
        <v>1</v>
      </c>
      <c r="F384">
        <v>0</v>
      </c>
      <c r="G384">
        <v>4</v>
      </c>
      <c r="H384">
        <v>1</v>
      </c>
      <c r="I384">
        <v>2</v>
      </c>
      <c r="J384">
        <v>4</v>
      </c>
      <c r="K384">
        <v>0</v>
      </c>
      <c r="L384">
        <v>2</v>
      </c>
      <c r="M384">
        <v>5</v>
      </c>
      <c r="N384">
        <v>5</v>
      </c>
      <c r="O384">
        <v>9</v>
      </c>
      <c r="P384" t="str">
        <f t="shared" si="5"/>
        <v>imfa-basic</v>
      </c>
    </row>
    <row r="385" spans="1:16" x14ac:dyDescent="0.25">
      <c r="A385" t="s">
        <v>398</v>
      </c>
      <c r="B385">
        <v>3</v>
      </c>
      <c r="C385">
        <v>2</v>
      </c>
      <c r="D385">
        <v>1</v>
      </c>
      <c r="E385">
        <v>1</v>
      </c>
      <c r="F385">
        <v>0</v>
      </c>
      <c r="G385">
        <v>4</v>
      </c>
      <c r="H385">
        <v>0</v>
      </c>
      <c r="I385">
        <v>0</v>
      </c>
      <c r="J385">
        <v>2</v>
      </c>
      <c r="K385">
        <v>0</v>
      </c>
      <c r="L385">
        <v>2</v>
      </c>
      <c r="M385">
        <v>5</v>
      </c>
      <c r="N385">
        <v>5</v>
      </c>
      <c r="O385">
        <v>9</v>
      </c>
      <c r="P385" t="str">
        <f t="shared" si="5"/>
        <v>imfa</v>
      </c>
    </row>
    <row r="386" spans="1:16" x14ac:dyDescent="0.25">
      <c r="A386" t="s">
        <v>399</v>
      </c>
      <c r="B386">
        <v>38</v>
      </c>
      <c r="C386">
        <v>0</v>
      </c>
      <c r="D386">
        <v>0</v>
      </c>
      <c r="E386">
        <v>4</v>
      </c>
      <c r="F386">
        <v>0</v>
      </c>
      <c r="G386">
        <v>35</v>
      </c>
      <c r="H386">
        <v>34</v>
      </c>
      <c r="I386">
        <v>65</v>
      </c>
      <c r="J386">
        <v>33</v>
      </c>
      <c r="K386">
        <v>0</v>
      </c>
      <c r="L386">
        <v>0</v>
      </c>
      <c r="M386">
        <v>0</v>
      </c>
      <c r="N386">
        <v>0</v>
      </c>
      <c r="O386">
        <v>70</v>
      </c>
      <c r="P386" t="str">
        <f t="shared" ref="P386:P449" si="6">MID(A386,FIND("im",A386),LEN(A386)-FIND("im",A386)-4)</f>
        <v>im-basic</v>
      </c>
    </row>
    <row r="387" spans="1:16" hidden="1" x14ac:dyDescent="0.25">
      <c r="A387" t="s">
        <v>400</v>
      </c>
      <c r="B387">
        <v>55</v>
      </c>
      <c r="C387">
        <v>53</v>
      </c>
      <c r="D387">
        <v>6</v>
      </c>
      <c r="E387">
        <v>20</v>
      </c>
      <c r="F387">
        <v>11</v>
      </c>
      <c r="G387">
        <v>1</v>
      </c>
      <c r="H387">
        <v>1</v>
      </c>
      <c r="I387">
        <v>1</v>
      </c>
      <c r="J387">
        <v>54</v>
      </c>
      <c r="K387">
        <v>0</v>
      </c>
      <c r="L387">
        <v>0</v>
      </c>
      <c r="M387">
        <v>0</v>
      </c>
      <c r="N387">
        <v>0</v>
      </c>
      <c r="O387">
        <v>70</v>
      </c>
      <c r="P387" t="str">
        <f t="shared" si="6"/>
        <v>im-opt-pc</v>
      </c>
    </row>
    <row r="388" spans="1:16" hidden="1" x14ac:dyDescent="0.25">
      <c r="A388" t="s">
        <v>401</v>
      </c>
      <c r="B388">
        <v>51</v>
      </c>
      <c r="C388">
        <v>44</v>
      </c>
      <c r="D388">
        <v>0</v>
      </c>
      <c r="E388">
        <v>23</v>
      </c>
      <c r="F388">
        <v>10</v>
      </c>
      <c r="G388">
        <v>5</v>
      </c>
      <c r="H388">
        <v>1</v>
      </c>
      <c r="I388">
        <v>15</v>
      </c>
      <c r="J388">
        <v>45</v>
      </c>
      <c r="K388">
        <v>0</v>
      </c>
      <c r="L388">
        <v>0</v>
      </c>
      <c r="M388">
        <v>0</v>
      </c>
      <c r="N388">
        <v>0</v>
      </c>
      <c r="O388">
        <v>70</v>
      </c>
      <c r="P388" t="str">
        <f t="shared" si="6"/>
        <v>im-opt</v>
      </c>
    </row>
    <row r="389" spans="1:16" hidden="1" x14ac:dyDescent="0.25">
      <c r="A389" t="s">
        <v>402</v>
      </c>
      <c r="B389">
        <v>56</v>
      </c>
      <c r="C389">
        <v>54</v>
      </c>
      <c r="D389">
        <v>7</v>
      </c>
      <c r="E389">
        <v>18</v>
      </c>
      <c r="F389">
        <v>8</v>
      </c>
      <c r="G389">
        <v>1</v>
      </c>
      <c r="H389">
        <v>1</v>
      </c>
      <c r="I389">
        <v>1</v>
      </c>
      <c r="J389">
        <v>55</v>
      </c>
      <c r="K389">
        <v>0</v>
      </c>
      <c r="L389">
        <v>0</v>
      </c>
      <c r="M389">
        <v>0</v>
      </c>
      <c r="N389">
        <v>0</v>
      </c>
      <c r="O389">
        <v>70</v>
      </c>
      <c r="P389" t="str">
        <f t="shared" si="6"/>
        <v>im</v>
      </c>
    </row>
    <row r="390" spans="1:16" x14ac:dyDescent="0.25">
      <c r="A390" t="s">
        <v>403</v>
      </c>
      <c r="B390">
        <v>55</v>
      </c>
      <c r="C390">
        <v>53</v>
      </c>
      <c r="D390">
        <v>5</v>
      </c>
      <c r="E390">
        <v>18</v>
      </c>
      <c r="F390">
        <v>7</v>
      </c>
      <c r="G390">
        <v>1</v>
      </c>
      <c r="H390">
        <v>1</v>
      </c>
      <c r="I390">
        <v>1</v>
      </c>
      <c r="J390">
        <v>54</v>
      </c>
      <c r="K390">
        <v>2</v>
      </c>
      <c r="L390">
        <v>0</v>
      </c>
      <c r="M390">
        <v>0</v>
      </c>
      <c r="N390">
        <v>0</v>
      </c>
      <c r="O390">
        <v>70</v>
      </c>
      <c r="P390" t="str">
        <f t="shared" si="6"/>
        <v>ima-basic-opt-pc</v>
      </c>
    </row>
    <row r="391" spans="1:16" hidden="1" x14ac:dyDescent="0.25">
      <c r="A391" t="s">
        <v>404</v>
      </c>
      <c r="B391">
        <v>51</v>
      </c>
      <c r="C391">
        <v>44</v>
      </c>
      <c r="D391">
        <v>0</v>
      </c>
      <c r="E391">
        <v>23</v>
      </c>
      <c r="F391">
        <v>10</v>
      </c>
      <c r="G391">
        <v>5</v>
      </c>
      <c r="H391">
        <v>1</v>
      </c>
      <c r="I391">
        <v>15</v>
      </c>
      <c r="J391">
        <v>45</v>
      </c>
      <c r="K391">
        <v>0</v>
      </c>
      <c r="L391">
        <v>0</v>
      </c>
      <c r="M391">
        <v>0</v>
      </c>
      <c r="N391">
        <v>0</v>
      </c>
      <c r="O391">
        <v>70</v>
      </c>
      <c r="P391" t="str">
        <f t="shared" si="6"/>
        <v>ima-basic-opt</v>
      </c>
    </row>
    <row r="392" spans="1:16" hidden="1" x14ac:dyDescent="0.25">
      <c r="A392" t="s">
        <v>405</v>
      </c>
      <c r="B392">
        <v>31</v>
      </c>
      <c r="C392">
        <v>24</v>
      </c>
      <c r="D392">
        <v>0</v>
      </c>
      <c r="E392">
        <v>8</v>
      </c>
      <c r="F392">
        <v>5</v>
      </c>
      <c r="G392">
        <v>3</v>
      </c>
      <c r="H392">
        <v>3</v>
      </c>
      <c r="I392">
        <v>34</v>
      </c>
      <c r="J392">
        <v>27</v>
      </c>
      <c r="K392">
        <v>0</v>
      </c>
      <c r="L392">
        <v>0</v>
      </c>
      <c r="M392">
        <v>0</v>
      </c>
      <c r="N392">
        <v>0</v>
      </c>
      <c r="O392">
        <v>70</v>
      </c>
      <c r="P392" t="str">
        <f t="shared" si="6"/>
        <v>ima-basic</v>
      </c>
    </row>
    <row r="393" spans="1:16" x14ac:dyDescent="0.25">
      <c r="A393" t="s">
        <v>406</v>
      </c>
      <c r="B393">
        <v>54</v>
      </c>
      <c r="C393">
        <v>52</v>
      </c>
      <c r="D393">
        <v>5</v>
      </c>
      <c r="E393">
        <v>18</v>
      </c>
      <c r="F393">
        <v>7</v>
      </c>
      <c r="G393">
        <v>1</v>
      </c>
      <c r="H393">
        <v>1</v>
      </c>
      <c r="I393">
        <v>1</v>
      </c>
      <c r="J393">
        <v>53</v>
      </c>
      <c r="K393">
        <v>3</v>
      </c>
      <c r="L393">
        <v>0</v>
      </c>
      <c r="M393">
        <v>0</v>
      </c>
      <c r="N393">
        <v>0</v>
      </c>
      <c r="O393">
        <v>70</v>
      </c>
      <c r="P393" t="str">
        <f t="shared" si="6"/>
        <v>ima</v>
      </c>
    </row>
    <row r="394" spans="1:16" hidden="1" x14ac:dyDescent="0.25">
      <c r="A394" t="s">
        <v>407</v>
      </c>
      <c r="B394">
        <v>20</v>
      </c>
      <c r="C394">
        <v>13</v>
      </c>
      <c r="D394">
        <v>0</v>
      </c>
      <c r="E394">
        <v>7</v>
      </c>
      <c r="F394">
        <v>4</v>
      </c>
      <c r="G394">
        <v>3</v>
      </c>
      <c r="H394">
        <v>3</v>
      </c>
      <c r="I394">
        <v>34</v>
      </c>
      <c r="J394">
        <v>16</v>
      </c>
      <c r="K394">
        <v>0</v>
      </c>
      <c r="L394">
        <v>0</v>
      </c>
      <c r="M394">
        <v>0</v>
      </c>
      <c r="N394">
        <v>0</v>
      </c>
      <c r="O394">
        <v>70</v>
      </c>
      <c r="P394" t="str">
        <f t="shared" si="6"/>
        <v>imf-basic</v>
      </c>
    </row>
    <row r="395" spans="1:16" hidden="1" x14ac:dyDescent="0.25">
      <c r="A395" t="s">
        <v>408</v>
      </c>
      <c r="B395">
        <v>41</v>
      </c>
      <c r="C395">
        <v>40</v>
      </c>
      <c r="D395">
        <v>5</v>
      </c>
      <c r="E395">
        <v>16</v>
      </c>
      <c r="F395">
        <v>8</v>
      </c>
      <c r="G395">
        <v>0</v>
      </c>
      <c r="H395">
        <v>0</v>
      </c>
      <c r="I395">
        <v>0</v>
      </c>
      <c r="J395">
        <v>40</v>
      </c>
      <c r="K395">
        <v>0</v>
      </c>
      <c r="L395">
        <v>0</v>
      </c>
      <c r="M395">
        <v>0</v>
      </c>
      <c r="N395">
        <v>0</v>
      </c>
      <c r="O395">
        <v>70</v>
      </c>
      <c r="P395" t="str">
        <f t="shared" si="6"/>
        <v>imf-opt-pc</v>
      </c>
    </row>
    <row r="396" spans="1:16" hidden="1" x14ac:dyDescent="0.25">
      <c r="A396" t="s">
        <v>409</v>
      </c>
      <c r="B396">
        <v>38</v>
      </c>
      <c r="C396">
        <v>32</v>
      </c>
      <c r="D396">
        <v>0</v>
      </c>
      <c r="E396">
        <v>22</v>
      </c>
      <c r="F396">
        <v>9</v>
      </c>
      <c r="G396">
        <v>5</v>
      </c>
      <c r="H396">
        <v>0</v>
      </c>
      <c r="I396">
        <v>0</v>
      </c>
      <c r="J396">
        <v>32</v>
      </c>
      <c r="K396">
        <v>0</v>
      </c>
      <c r="L396">
        <v>0</v>
      </c>
      <c r="M396">
        <v>0</v>
      </c>
      <c r="N396">
        <v>0</v>
      </c>
      <c r="O396">
        <v>70</v>
      </c>
      <c r="P396" t="str">
        <f t="shared" si="6"/>
        <v>imf-opt</v>
      </c>
    </row>
    <row r="397" spans="1:16" x14ac:dyDescent="0.25">
      <c r="A397" t="s">
        <v>410</v>
      </c>
      <c r="B397">
        <v>42</v>
      </c>
      <c r="C397">
        <v>40</v>
      </c>
      <c r="D397">
        <v>7</v>
      </c>
      <c r="E397">
        <v>16</v>
      </c>
      <c r="F397">
        <v>6</v>
      </c>
      <c r="G397">
        <v>0</v>
      </c>
      <c r="H397">
        <v>0</v>
      </c>
      <c r="I397">
        <v>0</v>
      </c>
      <c r="J397">
        <v>40</v>
      </c>
      <c r="K397">
        <v>0</v>
      </c>
      <c r="L397">
        <v>0</v>
      </c>
      <c r="M397">
        <v>0</v>
      </c>
      <c r="N397">
        <v>0</v>
      </c>
      <c r="O397">
        <v>70</v>
      </c>
      <c r="P397" t="str">
        <f t="shared" si="6"/>
        <v>imf</v>
      </c>
    </row>
    <row r="398" spans="1:16" x14ac:dyDescent="0.25">
      <c r="A398" t="s">
        <v>411</v>
      </c>
      <c r="B398">
        <v>40</v>
      </c>
      <c r="C398">
        <v>39</v>
      </c>
      <c r="D398">
        <v>5</v>
      </c>
      <c r="E398">
        <v>18</v>
      </c>
      <c r="F398">
        <v>8</v>
      </c>
      <c r="G398">
        <v>0</v>
      </c>
      <c r="H398">
        <v>0</v>
      </c>
      <c r="I398">
        <v>0</v>
      </c>
      <c r="J398">
        <v>39</v>
      </c>
      <c r="K398">
        <v>1</v>
      </c>
      <c r="L398">
        <v>1</v>
      </c>
      <c r="M398">
        <v>2</v>
      </c>
      <c r="N398">
        <v>2</v>
      </c>
      <c r="O398">
        <v>70</v>
      </c>
      <c r="P398" t="str">
        <f t="shared" si="6"/>
        <v>imfa-basic-opt-pc</v>
      </c>
    </row>
    <row r="399" spans="1:16" hidden="1" x14ac:dyDescent="0.25">
      <c r="A399" t="s">
        <v>412</v>
      </c>
      <c r="B399">
        <v>38</v>
      </c>
      <c r="C399">
        <v>32</v>
      </c>
      <c r="D399">
        <v>0</v>
      </c>
      <c r="E399">
        <v>22</v>
      </c>
      <c r="F399">
        <v>9</v>
      </c>
      <c r="G399">
        <v>5</v>
      </c>
      <c r="H399">
        <v>0</v>
      </c>
      <c r="I399">
        <v>0</v>
      </c>
      <c r="J399">
        <v>32</v>
      </c>
      <c r="K399">
        <v>0</v>
      </c>
      <c r="L399">
        <v>0</v>
      </c>
      <c r="M399">
        <v>0</v>
      </c>
      <c r="N399">
        <v>0</v>
      </c>
      <c r="O399">
        <v>70</v>
      </c>
      <c r="P399" t="str">
        <f t="shared" si="6"/>
        <v>imfa-basic-opt</v>
      </c>
    </row>
    <row r="400" spans="1:16" hidden="1" x14ac:dyDescent="0.25">
      <c r="A400" t="s">
        <v>413</v>
      </c>
      <c r="B400">
        <v>20</v>
      </c>
      <c r="C400">
        <v>13</v>
      </c>
      <c r="D400">
        <v>0</v>
      </c>
      <c r="E400">
        <v>7</v>
      </c>
      <c r="F400">
        <v>4</v>
      </c>
      <c r="G400">
        <v>3</v>
      </c>
      <c r="H400">
        <v>3</v>
      </c>
      <c r="I400">
        <v>34</v>
      </c>
      <c r="J400">
        <v>16</v>
      </c>
      <c r="K400">
        <v>0</v>
      </c>
      <c r="L400">
        <v>0</v>
      </c>
      <c r="M400">
        <v>0</v>
      </c>
      <c r="N400">
        <v>0</v>
      </c>
      <c r="O400">
        <v>70</v>
      </c>
      <c r="P400" t="str">
        <f t="shared" si="6"/>
        <v>imfa-basic</v>
      </c>
    </row>
    <row r="401" spans="1:16" x14ac:dyDescent="0.25">
      <c r="A401" t="s">
        <v>414</v>
      </c>
      <c r="B401">
        <v>40</v>
      </c>
      <c r="C401">
        <v>39</v>
      </c>
      <c r="D401">
        <v>5</v>
      </c>
      <c r="E401">
        <v>18</v>
      </c>
      <c r="F401">
        <v>7</v>
      </c>
      <c r="G401">
        <v>0</v>
      </c>
      <c r="H401">
        <v>0</v>
      </c>
      <c r="I401">
        <v>0</v>
      </c>
      <c r="J401">
        <v>39</v>
      </c>
      <c r="K401">
        <v>3</v>
      </c>
      <c r="L401">
        <v>0</v>
      </c>
      <c r="M401">
        <v>0</v>
      </c>
      <c r="N401">
        <v>0</v>
      </c>
      <c r="O401">
        <v>70</v>
      </c>
      <c r="P401" t="str">
        <f t="shared" si="6"/>
        <v>imfa</v>
      </c>
    </row>
    <row r="402" spans="1:16" x14ac:dyDescent="0.25">
      <c r="A402" t="s">
        <v>415</v>
      </c>
      <c r="B402">
        <v>9</v>
      </c>
      <c r="C402">
        <v>0</v>
      </c>
      <c r="D402">
        <v>0</v>
      </c>
      <c r="E402">
        <v>1</v>
      </c>
      <c r="F402">
        <v>0</v>
      </c>
      <c r="G402">
        <v>7</v>
      </c>
      <c r="H402">
        <v>7</v>
      </c>
      <c r="I402">
        <v>79</v>
      </c>
      <c r="J402">
        <v>6</v>
      </c>
      <c r="K402">
        <v>0</v>
      </c>
      <c r="L402">
        <v>0</v>
      </c>
      <c r="M402">
        <v>0</v>
      </c>
      <c r="N402">
        <v>0</v>
      </c>
      <c r="O402">
        <v>82</v>
      </c>
      <c r="P402" t="str">
        <f t="shared" si="6"/>
        <v>im-basic</v>
      </c>
    </row>
    <row r="403" spans="1:16" hidden="1" x14ac:dyDescent="0.25">
      <c r="A403" t="s">
        <v>416</v>
      </c>
      <c r="B403">
        <v>76</v>
      </c>
      <c r="C403">
        <v>66</v>
      </c>
      <c r="D403">
        <v>15</v>
      </c>
      <c r="E403">
        <v>17</v>
      </c>
      <c r="F403">
        <v>3</v>
      </c>
      <c r="G403">
        <v>11</v>
      </c>
      <c r="H403">
        <v>10</v>
      </c>
      <c r="I403">
        <v>10</v>
      </c>
      <c r="J403">
        <v>76</v>
      </c>
      <c r="K403">
        <v>0</v>
      </c>
      <c r="L403">
        <v>0</v>
      </c>
      <c r="M403">
        <v>0</v>
      </c>
      <c r="N403">
        <v>0</v>
      </c>
      <c r="O403">
        <v>82</v>
      </c>
      <c r="P403" t="str">
        <f t="shared" si="6"/>
        <v>im-opt-pc</v>
      </c>
    </row>
    <row r="404" spans="1:16" hidden="1" x14ac:dyDescent="0.25">
      <c r="A404" t="s">
        <v>417</v>
      </c>
      <c r="B404">
        <v>55</v>
      </c>
      <c r="C404">
        <v>41</v>
      </c>
      <c r="D404">
        <v>0</v>
      </c>
      <c r="E404">
        <v>35</v>
      </c>
      <c r="F404">
        <v>16</v>
      </c>
      <c r="G404">
        <v>16</v>
      </c>
      <c r="H404">
        <v>3</v>
      </c>
      <c r="I404">
        <v>20</v>
      </c>
      <c r="J404">
        <v>44</v>
      </c>
      <c r="K404">
        <v>0</v>
      </c>
      <c r="L404">
        <v>0</v>
      </c>
      <c r="M404">
        <v>0</v>
      </c>
      <c r="N404">
        <v>0</v>
      </c>
      <c r="O404">
        <v>82</v>
      </c>
      <c r="P404" t="str">
        <f t="shared" si="6"/>
        <v>im-opt</v>
      </c>
    </row>
    <row r="405" spans="1:16" hidden="1" x14ac:dyDescent="0.25">
      <c r="A405" t="s">
        <v>418</v>
      </c>
      <c r="B405">
        <v>75</v>
      </c>
      <c r="C405">
        <v>66</v>
      </c>
      <c r="D405">
        <v>18</v>
      </c>
      <c r="E405">
        <v>21</v>
      </c>
      <c r="F405">
        <v>5</v>
      </c>
      <c r="G405">
        <v>10</v>
      </c>
      <c r="H405">
        <v>9</v>
      </c>
      <c r="I405">
        <v>10</v>
      </c>
      <c r="J405">
        <v>75</v>
      </c>
      <c r="K405">
        <v>0</v>
      </c>
      <c r="L405">
        <v>0</v>
      </c>
      <c r="M405">
        <v>0</v>
      </c>
      <c r="N405">
        <v>0</v>
      </c>
      <c r="O405">
        <v>82</v>
      </c>
      <c r="P405" t="str">
        <f t="shared" si="6"/>
        <v>im</v>
      </c>
    </row>
    <row r="406" spans="1:16" x14ac:dyDescent="0.25">
      <c r="A406" t="s">
        <v>419</v>
      </c>
      <c r="B406">
        <v>73</v>
      </c>
      <c r="C406">
        <v>64</v>
      </c>
      <c r="D406">
        <v>14</v>
      </c>
      <c r="E406">
        <v>18</v>
      </c>
      <c r="F406">
        <v>3</v>
      </c>
      <c r="G406">
        <v>10</v>
      </c>
      <c r="H406">
        <v>9</v>
      </c>
      <c r="I406">
        <v>10</v>
      </c>
      <c r="J406">
        <v>73</v>
      </c>
      <c r="K406">
        <v>0</v>
      </c>
      <c r="L406">
        <v>2</v>
      </c>
      <c r="M406">
        <v>4</v>
      </c>
      <c r="N406">
        <v>6</v>
      </c>
      <c r="O406">
        <v>82</v>
      </c>
      <c r="P406" t="str">
        <f t="shared" si="6"/>
        <v>ima-basic-opt-pc</v>
      </c>
    </row>
    <row r="407" spans="1:16" hidden="1" x14ac:dyDescent="0.25">
      <c r="A407" t="s">
        <v>420</v>
      </c>
      <c r="B407">
        <v>55</v>
      </c>
      <c r="C407">
        <v>41</v>
      </c>
      <c r="D407">
        <v>0</v>
      </c>
      <c r="E407">
        <v>35</v>
      </c>
      <c r="F407">
        <v>16</v>
      </c>
      <c r="G407">
        <v>16</v>
      </c>
      <c r="H407">
        <v>3</v>
      </c>
      <c r="I407">
        <v>20</v>
      </c>
      <c r="J407">
        <v>44</v>
      </c>
      <c r="K407">
        <v>0</v>
      </c>
      <c r="L407">
        <v>0</v>
      </c>
      <c r="M407">
        <v>0</v>
      </c>
      <c r="N407">
        <v>0</v>
      </c>
      <c r="O407">
        <v>82</v>
      </c>
      <c r="P407" t="str">
        <f t="shared" si="6"/>
        <v>ima-basic-opt</v>
      </c>
    </row>
    <row r="408" spans="1:16" hidden="1" x14ac:dyDescent="0.25">
      <c r="A408" t="s">
        <v>421</v>
      </c>
      <c r="B408">
        <v>8</v>
      </c>
      <c r="C408">
        <v>2</v>
      </c>
      <c r="D408">
        <v>0</v>
      </c>
      <c r="E408">
        <v>2</v>
      </c>
      <c r="F408">
        <v>1</v>
      </c>
      <c r="G408">
        <v>3</v>
      </c>
      <c r="H408">
        <v>3</v>
      </c>
      <c r="I408">
        <v>75</v>
      </c>
      <c r="J408">
        <v>5</v>
      </c>
      <c r="K408">
        <v>0</v>
      </c>
      <c r="L408">
        <v>0</v>
      </c>
      <c r="M408">
        <v>0</v>
      </c>
      <c r="N408">
        <v>0</v>
      </c>
      <c r="O408">
        <v>82</v>
      </c>
      <c r="P408" t="str">
        <f t="shared" si="6"/>
        <v>ima-basic</v>
      </c>
    </row>
    <row r="409" spans="1:16" x14ac:dyDescent="0.25">
      <c r="A409" t="s">
        <v>422</v>
      </c>
      <c r="B409">
        <v>72</v>
      </c>
      <c r="C409">
        <v>63</v>
      </c>
      <c r="D409">
        <v>14</v>
      </c>
      <c r="E409">
        <v>21</v>
      </c>
      <c r="F409">
        <v>6</v>
      </c>
      <c r="G409">
        <v>10</v>
      </c>
      <c r="H409">
        <v>9</v>
      </c>
      <c r="I409">
        <v>10</v>
      </c>
      <c r="J409">
        <v>72</v>
      </c>
      <c r="K409">
        <v>0</v>
      </c>
      <c r="L409">
        <v>2</v>
      </c>
      <c r="M409">
        <v>4</v>
      </c>
      <c r="N409">
        <v>4</v>
      </c>
      <c r="O409">
        <v>82</v>
      </c>
      <c r="P409" t="str">
        <f t="shared" si="6"/>
        <v>ima</v>
      </c>
    </row>
    <row r="410" spans="1:16" hidden="1" x14ac:dyDescent="0.25">
      <c r="A410" t="s">
        <v>423</v>
      </c>
      <c r="B410">
        <v>12</v>
      </c>
      <c r="C410">
        <v>6</v>
      </c>
      <c r="D410">
        <v>0</v>
      </c>
      <c r="E410">
        <v>5</v>
      </c>
      <c r="F410">
        <v>4</v>
      </c>
      <c r="G410">
        <v>3</v>
      </c>
      <c r="H410">
        <v>3</v>
      </c>
      <c r="I410">
        <v>64</v>
      </c>
      <c r="J410">
        <v>9</v>
      </c>
      <c r="K410">
        <v>0</v>
      </c>
      <c r="L410">
        <v>0</v>
      </c>
      <c r="M410">
        <v>0</v>
      </c>
      <c r="N410">
        <v>0</v>
      </c>
      <c r="O410">
        <v>80</v>
      </c>
      <c r="P410" t="str">
        <f t="shared" si="6"/>
        <v>imf-basic</v>
      </c>
    </row>
    <row r="411" spans="1:16" hidden="1" x14ac:dyDescent="0.25">
      <c r="A411" t="s">
        <v>424</v>
      </c>
      <c r="B411">
        <v>55</v>
      </c>
      <c r="C411">
        <v>55</v>
      </c>
      <c r="D411">
        <v>17</v>
      </c>
      <c r="E411">
        <v>18</v>
      </c>
      <c r="F411">
        <v>5</v>
      </c>
      <c r="G411">
        <v>1</v>
      </c>
      <c r="H411">
        <v>0</v>
      </c>
      <c r="I411">
        <v>0</v>
      </c>
      <c r="J411">
        <v>55</v>
      </c>
      <c r="K411">
        <v>0</v>
      </c>
      <c r="L411">
        <v>0</v>
      </c>
      <c r="M411">
        <v>0</v>
      </c>
      <c r="N411">
        <v>0</v>
      </c>
      <c r="O411">
        <v>80</v>
      </c>
      <c r="P411" t="str">
        <f t="shared" si="6"/>
        <v>imf-opt-pc</v>
      </c>
    </row>
    <row r="412" spans="1:16" hidden="1" x14ac:dyDescent="0.25">
      <c r="A412" t="s">
        <v>425</v>
      </c>
      <c r="B412">
        <v>54</v>
      </c>
      <c r="C412">
        <v>46</v>
      </c>
      <c r="D412">
        <v>0</v>
      </c>
      <c r="E412">
        <v>26</v>
      </c>
      <c r="F412">
        <v>14</v>
      </c>
      <c r="G412">
        <v>8</v>
      </c>
      <c r="H412">
        <v>1</v>
      </c>
      <c r="I412">
        <v>8</v>
      </c>
      <c r="J412">
        <v>47</v>
      </c>
      <c r="K412">
        <v>0</v>
      </c>
      <c r="L412">
        <v>0</v>
      </c>
      <c r="M412">
        <v>0</v>
      </c>
      <c r="N412">
        <v>0</v>
      </c>
      <c r="O412">
        <v>80</v>
      </c>
      <c r="P412" t="str">
        <f t="shared" si="6"/>
        <v>imf-opt</v>
      </c>
    </row>
    <row r="413" spans="1:16" x14ac:dyDescent="0.25">
      <c r="A413" t="s">
        <v>426</v>
      </c>
      <c r="B413">
        <v>55</v>
      </c>
      <c r="C413">
        <v>55</v>
      </c>
      <c r="D413">
        <v>16</v>
      </c>
      <c r="E413">
        <v>18</v>
      </c>
      <c r="F413">
        <v>5</v>
      </c>
      <c r="G413">
        <v>1</v>
      </c>
      <c r="H413">
        <v>0</v>
      </c>
      <c r="I413">
        <v>0</v>
      </c>
      <c r="J413">
        <v>55</v>
      </c>
      <c r="K413">
        <v>0</v>
      </c>
      <c r="L413">
        <v>0</v>
      </c>
      <c r="M413">
        <v>0</v>
      </c>
      <c r="N413">
        <v>0</v>
      </c>
      <c r="O413">
        <v>80</v>
      </c>
      <c r="P413" t="str">
        <f t="shared" si="6"/>
        <v>imf</v>
      </c>
    </row>
    <row r="414" spans="1:16" x14ac:dyDescent="0.25">
      <c r="A414" t="s">
        <v>427</v>
      </c>
      <c r="B414">
        <v>52</v>
      </c>
      <c r="C414">
        <v>52</v>
      </c>
      <c r="D414">
        <v>12</v>
      </c>
      <c r="E414">
        <v>19</v>
      </c>
      <c r="F414">
        <v>5</v>
      </c>
      <c r="G414">
        <v>1</v>
      </c>
      <c r="H414">
        <v>0</v>
      </c>
      <c r="I414">
        <v>0</v>
      </c>
      <c r="J414">
        <v>52</v>
      </c>
      <c r="K414">
        <v>2</v>
      </c>
      <c r="L414">
        <v>2</v>
      </c>
      <c r="M414">
        <v>5</v>
      </c>
      <c r="N414">
        <v>5</v>
      </c>
      <c r="O414">
        <v>80</v>
      </c>
      <c r="P414" t="str">
        <f t="shared" si="6"/>
        <v>imfa-basic-opt-pc</v>
      </c>
    </row>
    <row r="415" spans="1:16" hidden="1" x14ac:dyDescent="0.25">
      <c r="A415" t="s">
        <v>428</v>
      </c>
      <c r="B415">
        <v>54</v>
      </c>
      <c r="C415">
        <v>46</v>
      </c>
      <c r="D415">
        <v>0</v>
      </c>
      <c r="E415">
        <v>26</v>
      </c>
      <c r="F415">
        <v>13</v>
      </c>
      <c r="G415">
        <v>8</v>
      </c>
      <c r="H415">
        <v>1</v>
      </c>
      <c r="I415">
        <v>8</v>
      </c>
      <c r="J415">
        <v>47</v>
      </c>
      <c r="K415">
        <v>1</v>
      </c>
      <c r="L415">
        <v>0</v>
      </c>
      <c r="M415">
        <v>0</v>
      </c>
      <c r="N415">
        <v>0</v>
      </c>
      <c r="O415">
        <v>80</v>
      </c>
      <c r="P415" t="str">
        <f t="shared" si="6"/>
        <v>imfa-basic-opt</v>
      </c>
    </row>
    <row r="416" spans="1:16" hidden="1" x14ac:dyDescent="0.25">
      <c r="A416" t="s">
        <v>429</v>
      </c>
      <c r="B416">
        <v>12</v>
      </c>
      <c r="C416">
        <v>6</v>
      </c>
      <c r="D416">
        <v>0</v>
      </c>
      <c r="E416">
        <v>5</v>
      </c>
      <c r="F416">
        <v>4</v>
      </c>
      <c r="G416">
        <v>3</v>
      </c>
      <c r="H416">
        <v>3</v>
      </c>
      <c r="I416">
        <v>64</v>
      </c>
      <c r="J416">
        <v>9</v>
      </c>
      <c r="K416">
        <v>0</v>
      </c>
      <c r="L416">
        <v>0</v>
      </c>
      <c r="M416">
        <v>0</v>
      </c>
      <c r="N416">
        <v>0</v>
      </c>
      <c r="O416">
        <v>80</v>
      </c>
      <c r="P416" t="str">
        <f t="shared" si="6"/>
        <v>imfa-basic</v>
      </c>
    </row>
    <row r="417" spans="1:16" x14ac:dyDescent="0.25">
      <c r="A417" t="s">
        <v>430</v>
      </c>
      <c r="B417">
        <v>51</v>
      </c>
      <c r="C417">
        <v>51</v>
      </c>
      <c r="D417">
        <v>13</v>
      </c>
      <c r="E417">
        <v>18</v>
      </c>
      <c r="F417">
        <v>5</v>
      </c>
      <c r="G417">
        <v>1</v>
      </c>
      <c r="H417">
        <v>0</v>
      </c>
      <c r="I417">
        <v>0</v>
      </c>
      <c r="J417">
        <v>51</v>
      </c>
      <c r="K417">
        <v>1</v>
      </c>
      <c r="L417">
        <v>2</v>
      </c>
      <c r="M417">
        <v>6</v>
      </c>
      <c r="N417">
        <v>6</v>
      </c>
      <c r="O417">
        <v>80</v>
      </c>
      <c r="P417" t="str">
        <f t="shared" si="6"/>
        <v>imfa</v>
      </c>
    </row>
    <row r="418" spans="1:16" x14ac:dyDescent="0.25">
      <c r="A418" t="s">
        <v>431</v>
      </c>
      <c r="B418">
        <v>2</v>
      </c>
      <c r="C418">
        <v>0</v>
      </c>
      <c r="D418">
        <v>0</v>
      </c>
      <c r="E418">
        <v>1</v>
      </c>
      <c r="F418">
        <v>0</v>
      </c>
      <c r="G418">
        <v>1</v>
      </c>
      <c r="H418">
        <v>1</v>
      </c>
      <c r="I418">
        <v>59</v>
      </c>
      <c r="J418">
        <v>1</v>
      </c>
      <c r="K418">
        <v>0</v>
      </c>
      <c r="L418">
        <v>0</v>
      </c>
      <c r="M418">
        <v>0</v>
      </c>
      <c r="N418">
        <v>0</v>
      </c>
      <c r="O418">
        <v>62</v>
      </c>
      <c r="P418" t="str">
        <f t="shared" si="6"/>
        <v>im-basic</v>
      </c>
    </row>
    <row r="419" spans="1:16" hidden="1" x14ac:dyDescent="0.25">
      <c r="A419" t="s">
        <v>432</v>
      </c>
      <c r="B419">
        <v>58</v>
      </c>
      <c r="C419">
        <v>45</v>
      </c>
      <c r="D419">
        <v>16</v>
      </c>
      <c r="E419">
        <v>19</v>
      </c>
      <c r="F419">
        <v>2</v>
      </c>
      <c r="G419">
        <v>12</v>
      </c>
      <c r="H419">
        <v>11</v>
      </c>
      <c r="I419">
        <v>11</v>
      </c>
      <c r="J419">
        <v>56</v>
      </c>
      <c r="K419">
        <v>0</v>
      </c>
      <c r="L419">
        <v>0</v>
      </c>
      <c r="M419">
        <v>0</v>
      </c>
      <c r="N419">
        <v>0</v>
      </c>
      <c r="O419">
        <v>62</v>
      </c>
      <c r="P419" t="str">
        <f t="shared" si="6"/>
        <v>im-opt-pc</v>
      </c>
    </row>
    <row r="420" spans="1:16" hidden="1" x14ac:dyDescent="0.25">
      <c r="A420" t="s">
        <v>433</v>
      </c>
      <c r="B420">
        <v>10</v>
      </c>
      <c r="C420">
        <v>4</v>
      </c>
      <c r="D420">
        <v>0</v>
      </c>
      <c r="E420">
        <v>4</v>
      </c>
      <c r="F420">
        <v>0</v>
      </c>
      <c r="G420">
        <v>6</v>
      </c>
      <c r="H420">
        <v>1</v>
      </c>
      <c r="I420">
        <v>49</v>
      </c>
      <c r="J420">
        <v>5</v>
      </c>
      <c r="K420">
        <v>0</v>
      </c>
      <c r="L420">
        <v>0</v>
      </c>
      <c r="M420">
        <v>0</v>
      </c>
      <c r="N420">
        <v>0</v>
      </c>
      <c r="O420">
        <v>62</v>
      </c>
      <c r="P420" t="str">
        <f t="shared" si="6"/>
        <v>im-opt</v>
      </c>
    </row>
    <row r="421" spans="1:16" hidden="1" x14ac:dyDescent="0.25">
      <c r="A421" t="s">
        <v>434</v>
      </c>
      <c r="B421">
        <v>58</v>
      </c>
      <c r="C421">
        <v>45</v>
      </c>
      <c r="D421">
        <v>16</v>
      </c>
      <c r="E421">
        <v>18</v>
      </c>
      <c r="F421">
        <v>1</v>
      </c>
      <c r="G421">
        <v>12</v>
      </c>
      <c r="H421">
        <v>11</v>
      </c>
      <c r="I421">
        <v>11</v>
      </c>
      <c r="J421">
        <v>56</v>
      </c>
      <c r="K421">
        <v>0</v>
      </c>
      <c r="L421">
        <v>0</v>
      </c>
      <c r="M421">
        <v>0</v>
      </c>
      <c r="N421">
        <v>0</v>
      </c>
      <c r="O421">
        <v>62</v>
      </c>
      <c r="P421" t="str">
        <f t="shared" si="6"/>
        <v>im</v>
      </c>
    </row>
    <row r="422" spans="1:16" x14ac:dyDescent="0.25">
      <c r="A422" t="s">
        <v>435</v>
      </c>
      <c r="B422">
        <v>54</v>
      </c>
      <c r="C422">
        <v>41</v>
      </c>
      <c r="D422">
        <v>11</v>
      </c>
      <c r="E422">
        <v>17</v>
      </c>
      <c r="F422">
        <v>1</v>
      </c>
      <c r="G422">
        <v>11</v>
      </c>
      <c r="H422">
        <v>10</v>
      </c>
      <c r="I422">
        <v>11</v>
      </c>
      <c r="J422">
        <v>51</v>
      </c>
      <c r="K422">
        <v>1</v>
      </c>
      <c r="L422">
        <v>2</v>
      </c>
      <c r="M422">
        <v>4</v>
      </c>
      <c r="N422">
        <v>4</v>
      </c>
      <c r="O422">
        <v>62</v>
      </c>
      <c r="P422" t="str">
        <f t="shared" si="6"/>
        <v>ima-basic-opt-pc</v>
      </c>
    </row>
    <row r="423" spans="1:16" hidden="1" x14ac:dyDescent="0.25">
      <c r="A423" t="s">
        <v>436</v>
      </c>
      <c r="B423">
        <v>10</v>
      </c>
      <c r="C423">
        <v>4</v>
      </c>
      <c r="D423">
        <v>0</v>
      </c>
      <c r="E423">
        <v>4</v>
      </c>
      <c r="F423">
        <v>0</v>
      </c>
      <c r="G423">
        <v>6</v>
      </c>
      <c r="H423">
        <v>1</v>
      </c>
      <c r="I423">
        <v>49</v>
      </c>
      <c r="J423">
        <v>5</v>
      </c>
      <c r="K423">
        <v>0</v>
      </c>
      <c r="L423">
        <v>0</v>
      </c>
      <c r="M423">
        <v>0</v>
      </c>
      <c r="N423">
        <v>0</v>
      </c>
      <c r="O423">
        <v>62</v>
      </c>
      <c r="P423" t="str">
        <f t="shared" si="6"/>
        <v>ima-basic-opt</v>
      </c>
    </row>
    <row r="424" spans="1:16" hidden="1" x14ac:dyDescent="0.25">
      <c r="A424" t="s">
        <v>437</v>
      </c>
      <c r="B424">
        <v>2</v>
      </c>
      <c r="C424">
        <v>0</v>
      </c>
      <c r="D424">
        <v>0</v>
      </c>
      <c r="E424">
        <v>1</v>
      </c>
      <c r="F424">
        <v>0</v>
      </c>
      <c r="G424">
        <v>1</v>
      </c>
      <c r="H424">
        <v>1</v>
      </c>
      <c r="I424">
        <v>59</v>
      </c>
      <c r="J424">
        <v>1</v>
      </c>
      <c r="K424">
        <v>0</v>
      </c>
      <c r="L424">
        <v>0</v>
      </c>
      <c r="M424">
        <v>0</v>
      </c>
      <c r="N424">
        <v>0</v>
      </c>
      <c r="O424">
        <v>62</v>
      </c>
      <c r="P424" t="str">
        <f t="shared" si="6"/>
        <v>ima-basic</v>
      </c>
    </row>
    <row r="425" spans="1:16" x14ac:dyDescent="0.25">
      <c r="A425" t="s">
        <v>438</v>
      </c>
      <c r="B425">
        <v>55</v>
      </c>
      <c r="C425">
        <v>43</v>
      </c>
      <c r="D425">
        <v>14</v>
      </c>
      <c r="E425">
        <v>18</v>
      </c>
      <c r="F425">
        <v>1</v>
      </c>
      <c r="G425">
        <v>12</v>
      </c>
      <c r="H425">
        <v>10</v>
      </c>
      <c r="I425">
        <v>10</v>
      </c>
      <c r="J425">
        <v>53</v>
      </c>
      <c r="K425">
        <v>0</v>
      </c>
      <c r="L425">
        <v>3</v>
      </c>
      <c r="M425">
        <v>6</v>
      </c>
      <c r="N425">
        <v>8</v>
      </c>
      <c r="O425">
        <v>62</v>
      </c>
      <c r="P425" t="str">
        <f t="shared" si="6"/>
        <v>ima</v>
      </c>
    </row>
    <row r="426" spans="1:16" hidden="1" x14ac:dyDescent="0.25">
      <c r="A426" t="s">
        <v>439</v>
      </c>
      <c r="B426">
        <v>8</v>
      </c>
      <c r="C426">
        <v>4</v>
      </c>
      <c r="D426">
        <v>0</v>
      </c>
      <c r="E426">
        <v>1</v>
      </c>
      <c r="F426">
        <v>0</v>
      </c>
      <c r="G426">
        <v>2</v>
      </c>
      <c r="H426">
        <v>2</v>
      </c>
      <c r="I426">
        <v>54</v>
      </c>
      <c r="J426">
        <v>6</v>
      </c>
      <c r="K426">
        <v>0</v>
      </c>
      <c r="L426">
        <v>0</v>
      </c>
      <c r="M426">
        <v>0</v>
      </c>
      <c r="N426">
        <v>0</v>
      </c>
      <c r="O426">
        <v>62</v>
      </c>
      <c r="P426" t="str">
        <f t="shared" si="6"/>
        <v>imf-basic</v>
      </c>
    </row>
    <row r="427" spans="1:16" hidden="1" x14ac:dyDescent="0.25">
      <c r="A427" t="s">
        <v>440</v>
      </c>
      <c r="B427">
        <v>38</v>
      </c>
      <c r="C427">
        <v>35</v>
      </c>
      <c r="D427">
        <v>14</v>
      </c>
      <c r="E427">
        <v>14</v>
      </c>
      <c r="F427">
        <v>0</v>
      </c>
      <c r="G427">
        <v>1</v>
      </c>
      <c r="H427">
        <v>0</v>
      </c>
      <c r="I427">
        <v>0</v>
      </c>
      <c r="J427">
        <v>35</v>
      </c>
      <c r="K427">
        <v>0</v>
      </c>
      <c r="L427">
        <v>0</v>
      </c>
      <c r="M427">
        <v>0</v>
      </c>
      <c r="N427">
        <v>0</v>
      </c>
      <c r="O427">
        <v>62</v>
      </c>
      <c r="P427" t="str">
        <f t="shared" si="6"/>
        <v>imf-opt-pc</v>
      </c>
    </row>
    <row r="428" spans="1:16" hidden="1" x14ac:dyDescent="0.25">
      <c r="A428" t="s">
        <v>441</v>
      </c>
      <c r="B428">
        <v>47</v>
      </c>
      <c r="C428">
        <v>44</v>
      </c>
      <c r="D428">
        <v>3</v>
      </c>
      <c r="E428">
        <v>18</v>
      </c>
      <c r="F428">
        <v>8</v>
      </c>
      <c r="G428">
        <v>7</v>
      </c>
      <c r="H428">
        <v>0</v>
      </c>
      <c r="I428">
        <v>0</v>
      </c>
      <c r="J428">
        <v>44</v>
      </c>
      <c r="K428">
        <v>0</v>
      </c>
      <c r="L428">
        <v>0</v>
      </c>
      <c r="M428">
        <v>0</v>
      </c>
      <c r="N428">
        <v>0</v>
      </c>
      <c r="O428">
        <v>62</v>
      </c>
      <c r="P428" t="str">
        <f t="shared" si="6"/>
        <v>imf-opt</v>
      </c>
    </row>
    <row r="429" spans="1:16" x14ac:dyDescent="0.25">
      <c r="A429" t="s">
        <v>442</v>
      </c>
      <c r="B429">
        <v>40</v>
      </c>
      <c r="C429">
        <v>38</v>
      </c>
      <c r="D429">
        <v>15</v>
      </c>
      <c r="E429">
        <v>14</v>
      </c>
      <c r="F429">
        <v>0</v>
      </c>
      <c r="G429">
        <v>1</v>
      </c>
      <c r="H429">
        <v>0</v>
      </c>
      <c r="I429">
        <v>0</v>
      </c>
      <c r="J429">
        <v>38</v>
      </c>
      <c r="K429">
        <v>0</v>
      </c>
      <c r="L429">
        <v>0</v>
      </c>
      <c r="M429">
        <v>0</v>
      </c>
      <c r="N429">
        <v>0</v>
      </c>
      <c r="O429">
        <v>62</v>
      </c>
      <c r="P429" t="str">
        <f t="shared" si="6"/>
        <v>imf</v>
      </c>
    </row>
    <row r="430" spans="1:16" x14ac:dyDescent="0.25">
      <c r="A430" t="s">
        <v>443</v>
      </c>
      <c r="B430">
        <v>34</v>
      </c>
      <c r="C430">
        <v>31</v>
      </c>
      <c r="D430">
        <v>10</v>
      </c>
      <c r="E430">
        <v>14</v>
      </c>
      <c r="F430">
        <v>0</v>
      </c>
      <c r="G430">
        <v>1</v>
      </c>
      <c r="H430">
        <v>0</v>
      </c>
      <c r="I430">
        <v>0</v>
      </c>
      <c r="J430">
        <v>31</v>
      </c>
      <c r="K430">
        <v>1</v>
      </c>
      <c r="L430">
        <v>4</v>
      </c>
      <c r="M430">
        <v>8</v>
      </c>
      <c r="N430">
        <v>11</v>
      </c>
      <c r="O430">
        <v>62</v>
      </c>
      <c r="P430" t="str">
        <f t="shared" si="6"/>
        <v>imfa-basic-opt-pc</v>
      </c>
    </row>
    <row r="431" spans="1:16" hidden="1" x14ac:dyDescent="0.25">
      <c r="A431" t="s">
        <v>444</v>
      </c>
      <c r="B431">
        <v>45</v>
      </c>
      <c r="C431">
        <v>41</v>
      </c>
      <c r="D431">
        <v>1</v>
      </c>
      <c r="E431">
        <v>18</v>
      </c>
      <c r="F431">
        <v>8</v>
      </c>
      <c r="G431">
        <v>7</v>
      </c>
      <c r="H431">
        <v>1</v>
      </c>
      <c r="I431">
        <v>4</v>
      </c>
      <c r="J431">
        <v>42</v>
      </c>
      <c r="K431">
        <v>0</v>
      </c>
      <c r="L431">
        <v>2</v>
      </c>
      <c r="M431">
        <v>4</v>
      </c>
      <c r="N431">
        <v>4</v>
      </c>
      <c r="O431">
        <v>62</v>
      </c>
      <c r="P431" t="str">
        <f t="shared" si="6"/>
        <v>imfa-basic-opt</v>
      </c>
    </row>
    <row r="432" spans="1:16" hidden="1" x14ac:dyDescent="0.25">
      <c r="A432" t="s">
        <v>445</v>
      </c>
      <c r="B432">
        <v>8</v>
      </c>
      <c r="C432">
        <v>4</v>
      </c>
      <c r="D432">
        <v>0</v>
      </c>
      <c r="E432">
        <v>1</v>
      </c>
      <c r="F432">
        <v>0</v>
      </c>
      <c r="G432">
        <v>2</v>
      </c>
      <c r="H432">
        <v>2</v>
      </c>
      <c r="I432">
        <v>54</v>
      </c>
      <c r="J432">
        <v>6</v>
      </c>
      <c r="K432">
        <v>0</v>
      </c>
      <c r="L432">
        <v>0</v>
      </c>
      <c r="M432">
        <v>0</v>
      </c>
      <c r="N432">
        <v>0</v>
      </c>
      <c r="O432">
        <v>62</v>
      </c>
      <c r="P432" t="str">
        <f t="shared" si="6"/>
        <v>imfa-basic</v>
      </c>
    </row>
    <row r="433" spans="1:16" x14ac:dyDescent="0.25">
      <c r="A433" t="s">
        <v>446</v>
      </c>
      <c r="B433">
        <v>34</v>
      </c>
      <c r="C433">
        <v>31</v>
      </c>
      <c r="D433">
        <v>9</v>
      </c>
      <c r="E433">
        <v>14</v>
      </c>
      <c r="F433">
        <v>0</v>
      </c>
      <c r="G433">
        <v>1</v>
      </c>
      <c r="H433">
        <v>0</v>
      </c>
      <c r="I433">
        <v>0</v>
      </c>
      <c r="J433">
        <v>31</v>
      </c>
      <c r="K433">
        <v>1</v>
      </c>
      <c r="L433">
        <v>4</v>
      </c>
      <c r="M433">
        <v>8</v>
      </c>
      <c r="N433">
        <v>11</v>
      </c>
      <c r="O433">
        <v>62</v>
      </c>
      <c r="P433" t="str">
        <f t="shared" si="6"/>
        <v>imfa</v>
      </c>
    </row>
    <row r="434" spans="1:16" x14ac:dyDescent="0.25">
      <c r="A434" t="s">
        <v>447</v>
      </c>
      <c r="B434">
        <v>11</v>
      </c>
      <c r="C434">
        <v>0</v>
      </c>
      <c r="D434">
        <v>0</v>
      </c>
      <c r="E434">
        <v>1</v>
      </c>
      <c r="F434">
        <v>0</v>
      </c>
      <c r="G434">
        <v>9</v>
      </c>
      <c r="H434">
        <v>9</v>
      </c>
      <c r="I434">
        <v>62</v>
      </c>
      <c r="J434">
        <v>9</v>
      </c>
      <c r="K434">
        <v>0</v>
      </c>
      <c r="L434">
        <v>0</v>
      </c>
      <c r="M434">
        <v>0</v>
      </c>
      <c r="N434">
        <v>0</v>
      </c>
      <c r="O434">
        <v>65</v>
      </c>
      <c r="P434" t="str">
        <f t="shared" si="6"/>
        <v>im-basic</v>
      </c>
    </row>
    <row r="435" spans="1:16" hidden="1" x14ac:dyDescent="0.25">
      <c r="A435" t="s">
        <v>448</v>
      </c>
      <c r="B435">
        <v>60</v>
      </c>
      <c r="C435">
        <v>56</v>
      </c>
      <c r="D435">
        <v>14</v>
      </c>
      <c r="E435">
        <v>17</v>
      </c>
      <c r="F435">
        <v>5</v>
      </c>
      <c r="G435">
        <v>5</v>
      </c>
      <c r="H435">
        <v>4</v>
      </c>
      <c r="I435">
        <v>4</v>
      </c>
      <c r="J435">
        <v>60</v>
      </c>
      <c r="K435">
        <v>0</v>
      </c>
      <c r="L435">
        <v>0</v>
      </c>
      <c r="M435">
        <v>0</v>
      </c>
      <c r="N435">
        <v>0</v>
      </c>
      <c r="O435">
        <v>65</v>
      </c>
      <c r="P435" t="str">
        <f t="shared" si="6"/>
        <v>im-opt-pc</v>
      </c>
    </row>
    <row r="436" spans="1:16" hidden="1" x14ac:dyDescent="0.25">
      <c r="A436" t="s">
        <v>449</v>
      </c>
      <c r="B436">
        <v>46</v>
      </c>
      <c r="C436">
        <v>35</v>
      </c>
      <c r="D436">
        <v>1</v>
      </c>
      <c r="E436">
        <v>30</v>
      </c>
      <c r="F436">
        <v>14</v>
      </c>
      <c r="G436">
        <v>14</v>
      </c>
      <c r="H436">
        <v>2</v>
      </c>
      <c r="I436">
        <v>12</v>
      </c>
      <c r="J436">
        <v>37</v>
      </c>
      <c r="K436">
        <v>0</v>
      </c>
      <c r="L436">
        <v>0</v>
      </c>
      <c r="M436">
        <v>0</v>
      </c>
      <c r="N436">
        <v>0</v>
      </c>
      <c r="O436">
        <v>65</v>
      </c>
      <c r="P436" t="str">
        <f t="shared" si="6"/>
        <v>im-opt</v>
      </c>
    </row>
    <row r="437" spans="1:16" hidden="1" x14ac:dyDescent="0.25">
      <c r="A437" t="s">
        <v>450</v>
      </c>
      <c r="B437">
        <v>59</v>
      </c>
      <c r="C437">
        <v>55</v>
      </c>
      <c r="D437">
        <v>15</v>
      </c>
      <c r="E437">
        <v>18</v>
      </c>
      <c r="F437">
        <v>6</v>
      </c>
      <c r="G437">
        <v>5</v>
      </c>
      <c r="H437">
        <v>4</v>
      </c>
      <c r="I437">
        <v>4</v>
      </c>
      <c r="J437">
        <v>59</v>
      </c>
      <c r="K437">
        <v>0</v>
      </c>
      <c r="L437">
        <v>0</v>
      </c>
      <c r="M437">
        <v>0</v>
      </c>
      <c r="N437">
        <v>0</v>
      </c>
      <c r="O437">
        <v>65</v>
      </c>
      <c r="P437" t="str">
        <f t="shared" si="6"/>
        <v>im</v>
      </c>
    </row>
    <row r="438" spans="1:16" x14ac:dyDescent="0.25">
      <c r="A438" t="s">
        <v>451</v>
      </c>
      <c r="B438">
        <v>58</v>
      </c>
      <c r="C438">
        <v>54</v>
      </c>
      <c r="D438">
        <v>13</v>
      </c>
      <c r="E438">
        <v>16</v>
      </c>
      <c r="F438">
        <v>5</v>
      </c>
      <c r="G438">
        <v>5</v>
      </c>
      <c r="H438">
        <v>4</v>
      </c>
      <c r="I438">
        <v>4</v>
      </c>
      <c r="J438">
        <v>58</v>
      </c>
      <c r="K438">
        <v>0</v>
      </c>
      <c r="L438">
        <v>2</v>
      </c>
      <c r="M438">
        <v>4</v>
      </c>
      <c r="N438">
        <v>5</v>
      </c>
      <c r="O438">
        <v>65</v>
      </c>
      <c r="P438" t="str">
        <f t="shared" si="6"/>
        <v>ima-basic-opt-pc</v>
      </c>
    </row>
    <row r="439" spans="1:16" hidden="1" x14ac:dyDescent="0.25">
      <c r="A439" t="s">
        <v>452</v>
      </c>
      <c r="B439">
        <v>45</v>
      </c>
      <c r="C439">
        <v>34</v>
      </c>
      <c r="D439">
        <v>0</v>
      </c>
      <c r="E439">
        <v>30</v>
      </c>
      <c r="F439">
        <v>14</v>
      </c>
      <c r="G439">
        <v>14</v>
      </c>
      <c r="H439">
        <v>2</v>
      </c>
      <c r="I439">
        <v>12</v>
      </c>
      <c r="J439">
        <v>36</v>
      </c>
      <c r="K439">
        <v>0</v>
      </c>
      <c r="L439">
        <v>1</v>
      </c>
      <c r="M439">
        <v>2</v>
      </c>
      <c r="N439">
        <v>2</v>
      </c>
      <c r="O439">
        <v>65</v>
      </c>
      <c r="P439" t="str">
        <f t="shared" si="6"/>
        <v>ima-basic-opt</v>
      </c>
    </row>
    <row r="440" spans="1:16" hidden="1" x14ac:dyDescent="0.25">
      <c r="A440" t="s">
        <v>453</v>
      </c>
      <c r="B440">
        <v>10</v>
      </c>
      <c r="C440">
        <v>6</v>
      </c>
      <c r="D440">
        <v>0</v>
      </c>
      <c r="E440">
        <v>5</v>
      </c>
      <c r="F440">
        <v>4</v>
      </c>
      <c r="G440">
        <v>2</v>
      </c>
      <c r="H440">
        <v>2</v>
      </c>
      <c r="I440">
        <v>55</v>
      </c>
      <c r="J440">
        <v>8</v>
      </c>
      <c r="K440">
        <v>0</v>
      </c>
      <c r="L440">
        <v>0</v>
      </c>
      <c r="M440">
        <v>0</v>
      </c>
      <c r="N440">
        <v>0</v>
      </c>
      <c r="O440">
        <v>65</v>
      </c>
      <c r="P440" t="str">
        <f t="shared" si="6"/>
        <v>ima-basic</v>
      </c>
    </row>
    <row r="441" spans="1:16" x14ac:dyDescent="0.25">
      <c r="A441" t="s">
        <v>454</v>
      </c>
      <c r="B441">
        <v>57</v>
      </c>
      <c r="C441">
        <v>52</v>
      </c>
      <c r="D441">
        <v>13</v>
      </c>
      <c r="E441">
        <v>19</v>
      </c>
      <c r="F441">
        <v>6</v>
      </c>
      <c r="G441">
        <v>5</v>
      </c>
      <c r="H441">
        <v>5</v>
      </c>
      <c r="I441">
        <v>5</v>
      </c>
      <c r="J441">
        <v>57</v>
      </c>
      <c r="K441">
        <v>0</v>
      </c>
      <c r="L441">
        <v>2</v>
      </c>
      <c r="M441">
        <v>4</v>
      </c>
      <c r="N441">
        <v>6</v>
      </c>
      <c r="O441">
        <v>65</v>
      </c>
      <c r="P441" t="str">
        <f t="shared" si="6"/>
        <v>ima</v>
      </c>
    </row>
    <row r="442" spans="1:16" hidden="1" x14ac:dyDescent="0.25">
      <c r="A442" t="s">
        <v>455</v>
      </c>
      <c r="B442">
        <v>9</v>
      </c>
      <c r="C442">
        <v>5</v>
      </c>
      <c r="D442">
        <v>0</v>
      </c>
      <c r="E442">
        <v>5</v>
      </c>
      <c r="F442">
        <v>4</v>
      </c>
      <c r="G442">
        <v>2</v>
      </c>
      <c r="H442">
        <v>2</v>
      </c>
      <c r="I442">
        <v>55</v>
      </c>
      <c r="J442">
        <v>7</v>
      </c>
      <c r="K442">
        <v>0</v>
      </c>
      <c r="L442">
        <v>0</v>
      </c>
      <c r="M442">
        <v>0</v>
      </c>
      <c r="N442">
        <v>0</v>
      </c>
      <c r="O442">
        <v>65</v>
      </c>
      <c r="P442" t="str">
        <f t="shared" si="6"/>
        <v>imf-basic</v>
      </c>
    </row>
    <row r="443" spans="1:16" hidden="1" x14ac:dyDescent="0.25">
      <c r="A443" t="s">
        <v>456</v>
      </c>
      <c r="B443">
        <v>39</v>
      </c>
      <c r="C443">
        <v>38</v>
      </c>
      <c r="D443">
        <v>14</v>
      </c>
      <c r="E443">
        <v>19</v>
      </c>
      <c r="F443">
        <v>6</v>
      </c>
      <c r="G443">
        <v>0</v>
      </c>
      <c r="H443">
        <v>0</v>
      </c>
      <c r="I443">
        <v>0</v>
      </c>
      <c r="J443">
        <v>38</v>
      </c>
      <c r="K443">
        <v>0</v>
      </c>
      <c r="L443">
        <v>0</v>
      </c>
      <c r="M443">
        <v>0</v>
      </c>
      <c r="N443">
        <v>0</v>
      </c>
      <c r="O443">
        <v>65</v>
      </c>
      <c r="P443" t="str">
        <f t="shared" si="6"/>
        <v>imf-opt-pc</v>
      </c>
    </row>
    <row r="444" spans="1:16" hidden="1" x14ac:dyDescent="0.25">
      <c r="A444" t="s">
        <v>457</v>
      </c>
      <c r="B444">
        <v>42</v>
      </c>
      <c r="C444">
        <v>35</v>
      </c>
      <c r="D444">
        <v>1</v>
      </c>
      <c r="E444">
        <v>30</v>
      </c>
      <c r="F444">
        <v>16</v>
      </c>
      <c r="G444">
        <v>10</v>
      </c>
      <c r="H444">
        <v>1</v>
      </c>
      <c r="I444">
        <v>5</v>
      </c>
      <c r="J444">
        <v>36</v>
      </c>
      <c r="K444">
        <v>0</v>
      </c>
      <c r="L444">
        <v>0</v>
      </c>
      <c r="M444">
        <v>0</v>
      </c>
      <c r="N444">
        <v>0</v>
      </c>
      <c r="O444">
        <v>64</v>
      </c>
      <c r="P444" t="str">
        <f t="shared" si="6"/>
        <v>imf-opt</v>
      </c>
    </row>
    <row r="445" spans="1:16" x14ac:dyDescent="0.25">
      <c r="A445" t="s">
        <v>458</v>
      </c>
      <c r="B445">
        <v>38</v>
      </c>
      <c r="C445">
        <v>38</v>
      </c>
      <c r="D445">
        <v>16</v>
      </c>
      <c r="E445">
        <v>19</v>
      </c>
      <c r="F445">
        <v>6</v>
      </c>
      <c r="G445">
        <v>0</v>
      </c>
      <c r="H445">
        <v>0</v>
      </c>
      <c r="I445">
        <v>0</v>
      </c>
      <c r="J445">
        <v>38</v>
      </c>
      <c r="K445">
        <v>0</v>
      </c>
      <c r="L445">
        <v>0</v>
      </c>
      <c r="M445">
        <v>0</v>
      </c>
      <c r="N445">
        <v>0</v>
      </c>
      <c r="O445">
        <v>65</v>
      </c>
      <c r="P445" t="str">
        <f t="shared" si="6"/>
        <v>imf</v>
      </c>
    </row>
    <row r="446" spans="1:16" x14ac:dyDescent="0.25">
      <c r="A446" t="s">
        <v>459</v>
      </c>
      <c r="B446">
        <v>39</v>
      </c>
      <c r="C446">
        <v>37</v>
      </c>
      <c r="D446">
        <v>12</v>
      </c>
      <c r="E446">
        <v>19</v>
      </c>
      <c r="F446">
        <v>6</v>
      </c>
      <c r="G446">
        <v>1</v>
      </c>
      <c r="H446">
        <v>0</v>
      </c>
      <c r="I446">
        <v>0</v>
      </c>
      <c r="J446">
        <v>37</v>
      </c>
      <c r="K446">
        <v>0</v>
      </c>
      <c r="L446">
        <v>1</v>
      </c>
      <c r="M446">
        <v>2</v>
      </c>
      <c r="N446">
        <v>3</v>
      </c>
      <c r="O446">
        <v>65</v>
      </c>
      <c r="P446" t="str">
        <f t="shared" si="6"/>
        <v>imfa-basic-opt-pc</v>
      </c>
    </row>
    <row r="447" spans="1:16" hidden="1" x14ac:dyDescent="0.25">
      <c r="A447" t="s">
        <v>460</v>
      </c>
      <c r="B447">
        <v>43</v>
      </c>
      <c r="C447">
        <v>37</v>
      </c>
      <c r="D447">
        <v>0</v>
      </c>
      <c r="E447">
        <v>30</v>
      </c>
      <c r="F447">
        <v>16</v>
      </c>
      <c r="G447">
        <v>9</v>
      </c>
      <c r="H447">
        <v>1</v>
      </c>
      <c r="I447">
        <v>5</v>
      </c>
      <c r="J447">
        <v>38</v>
      </c>
      <c r="K447">
        <v>1</v>
      </c>
      <c r="L447">
        <v>1</v>
      </c>
      <c r="M447">
        <v>2</v>
      </c>
      <c r="N447">
        <v>2</v>
      </c>
      <c r="O447">
        <v>64</v>
      </c>
      <c r="P447" t="str">
        <f t="shared" si="6"/>
        <v>imfa-basic-opt</v>
      </c>
    </row>
    <row r="448" spans="1:16" hidden="1" x14ac:dyDescent="0.25">
      <c r="A448" t="s">
        <v>461</v>
      </c>
      <c r="B448">
        <v>9</v>
      </c>
      <c r="C448">
        <v>5</v>
      </c>
      <c r="D448">
        <v>0</v>
      </c>
      <c r="E448">
        <v>5</v>
      </c>
      <c r="F448">
        <v>4</v>
      </c>
      <c r="G448">
        <v>2</v>
      </c>
      <c r="H448">
        <v>2</v>
      </c>
      <c r="I448">
        <v>55</v>
      </c>
      <c r="J448">
        <v>7</v>
      </c>
      <c r="K448">
        <v>0</v>
      </c>
      <c r="L448">
        <v>0</v>
      </c>
      <c r="M448">
        <v>0</v>
      </c>
      <c r="N448">
        <v>0</v>
      </c>
      <c r="O448">
        <v>65</v>
      </c>
      <c r="P448" t="str">
        <f t="shared" si="6"/>
        <v>imfa-basic</v>
      </c>
    </row>
    <row r="449" spans="1:16" x14ac:dyDescent="0.25">
      <c r="A449" t="s">
        <v>462</v>
      </c>
      <c r="B449">
        <v>38</v>
      </c>
      <c r="C449">
        <v>37</v>
      </c>
      <c r="D449">
        <v>14</v>
      </c>
      <c r="E449">
        <v>18</v>
      </c>
      <c r="F449">
        <v>6</v>
      </c>
      <c r="G449">
        <v>0</v>
      </c>
      <c r="H449">
        <v>0</v>
      </c>
      <c r="I449">
        <v>0</v>
      </c>
      <c r="J449">
        <v>37</v>
      </c>
      <c r="K449">
        <v>0</v>
      </c>
      <c r="L449">
        <v>1</v>
      </c>
      <c r="M449">
        <v>2</v>
      </c>
      <c r="N449">
        <v>3</v>
      </c>
      <c r="O449">
        <v>65</v>
      </c>
      <c r="P449" t="str">
        <f t="shared" si="6"/>
        <v>imfa</v>
      </c>
    </row>
    <row r="450" spans="1:16" x14ac:dyDescent="0.25">
      <c r="A450" t="s">
        <v>463</v>
      </c>
      <c r="B450">
        <v>12</v>
      </c>
      <c r="C450">
        <v>0</v>
      </c>
      <c r="D450">
        <v>0</v>
      </c>
      <c r="E450">
        <v>1</v>
      </c>
      <c r="F450">
        <v>0</v>
      </c>
      <c r="G450">
        <v>10</v>
      </c>
      <c r="H450">
        <v>10</v>
      </c>
      <c r="I450">
        <v>71</v>
      </c>
      <c r="J450">
        <v>9</v>
      </c>
      <c r="K450">
        <v>0</v>
      </c>
      <c r="L450">
        <v>0</v>
      </c>
      <c r="M450">
        <v>0</v>
      </c>
      <c r="N450">
        <v>0</v>
      </c>
      <c r="O450">
        <v>74</v>
      </c>
      <c r="P450" t="str">
        <f t="shared" ref="P450:P513" si="7">MID(A450,FIND("im",A450),LEN(A450)-FIND("im",A450)-4)</f>
        <v>im-basic</v>
      </c>
    </row>
    <row r="451" spans="1:16" hidden="1" x14ac:dyDescent="0.25">
      <c r="A451" t="s">
        <v>464</v>
      </c>
      <c r="B451">
        <v>64</v>
      </c>
      <c r="C451">
        <v>62</v>
      </c>
      <c r="D451">
        <v>13</v>
      </c>
      <c r="E451">
        <v>17</v>
      </c>
      <c r="F451">
        <v>6</v>
      </c>
      <c r="G451">
        <v>2</v>
      </c>
      <c r="H451">
        <v>1</v>
      </c>
      <c r="I451">
        <v>1</v>
      </c>
      <c r="J451">
        <v>63</v>
      </c>
      <c r="K451">
        <v>0</v>
      </c>
      <c r="L451">
        <v>0</v>
      </c>
      <c r="M451">
        <v>0</v>
      </c>
      <c r="N451">
        <v>0</v>
      </c>
      <c r="O451">
        <v>74</v>
      </c>
      <c r="P451" t="str">
        <f t="shared" si="7"/>
        <v>im-opt-pc</v>
      </c>
    </row>
    <row r="452" spans="1:16" hidden="1" x14ac:dyDescent="0.25">
      <c r="A452" t="s">
        <v>465</v>
      </c>
      <c r="B452">
        <v>47</v>
      </c>
      <c r="C452">
        <v>31</v>
      </c>
      <c r="D452">
        <v>0</v>
      </c>
      <c r="E452">
        <v>31</v>
      </c>
      <c r="F452">
        <v>11</v>
      </c>
      <c r="G452">
        <v>8</v>
      </c>
      <c r="H452">
        <v>3</v>
      </c>
      <c r="I452">
        <v>44</v>
      </c>
      <c r="J452">
        <v>34</v>
      </c>
      <c r="K452">
        <v>0</v>
      </c>
      <c r="L452">
        <v>0</v>
      </c>
      <c r="M452">
        <v>0</v>
      </c>
      <c r="N452">
        <v>0</v>
      </c>
      <c r="O452">
        <v>74</v>
      </c>
      <c r="P452" t="str">
        <f t="shared" si="7"/>
        <v>im-opt</v>
      </c>
    </row>
    <row r="453" spans="1:16" hidden="1" x14ac:dyDescent="0.25">
      <c r="A453" t="s">
        <v>466</v>
      </c>
      <c r="B453">
        <v>65</v>
      </c>
      <c r="C453">
        <v>63</v>
      </c>
      <c r="D453">
        <v>13</v>
      </c>
      <c r="E453">
        <v>18</v>
      </c>
      <c r="F453">
        <v>6</v>
      </c>
      <c r="G453">
        <v>2</v>
      </c>
      <c r="H453">
        <v>1</v>
      </c>
      <c r="I453">
        <v>1</v>
      </c>
      <c r="J453">
        <v>64</v>
      </c>
      <c r="K453">
        <v>0</v>
      </c>
      <c r="L453">
        <v>0</v>
      </c>
      <c r="M453">
        <v>0</v>
      </c>
      <c r="N453">
        <v>0</v>
      </c>
      <c r="O453">
        <v>74</v>
      </c>
      <c r="P453" t="str">
        <f t="shared" si="7"/>
        <v>im</v>
      </c>
    </row>
    <row r="454" spans="1:16" x14ac:dyDescent="0.25">
      <c r="A454" t="s">
        <v>467</v>
      </c>
      <c r="B454">
        <v>61</v>
      </c>
      <c r="C454">
        <v>59</v>
      </c>
      <c r="D454">
        <v>10</v>
      </c>
      <c r="E454">
        <v>18</v>
      </c>
      <c r="F454">
        <v>6</v>
      </c>
      <c r="G454">
        <v>2</v>
      </c>
      <c r="H454">
        <v>1</v>
      </c>
      <c r="I454">
        <v>1</v>
      </c>
      <c r="J454">
        <v>60</v>
      </c>
      <c r="K454">
        <v>2</v>
      </c>
      <c r="L454">
        <v>2</v>
      </c>
      <c r="M454">
        <v>4</v>
      </c>
      <c r="N454">
        <v>5</v>
      </c>
      <c r="O454">
        <v>74</v>
      </c>
      <c r="P454" t="str">
        <f t="shared" si="7"/>
        <v>ima-basic-opt-pc</v>
      </c>
    </row>
    <row r="455" spans="1:16" hidden="1" x14ac:dyDescent="0.25">
      <c r="A455" t="s">
        <v>468</v>
      </c>
      <c r="B455">
        <v>47</v>
      </c>
      <c r="C455">
        <v>33</v>
      </c>
      <c r="D455">
        <v>0</v>
      </c>
      <c r="E455">
        <v>31</v>
      </c>
      <c r="F455">
        <v>11</v>
      </c>
      <c r="G455">
        <v>7</v>
      </c>
      <c r="H455">
        <v>2</v>
      </c>
      <c r="I455">
        <v>41</v>
      </c>
      <c r="J455">
        <v>35</v>
      </c>
      <c r="K455">
        <v>1</v>
      </c>
      <c r="L455">
        <v>0</v>
      </c>
      <c r="M455">
        <v>0</v>
      </c>
      <c r="N455">
        <v>0</v>
      </c>
      <c r="O455">
        <v>74</v>
      </c>
      <c r="P455" t="str">
        <f t="shared" si="7"/>
        <v>ima-basic-opt</v>
      </c>
    </row>
    <row r="456" spans="1:16" hidden="1" x14ac:dyDescent="0.25">
      <c r="A456" t="s">
        <v>469</v>
      </c>
      <c r="B456">
        <v>10</v>
      </c>
      <c r="C456">
        <v>4</v>
      </c>
      <c r="D456">
        <v>0</v>
      </c>
      <c r="E456">
        <v>3</v>
      </c>
      <c r="F456">
        <v>2</v>
      </c>
      <c r="G456">
        <v>3</v>
      </c>
      <c r="H456">
        <v>3</v>
      </c>
      <c r="I456">
        <v>64</v>
      </c>
      <c r="J456">
        <v>7</v>
      </c>
      <c r="K456">
        <v>0</v>
      </c>
      <c r="L456">
        <v>0</v>
      </c>
      <c r="M456">
        <v>0</v>
      </c>
      <c r="N456">
        <v>0</v>
      </c>
      <c r="O456">
        <v>74</v>
      </c>
      <c r="P456" t="str">
        <f t="shared" si="7"/>
        <v>ima-basic</v>
      </c>
    </row>
    <row r="457" spans="1:16" x14ac:dyDescent="0.25">
      <c r="A457" t="s">
        <v>470</v>
      </c>
      <c r="B457">
        <v>63</v>
      </c>
      <c r="C457">
        <v>62</v>
      </c>
      <c r="D457">
        <v>10</v>
      </c>
      <c r="E457">
        <v>17</v>
      </c>
      <c r="F457">
        <v>5</v>
      </c>
      <c r="G457">
        <v>2</v>
      </c>
      <c r="H457">
        <v>1</v>
      </c>
      <c r="I457">
        <v>1</v>
      </c>
      <c r="J457">
        <v>63</v>
      </c>
      <c r="K457">
        <v>2</v>
      </c>
      <c r="L457">
        <v>1</v>
      </c>
      <c r="M457">
        <v>2</v>
      </c>
      <c r="N457">
        <v>3</v>
      </c>
      <c r="O457">
        <v>74</v>
      </c>
      <c r="P457" t="str">
        <f t="shared" si="7"/>
        <v>ima</v>
      </c>
    </row>
    <row r="458" spans="1:16" hidden="1" x14ac:dyDescent="0.25">
      <c r="A458" t="s">
        <v>471</v>
      </c>
      <c r="B458">
        <v>14</v>
      </c>
      <c r="C458">
        <v>8</v>
      </c>
      <c r="D458">
        <v>0</v>
      </c>
      <c r="E458">
        <v>5</v>
      </c>
      <c r="F458">
        <v>4</v>
      </c>
      <c r="G458">
        <v>3</v>
      </c>
      <c r="H458">
        <v>3</v>
      </c>
      <c r="I458">
        <v>52</v>
      </c>
      <c r="J458">
        <v>11</v>
      </c>
      <c r="K458">
        <v>0</v>
      </c>
      <c r="L458">
        <v>0</v>
      </c>
      <c r="M458">
        <v>0</v>
      </c>
      <c r="N458">
        <v>0</v>
      </c>
      <c r="O458">
        <v>71</v>
      </c>
      <c r="P458" t="str">
        <f t="shared" si="7"/>
        <v>imf-basic</v>
      </c>
    </row>
    <row r="459" spans="1:16" hidden="1" x14ac:dyDescent="0.25">
      <c r="A459" t="s">
        <v>472</v>
      </c>
      <c r="B459">
        <v>43</v>
      </c>
      <c r="C459">
        <v>41</v>
      </c>
      <c r="D459">
        <v>8</v>
      </c>
      <c r="E459">
        <v>14</v>
      </c>
      <c r="F459">
        <v>7</v>
      </c>
      <c r="G459">
        <v>1</v>
      </c>
      <c r="H459">
        <v>0</v>
      </c>
      <c r="I459">
        <v>0</v>
      </c>
      <c r="J459">
        <v>41</v>
      </c>
      <c r="K459">
        <v>0</v>
      </c>
      <c r="L459">
        <v>0</v>
      </c>
      <c r="M459">
        <v>0</v>
      </c>
      <c r="N459">
        <v>0</v>
      </c>
      <c r="O459">
        <v>71</v>
      </c>
      <c r="P459" t="str">
        <f t="shared" si="7"/>
        <v>imf-opt-pc</v>
      </c>
    </row>
    <row r="460" spans="1:16" hidden="1" x14ac:dyDescent="0.25">
      <c r="A460" t="s">
        <v>473</v>
      </c>
      <c r="B460">
        <v>25</v>
      </c>
      <c r="C460">
        <v>20</v>
      </c>
      <c r="D460">
        <v>0</v>
      </c>
      <c r="E460">
        <v>15</v>
      </c>
      <c r="F460">
        <v>8</v>
      </c>
      <c r="G460">
        <v>5</v>
      </c>
      <c r="H460">
        <v>0</v>
      </c>
      <c r="I460">
        <v>0</v>
      </c>
      <c r="J460">
        <v>20</v>
      </c>
      <c r="K460">
        <v>0</v>
      </c>
      <c r="L460">
        <v>0</v>
      </c>
      <c r="M460">
        <v>0</v>
      </c>
      <c r="N460">
        <v>0</v>
      </c>
      <c r="O460">
        <v>71</v>
      </c>
      <c r="P460" t="str">
        <f t="shared" si="7"/>
        <v>imf-opt</v>
      </c>
    </row>
    <row r="461" spans="1:16" x14ac:dyDescent="0.25">
      <c r="A461" t="s">
        <v>474</v>
      </c>
      <c r="B461">
        <v>44</v>
      </c>
      <c r="C461">
        <v>43</v>
      </c>
      <c r="D461">
        <v>9</v>
      </c>
      <c r="E461">
        <v>14</v>
      </c>
      <c r="F461">
        <v>7</v>
      </c>
      <c r="G461">
        <v>1</v>
      </c>
      <c r="H461">
        <v>0</v>
      </c>
      <c r="I461">
        <v>0</v>
      </c>
      <c r="J461">
        <v>43</v>
      </c>
      <c r="K461">
        <v>0</v>
      </c>
      <c r="L461">
        <v>0</v>
      </c>
      <c r="M461">
        <v>0</v>
      </c>
      <c r="N461">
        <v>0</v>
      </c>
      <c r="O461">
        <v>71</v>
      </c>
      <c r="P461" t="str">
        <f t="shared" si="7"/>
        <v>imf</v>
      </c>
    </row>
    <row r="462" spans="1:16" x14ac:dyDescent="0.25">
      <c r="A462" t="s">
        <v>475</v>
      </c>
      <c r="B462">
        <v>42</v>
      </c>
      <c r="C462">
        <v>40</v>
      </c>
      <c r="D462">
        <v>6</v>
      </c>
      <c r="E462">
        <v>15</v>
      </c>
      <c r="F462">
        <v>7</v>
      </c>
      <c r="G462">
        <v>1</v>
      </c>
      <c r="H462">
        <v>0</v>
      </c>
      <c r="I462">
        <v>0</v>
      </c>
      <c r="J462">
        <v>40</v>
      </c>
      <c r="K462">
        <v>1</v>
      </c>
      <c r="L462">
        <v>1</v>
      </c>
      <c r="M462">
        <v>2</v>
      </c>
      <c r="N462">
        <v>2</v>
      </c>
      <c r="O462">
        <v>71</v>
      </c>
      <c r="P462" t="str">
        <f t="shared" si="7"/>
        <v>imfa-basic-opt-pc</v>
      </c>
    </row>
    <row r="463" spans="1:16" hidden="1" x14ac:dyDescent="0.25">
      <c r="A463" t="s">
        <v>476</v>
      </c>
      <c r="B463">
        <v>25</v>
      </c>
      <c r="C463">
        <v>20</v>
      </c>
      <c r="D463">
        <v>0</v>
      </c>
      <c r="E463">
        <v>15</v>
      </c>
      <c r="F463">
        <v>8</v>
      </c>
      <c r="G463">
        <v>5</v>
      </c>
      <c r="H463">
        <v>0</v>
      </c>
      <c r="I463">
        <v>0</v>
      </c>
      <c r="J463">
        <v>20</v>
      </c>
      <c r="K463">
        <v>0</v>
      </c>
      <c r="L463">
        <v>0</v>
      </c>
      <c r="M463">
        <v>0</v>
      </c>
      <c r="N463">
        <v>0</v>
      </c>
      <c r="O463">
        <v>71</v>
      </c>
      <c r="P463" t="str">
        <f t="shared" si="7"/>
        <v>imfa-basic-opt</v>
      </c>
    </row>
    <row r="464" spans="1:16" hidden="1" x14ac:dyDescent="0.25">
      <c r="A464" t="s">
        <v>477</v>
      </c>
      <c r="B464">
        <v>14</v>
      </c>
      <c r="C464">
        <v>8</v>
      </c>
      <c r="D464">
        <v>0</v>
      </c>
      <c r="E464">
        <v>5</v>
      </c>
      <c r="F464">
        <v>4</v>
      </c>
      <c r="G464">
        <v>3</v>
      </c>
      <c r="H464">
        <v>3</v>
      </c>
      <c r="I464">
        <v>52</v>
      </c>
      <c r="J464">
        <v>11</v>
      </c>
      <c r="K464">
        <v>0</v>
      </c>
      <c r="L464">
        <v>0</v>
      </c>
      <c r="M464">
        <v>0</v>
      </c>
      <c r="N464">
        <v>0</v>
      </c>
      <c r="O464">
        <v>71</v>
      </c>
      <c r="P464" t="str">
        <f t="shared" si="7"/>
        <v>imfa-basic</v>
      </c>
    </row>
    <row r="465" spans="1:16" x14ac:dyDescent="0.25">
      <c r="A465" t="s">
        <v>478</v>
      </c>
      <c r="B465">
        <v>43</v>
      </c>
      <c r="C465">
        <v>42</v>
      </c>
      <c r="D465">
        <v>6</v>
      </c>
      <c r="E465">
        <v>17</v>
      </c>
      <c r="F465">
        <v>7</v>
      </c>
      <c r="G465">
        <v>1</v>
      </c>
      <c r="H465">
        <v>0</v>
      </c>
      <c r="I465">
        <v>0</v>
      </c>
      <c r="J465">
        <v>42</v>
      </c>
      <c r="K465">
        <v>2</v>
      </c>
      <c r="L465">
        <v>1</v>
      </c>
      <c r="M465">
        <v>2</v>
      </c>
      <c r="N465">
        <v>3</v>
      </c>
      <c r="O465">
        <v>71</v>
      </c>
      <c r="P465" t="str">
        <f t="shared" si="7"/>
        <v>imfa</v>
      </c>
    </row>
    <row r="466" spans="1:16" x14ac:dyDescent="0.25">
      <c r="A466" t="s">
        <v>479</v>
      </c>
      <c r="B466">
        <v>7</v>
      </c>
      <c r="C466">
        <v>2</v>
      </c>
      <c r="D466">
        <v>0</v>
      </c>
      <c r="E466">
        <v>4</v>
      </c>
      <c r="F466">
        <v>0</v>
      </c>
      <c r="G466">
        <v>7</v>
      </c>
      <c r="H466">
        <v>4</v>
      </c>
      <c r="I466">
        <v>9</v>
      </c>
      <c r="J466">
        <v>6</v>
      </c>
      <c r="K466">
        <v>0</v>
      </c>
      <c r="L466">
        <v>0</v>
      </c>
      <c r="M466">
        <v>0</v>
      </c>
      <c r="N466">
        <v>0</v>
      </c>
      <c r="O466">
        <v>18</v>
      </c>
      <c r="P466" t="str">
        <f t="shared" si="7"/>
        <v>im-basic</v>
      </c>
    </row>
    <row r="467" spans="1:16" hidden="1" x14ac:dyDescent="0.25">
      <c r="A467" t="s">
        <v>480</v>
      </c>
      <c r="B467">
        <v>8</v>
      </c>
      <c r="C467">
        <v>8</v>
      </c>
      <c r="D467">
        <v>1</v>
      </c>
      <c r="E467">
        <v>7</v>
      </c>
      <c r="F467">
        <v>2</v>
      </c>
      <c r="G467">
        <v>5</v>
      </c>
      <c r="H467">
        <v>0</v>
      </c>
      <c r="I467">
        <v>0</v>
      </c>
      <c r="J467">
        <v>8</v>
      </c>
      <c r="K467">
        <v>0</v>
      </c>
      <c r="L467">
        <v>0</v>
      </c>
      <c r="M467">
        <v>0</v>
      </c>
      <c r="N467">
        <v>0</v>
      </c>
      <c r="O467">
        <v>18</v>
      </c>
      <c r="P467" t="str">
        <f t="shared" si="7"/>
        <v>im-opt-pc</v>
      </c>
    </row>
    <row r="468" spans="1:16" hidden="1" x14ac:dyDescent="0.25">
      <c r="A468" t="s">
        <v>481</v>
      </c>
      <c r="B468">
        <v>6</v>
      </c>
      <c r="C468">
        <v>6</v>
      </c>
      <c r="D468">
        <v>0</v>
      </c>
      <c r="E468">
        <v>8</v>
      </c>
      <c r="F468">
        <v>2</v>
      </c>
      <c r="G468">
        <v>6</v>
      </c>
      <c r="H468">
        <v>0</v>
      </c>
      <c r="I468">
        <v>0</v>
      </c>
      <c r="J468">
        <v>6</v>
      </c>
      <c r="K468">
        <v>0</v>
      </c>
      <c r="L468">
        <v>0</v>
      </c>
      <c r="M468">
        <v>0</v>
      </c>
      <c r="N468">
        <v>0</v>
      </c>
      <c r="O468">
        <v>18</v>
      </c>
      <c r="P468" t="str">
        <f t="shared" si="7"/>
        <v>im-opt</v>
      </c>
    </row>
    <row r="469" spans="1:16" hidden="1" x14ac:dyDescent="0.25">
      <c r="A469" t="s">
        <v>482</v>
      </c>
      <c r="B469">
        <v>9</v>
      </c>
      <c r="C469">
        <v>9</v>
      </c>
      <c r="D469">
        <v>1</v>
      </c>
      <c r="E469">
        <v>6</v>
      </c>
      <c r="F469">
        <v>1</v>
      </c>
      <c r="G469">
        <v>5</v>
      </c>
      <c r="H469">
        <v>0</v>
      </c>
      <c r="I469">
        <v>0</v>
      </c>
      <c r="J469">
        <v>9</v>
      </c>
      <c r="K469">
        <v>0</v>
      </c>
      <c r="L469">
        <v>0</v>
      </c>
      <c r="M469">
        <v>0</v>
      </c>
      <c r="N469">
        <v>0</v>
      </c>
      <c r="O469">
        <v>18</v>
      </c>
      <c r="P469" t="str">
        <f t="shared" si="7"/>
        <v>im</v>
      </c>
    </row>
    <row r="470" spans="1:16" x14ac:dyDescent="0.25">
      <c r="A470" t="s">
        <v>483</v>
      </c>
      <c r="B470">
        <v>8</v>
      </c>
      <c r="C470">
        <v>8</v>
      </c>
      <c r="D470">
        <v>1</v>
      </c>
      <c r="E470">
        <v>7</v>
      </c>
      <c r="F470">
        <v>2</v>
      </c>
      <c r="G470">
        <v>5</v>
      </c>
      <c r="H470">
        <v>0</v>
      </c>
      <c r="I470">
        <v>0</v>
      </c>
      <c r="J470">
        <v>8</v>
      </c>
      <c r="K470">
        <v>0</v>
      </c>
      <c r="L470">
        <v>0</v>
      </c>
      <c r="M470">
        <v>0</v>
      </c>
      <c r="N470">
        <v>0</v>
      </c>
      <c r="O470">
        <v>18</v>
      </c>
      <c r="P470" t="str">
        <f t="shared" si="7"/>
        <v>ima-basic-opt-pc</v>
      </c>
    </row>
    <row r="471" spans="1:16" hidden="1" x14ac:dyDescent="0.25">
      <c r="A471" t="s">
        <v>484</v>
      </c>
      <c r="B471">
        <v>6</v>
      </c>
      <c r="C471">
        <v>6</v>
      </c>
      <c r="D471">
        <v>0</v>
      </c>
      <c r="E471">
        <v>8</v>
      </c>
      <c r="F471">
        <v>2</v>
      </c>
      <c r="G471">
        <v>6</v>
      </c>
      <c r="H471">
        <v>0</v>
      </c>
      <c r="I471">
        <v>0</v>
      </c>
      <c r="J471">
        <v>6</v>
      </c>
      <c r="K471">
        <v>0</v>
      </c>
      <c r="L471">
        <v>0</v>
      </c>
      <c r="M471">
        <v>0</v>
      </c>
      <c r="N471">
        <v>0</v>
      </c>
      <c r="O471">
        <v>18</v>
      </c>
      <c r="P471" t="str">
        <f t="shared" si="7"/>
        <v>ima-basic-opt</v>
      </c>
    </row>
    <row r="472" spans="1:16" hidden="1" x14ac:dyDescent="0.25">
      <c r="A472" t="s">
        <v>485</v>
      </c>
      <c r="B472">
        <v>6</v>
      </c>
      <c r="C472">
        <v>4</v>
      </c>
      <c r="D472">
        <v>0</v>
      </c>
      <c r="E472">
        <v>5</v>
      </c>
      <c r="F472">
        <v>1</v>
      </c>
      <c r="G472">
        <v>5</v>
      </c>
      <c r="H472">
        <v>1</v>
      </c>
      <c r="I472">
        <v>6</v>
      </c>
      <c r="J472">
        <v>5</v>
      </c>
      <c r="K472">
        <v>0</v>
      </c>
      <c r="L472">
        <v>0</v>
      </c>
      <c r="M472">
        <v>0</v>
      </c>
      <c r="N472">
        <v>0</v>
      </c>
      <c r="O472">
        <v>18</v>
      </c>
      <c r="P472" t="str">
        <f t="shared" si="7"/>
        <v>ima-basic</v>
      </c>
    </row>
    <row r="473" spans="1:16" x14ac:dyDescent="0.25">
      <c r="A473" t="s">
        <v>486</v>
      </c>
      <c r="B473">
        <v>6</v>
      </c>
      <c r="C473">
        <v>6</v>
      </c>
      <c r="D473">
        <v>1</v>
      </c>
      <c r="E473">
        <v>7</v>
      </c>
      <c r="F473">
        <v>2</v>
      </c>
      <c r="G473">
        <v>5</v>
      </c>
      <c r="H473">
        <v>0</v>
      </c>
      <c r="I473">
        <v>0</v>
      </c>
      <c r="J473">
        <v>6</v>
      </c>
      <c r="K473">
        <v>0</v>
      </c>
      <c r="L473">
        <v>0</v>
      </c>
      <c r="M473">
        <v>0</v>
      </c>
      <c r="N473">
        <v>0</v>
      </c>
      <c r="O473">
        <v>18</v>
      </c>
      <c r="P473" t="str">
        <f t="shared" si="7"/>
        <v>ima</v>
      </c>
    </row>
    <row r="474" spans="1:16" hidden="1" x14ac:dyDescent="0.25">
      <c r="A474" t="s">
        <v>487</v>
      </c>
      <c r="B474">
        <v>6</v>
      </c>
      <c r="C474">
        <v>6</v>
      </c>
      <c r="D474">
        <v>0</v>
      </c>
      <c r="E474">
        <v>7</v>
      </c>
      <c r="F474">
        <v>2</v>
      </c>
      <c r="G474">
        <v>3</v>
      </c>
      <c r="H474">
        <v>0</v>
      </c>
      <c r="I474">
        <v>0</v>
      </c>
      <c r="J474">
        <v>6</v>
      </c>
      <c r="K474">
        <v>0</v>
      </c>
      <c r="L474">
        <v>0</v>
      </c>
      <c r="M474">
        <v>0</v>
      </c>
      <c r="N474">
        <v>0</v>
      </c>
      <c r="O474">
        <v>18</v>
      </c>
      <c r="P474" t="str">
        <f t="shared" si="7"/>
        <v>imf-basic</v>
      </c>
    </row>
    <row r="475" spans="1:16" hidden="1" x14ac:dyDescent="0.25">
      <c r="A475" t="s">
        <v>488</v>
      </c>
      <c r="B475">
        <v>6</v>
      </c>
      <c r="C475">
        <v>6</v>
      </c>
      <c r="D475">
        <v>0</v>
      </c>
      <c r="E475">
        <v>7</v>
      </c>
      <c r="F475">
        <v>2</v>
      </c>
      <c r="G475">
        <v>3</v>
      </c>
      <c r="H475">
        <v>0</v>
      </c>
      <c r="I475">
        <v>0</v>
      </c>
      <c r="J475">
        <v>6</v>
      </c>
      <c r="K475">
        <v>0</v>
      </c>
      <c r="L475">
        <v>0</v>
      </c>
      <c r="M475">
        <v>0</v>
      </c>
      <c r="N475">
        <v>0</v>
      </c>
      <c r="O475">
        <v>18</v>
      </c>
      <c r="P475" t="str">
        <f t="shared" si="7"/>
        <v>imf-opt-pc</v>
      </c>
    </row>
    <row r="476" spans="1:16" hidden="1" x14ac:dyDescent="0.25">
      <c r="A476" t="s">
        <v>489</v>
      </c>
      <c r="B476">
        <v>6</v>
      </c>
      <c r="C476">
        <v>6</v>
      </c>
      <c r="D476">
        <v>0</v>
      </c>
      <c r="E476">
        <v>7</v>
      </c>
      <c r="F476">
        <v>2</v>
      </c>
      <c r="G476">
        <v>3</v>
      </c>
      <c r="H476">
        <v>0</v>
      </c>
      <c r="I476">
        <v>0</v>
      </c>
      <c r="J476">
        <v>6</v>
      </c>
      <c r="K476">
        <v>0</v>
      </c>
      <c r="L476">
        <v>0</v>
      </c>
      <c r="M476">
        <v>0</v>
      </c>
      <c r="N476">
        <v>0</v>
      </c>
      <c r="O476">
        <v>18</v>
      </c>
      <c r="P476" t="str">
        <f t="shared" si="7"/>
        <v>imf-opt</v>
      </c>
    </row>
    <row r="477" spans="1:16" x14ac:dyDescent="0.25">
      <c r="A477" t="s">
        <v>490</v>
      </c>
      <c r="B477">
        <v>6</v>
      </c>
      <c r="C477">
        <v>6</v>
      </c>
      <c r="D477">
        <v>0</v>
      </c>
      <c r="E477">
        <v>7</v>
      </c>
      <c r="F477">
        <v>2</v>
      </c>
      <c r="G477">
        <v>3</v>
      </c>
      <c r="H477">
        <v>0</v>
      </c>
      <c r="I477">
        <v>0</v>
      </c>
      <c r="J477">
        <v>6</v>
      </c>
      <c r="K477">
        <v>0</v>
      </c>
      <c r="L477">
        <v>0</v>
      </c>
      <c r="M477">
        <v>0</v>
      </c>
      <c r="N477">
        <v>0</v>
      </c>
      <c r="O477">
        <v>18</v>
      </c>
      <c r="P477" t="str">
        <f t="shared" si="7"/>
        <v>imf</v>
      </c>
    </row>
    <row r="478" spans="1:16" x14ac:dyDescent="0.25">
      <c r="A478" t="s">
        <v>491</v>
      </c>
      <c r="B478">
        <v>6</v>
      </c>
      <c r="C478">
        <v>6</v>
      </c>
      <c r="D478">
        <v>0</v>
      </c>
      <c r="E478">
        <v>7</v>
      </c>
      <c r="F478">
        <v>2</v>
      </c>
      <c r="G478">
        <v>3</v>
      </c>
      <c r="H478">
        <v>0</v>
      </c>
      <c r="I478">
        <v>0</v>
      </c>
      <c r="J478">
        <v>6</v>
      </c>
      <c r="K478">
        <v>0</v>
      </c>
      <c r="L478">
        <v>0</v>
      </c>
      <c r="M478">
        <v>0</v>
      </c>
      <c r="N478">
        <v>0</v>
      </c>
      <c r="O478">
        <v>18</v>
      </c>
      <c r="P478" t="str">
        <f t="shared" si="7"/>
        <v>imfa-basic-opt-pc</v>
      </c>
    </row>
    <row r="479" spans="1:16" hidden="1" x14ac:dyDescent="0.25">
      <c r="A479" t="s">
        <v>492</v>
      </c>
      <c r="B479">
        <v>6</v>
      </c>
      <c r="C479">
        <v>6</v>
      </c>
      <c r="D479">
        <v>0</v>
      </c>
      <c r="E479">
        <v>7</v>
      </c>
      <c r="F479">
        <v>2</v>
      </c>
      <c r="G479">
        <v>3</v>
      </c>
      <c r="H479">
        <v>0</v>
      </c>
      <c r="I479">
        <v>0</v>
      </c>
      <c r="J479">
        <v>6</v>
      </c>
      <c r="K479">
        <v>0</v>
      </c>
      <c r="L479">
        <v>0</v>
      </c>
      <c r="M479">
        <v>0</v>
      </c>
      <c r="N479">
        <v>0</v>
      </c>
      <c r="O479">
        <v>18</v>
      </c>
      <c r="P479" t="str">
        <f t="shared" si="7"/>
        <v>imfa-basic-opt</v>
      </c>
    </row>
    <row r="480" spans="1:16" hidden="1" x14ac:dyDescent="0.25">
      <c r="A480" t="s">
        <v>493</v>
      </c>
      <c r="B480">
        <v>8</v>
      </c>
      <c r="C480">
        <v>4</v>
      </c>
      <c r="D480">
        <v>0</v>
      </c>
      <c r="E480">
        <v>7</v>
      </c>
      <c r="F480">
        <v>2</v>
      </c>
      <c r="G480">
        <v>3</v>
      </c>
      <c r="H480">
        <v>2</v>
      </c>
      <c r="I480">
        <v>9</v>
      </c>
      <c r="J480">
        <v>6</v>
      </c>
      <c r="K480">
        <v>0</v>
      </c>
      <c r="L480">
        <v>0</v>
      </c>
      <c r="M480">
        <v>0</v>
      </c>
      <c r="N480">
        <v>0</v>
      </c>
      <c r="O480">
        <v>18</v>
      </c>
      <c r="P480" t="str">
        <f t="shared" si="7"/>
        <v>imfa-basic</v>
      </c>
    </row>
    <row r="481" spans="1:16" x14ac:dyDescent="0.25">
      <c r="A481" t="s">
        <v>494</v>
      </c>
      <c r="B481">
        <v>6</v>
      </c>
      <c r="C481">
        <v>6</v>
      </c>
      <c r="D481">
        <v>0</v>
      </c>
      <c r="E481">
        <v>7</v>
      </c>
      <c r="F481">
        <v>2</v>
      </c>
      <c r="G481">
        <v>3</v>
      </c>
      <c r="H481">
        <v>0</v>
      </c>
      <c r="I481">
        <v>0</v>
      </c>
      <c r="J481">
        <v>6</v>
      </c>
      <c r="K481">
        <v>0</v>
      </c>
      <c r="L481">
        <v>0</v>
      </c>
      <c r="M481">
        <v>0</v>
      </c>
      <c r="N481">
        <v>0</v>
      </c>
      <c r="O481">
        <v>18</v>
      </c>
      <c r="P481" t="str">
        <f t="shared" si="7"/>
        <v>imfa</v>
      </c>
    </row>
    <row r="482" spans="1:16" x14ac:dyDescent="0.25">
      <c r="A482" t="s">
        <v>495</v>
      </c>
      <c r="B482">
        <v>2</v>
      </c>
      <c r="C482">
        <v>0</v>
      </c>
      <c r="D482">
        <v>0</v>
      </c>
      <c r="E482">
        <v>1</v>
      </c>
      <c r="F482">
        <v>0</v>
      </c>
      <c r="G482">
        <v>1</v>
      </c>
      <c r="H482">
        <v>1</v>
      </c>
      <c r="I482">
        <v>10</v>
      </c>
      <c r="J482">
        <v>1</v>
      </c>
      <c r="K482">
        <v>0</v>
      </c>
      <c r="L482">
        <v>0</v>
      </c>
      <c r="M482">
        <v>0</v>
      </c>
      <c r="N482">
        <v>0</v>
      </c>
      <c r="O482">
        <v>11</v>
      </c>
      <c r="P482" t="str">
        <f t="shared" si="7"/>
        <v>im-basic</v>
      </c>
    </row>
    <row r="483" spans="1:16" hidden="1" x14ac:dyDescent="0.25">
      <c r="A483" t="s">
        <v>496</v>
      </c>
      <c r="B483">
        <v>10</v>
      </c>
      <c r="C483">
        <v>9</v>
      </c>
      <c r="D483">
        <v>4</v>
      </c>
      <c r="E483">
        <v>3</v>
      </c>
      <c r="F483">
        <v>0</v>
      </c>
      <c r="G483">
        <v>1</v>
      </c>
      <c r="H483">
        <v>1</v>
      </c>
      <c r="I483">
        <v>1</v>
      </c>
      <c r="J483">
        <v>10</v>
      </c>
      <c r="K483">
        <v>0</v>
      </c>
      <c r="L483">
        <v>0</v>
      </c>
      <c r="M483">
        <v>0</v>
      </c>
      <c r="N483">
        <v>0</v>
      </c>
      <c r="O483">
        <v>11</v>
      </c>
      <c r="P483" t="str">
        <f t="shared" si="7"/>
        <v>im-opt-pc</v>
      </c>
    </row>
    <row r="484" spans="1:16" hidden="1" x14ac:dyDescent="0.25">
      <c r="A484" t="s">
        <v>497</v>
      </c>
      <c r="B484">
        <v>7</v>
      </c>
      <c r="C484">
        <v>6</v>
      </c>
      <c r="D484">
        <v>2</v>
      </c>
      <c r="E484">
        <v>3</v>
      </c>
      <c r="F484">
        <v>0</v>
      </c>
      <c r="G484">
        <v>1</v>
      </c>
      <c r="H484">
        <v>0</v>
      </c>
      <c r="I484">
        <v>0</v>
      </c>
      <c r="J484">
        <v>6</v>
      </c>
      <c r="K484">
        <v>0</v>
      </c>
      <c r="L484">
        <v>0</v>
      </c>
      <c r="M484">
        <v>0</v>
      </c>
      <c r="N484">
        <v>0</v>
      </c>
      <c r="O484">
        <v>11</v>
      </c>
      <c r="P484" t="str">
        <f t="shared" si="7"/>
        <v>im-opt</v>
      </c>
    </row>
    <row r="485" spans="1:16" hidden="1" x14ac:dyDescent="0.25">
      <c r="A485" t="s">
        <v>498</v>
      </c>
      <c r="B485">
        <v>10</v>
      </c>
      <c r="C485">
        <v>9</v>
      </c>
      <c r="D485">
        <v>5</v>
      </c>
      <c r="E485">
        <v>3</v>
      </c>
      <c r="F485">
        <v>0</v>
      </c>
      <c r="G485">
        <v>1</v>
      </c>
      <c r="H485">
        <v>1</v>
      </c>
      <c r="I485">
        <v>1</v>
      </c>
      <c r="J485">
        <v>10</v>
      </c>
      <c r="K485">
        <v>0</v>
      </c>
      <c r="L485">
        <v>0</v>
      </c>
      <c r="M485">
        <v>0</v>
      </c>
      <c r="N485">
        <v>0</v>
      </c>
      <c r="O485">
        <v>11</v>
      </c>
      <c r="P485" t="str">
        <f t="shared" si="7"/>
        <v>im</v>
      </c>
    </row>
    <row r="486" spans="1:16" x14ac:dyDescent="0.25">
      <c r="A486" t="s">
        <v>499</v>
      </c>
      <c r="B486">
        <v>8</v>
      </c>
      <c r="C486">
        <v>8</v>
      </c>
      <c r="D486">
        <v>3</v>
      </c>
      <c r="E486">
        <v>3</v>
      </c>
      <c r="F486">
        <v>0</v>
      </c>
      <c r="G486">
        <v>1</v>
      </c>
      <c r="H486">
        <v>0</v>
      </c>
      <c r="I486">
        <v>0</v>
      </c>
      <c r="J486">
        <v>8</v>
      </c>
      <c r="K486">
        <v>0</v>
      </c>
      <c r="L486">
        <v>1</v>
      </c>
      <c r="M486">
        <v>2</v>
      </c>
      <c r="N486">
        <v>8</v>
      </c>
      <c r="O486">
        <v>11</v>
      </c>
      <c r="P486" t="str">
        <f t="shared" si="7"/>
        <v>ima-basic-opt-pc</v>
      </c>
    </row>
    <row r="487" spans="1:16" hidden="1" x14ac:dyDescent="0.25">
      <c r="A487" t="s">
        <v>500</v>
      </c>
      <c r="B487">
        <v>6</v>
      </c>
      <c r="C487">
        <v>5</v>
      </c>
      <c r="D487">
        <v>1</v>
      </c>
      <c r="E487">
        <v>3</v>
      </c>
      <c r="F487">
        <v>0</v>
      </c>
      <c r="G487">
        <v>1</v>
      </c>
      <c r="H487">
        <v>0</v>
      </c>
      <c r="I487">
        <v>0</v>
      </c>
      <c r="J487">
        <v>5</v>
      </c>
      <c r="K487">
        <v>0</v>
      </c>
      <c r="L487">
        <v>1</v>
      </c>
      <c r="M487">
        <v>2</v>
      </c>
      <c r="N487">
        <v>6</v>
      </c>
      <c r="O487">
        <v>11</v>
      </c>
      <c r="P487" t="str">
        <f t="shared" si="7"/>
        <v>ima-basic-opt</v>
      </c>
    </row>
    <row r="488" spans="1:16" hidden="1" x14ac:dyDescent="0.25">
      <c r="A488" t="s">
        <v>501</v>
      </c>
      <c r="B488">
        <v>2</v>
      </c>
      <c r="C488">
        <v>0</v>
      </c>
      <c r="D488">
        <v>0</v>
      </c>
      <c r="E488">
        <v>1</v>
      </c>
      <c r="F488">
        <v>0</v>
      </c>
      <c r="G488">
        <v>1</v>
      </c>
      <c r="H488">
        <v>1</v>
      </c>
      <c r="I488">
        <v>10</v>
      </c>
      <c r="J488">
        <v>1</v>
      </c>
      <c r="K488">
        <v>0</v>
      </c>
      <c r="L488">
        <v>0</v>
      </c>
      <c r="M488">
        <v>0</v>
      </c>
      <c r="N488">
        <v>0</v>
      </c>
      <c r="O488">
        <v>11</v>
      </c>
      <c r="P488" t="str">
        <f t="shared" si="7"/>
        <v>ima-basic</v>
      </c>
    </row>
    <row r="489" spans="1:16" x14ac:dyDescent="0.25">
      <c r="A489" t="s">
        <v>502</v>
      </c>
      <c r="B489">
        <v>8</v>
      </c>
      <c r="C489">
        <v>8</v>
      </c>
      <c r="D489">
        <v>4</v>
      </c>
      <c r="E489">
        <v>3</v>
      </c>
      <c r="F489">
        <v>0</v>
      </c>
      <c r="G489">
        <v>1</v>
      </c>
      <c r="H489">
        <v>0</v>
      </c>
      <c r="I489">
        <v>0</v>
      </c>
      <c r="J489">
        <v>8</v>
      </c>
      <c r="K489">
        <v>0</v>
      </c>
      <c r="L489">
        <v>1</v>
      </c>
      <c r="M489">
        <v>2</v>
      </c>
      <c r="N489">
        <v>8</v>
      </c>
      <c r="O489">
        <v>11</v>
      </c>
      <c r="P489" t="str">
        <f t="shared" si="7"/>
        <v>ima</v>
      </c>
    </row>
    <row r="490" spans="1:16" hidden="1" x14ac:dyDescent="0.25">
      <c r="A490" t="s">
        <v>503</v>
      </c>
      <c r="B490">
        <v>8</v>
      </c>
      <c r="C490">
        <v>8</v>
      </c>
      <c r="D490">
        <v>1</v>
      </c>
      <c r="E490">
        <v>3</v>
      </c>
      <c r="F490">
        <v>1</v>
      </c>
      <c r="G490">
        <v>0</v>
      </c>
      <c r="H490">
        <v>0</v>
      </c>
      <c r="I490">
        <v>0</v>
      </c>
      <c r="J490">
        <v>8</v>
      </c>
      <c r="K490">
        <v>0</v>
      </c>
      <c r="L490">
        <v>0</v>
      </c>
      <c r="M490">
        <v>0</v>
      </c>
      <c r="N490">
        <v>0</v>
      </c>
      <c r="O490">
        <v>11</v>
      </c>
      <c r="P490" t="str">
        <f t="shared" si="7"/>
        <v>imf-basic</v>
      </c>
    </row>
    <row r="491" spans="1:16" hidden="1" x14ac:dyDescent="0.25">
      <c r="A491" t="s">
        <v>504</v>
      </c>
      <c r="B491">
        <v>8</v>
      </c>
      <c r="C491">
        <v>8</v>
      </c>
      <c r="D491">
        <v>1</v>
      </c>
      <c r="E491">
        <v>3</v>
      </c>
      <c r="F491">
        <v>1</v>
      </c>
      <c r="G491">
        <v>0</v>
      </c>
      <c r="H491">
        <v>0</v>
      </c>
      <c r="I491">
        <v>0</v>
      </c>
      <c r="J491">
        <v>8</v>
      </c>
      <c r="K491">
        <v>0</v>
      </c>
      <c r="L491">
        <v>0</v>
      </c>
      <c r="M491">
        <v>0</v>
      </c>
      <c r="N491">
        <v>0</v>
      </c>
      <c r="O491">
        <v>11</v>
      </c>
      <c r="P491" t="str">
        <f t="shared" si="7"/>
        <v>imf-opt-pc</v>
      </c>
    </row>
    <row r="492" spans="1:16" hidden="1" x14ac:dyDescent="0.25">
      <c r="A492" t="s">
        <v>505</v>
      </c>
      <c r="B492">
        <v>8</v>
      </c>
      <c r="C492">
        <v>8</v>
      </c>
      <c r="D492">
        <v>1</v>
      </c>
      <c r="E492">
        <v>3</v>
      </c>
      <c r="F492">
        <v>1</v>
      </c>
      <c r="G492">
        <v>0</v>
      </c>
      <c r="H492">
        <v>0</v>
      </c>
      <c r="I492">
        <v>0</v>
      </c>
      <c r="J492">
        <v>8</v>
      </c>
      <c r="K492">
        <v>0</v>
      </c>
      <c r="L492">
        <v>0</v>
      </c>
      <c r="M492">
        <v>0</v>
      </c>
      <c r="N492">
        <v>0</v>
      </c>
      <c r="O492">
        <v>11</v>
      </c>
      <c r="P492" t="str">
        <f t="shared" si="7"/>
        <v>imf-opt</v>
      </c>
    </row>
    <row r="493" spans="1:16" x14ac:dyDescent="0.25">
      <c r="A493" t="s">
        <v>506</v>
      </c>
      <c r="B493">
        <v>8</v>
      </c>
      <c r="C493">
        <v>8</v>
      </c>
      <c r="D493">
        <v>1</v>
      </c>
      <c r="E493">
        <v>3</v>
      </c>
      <c r="F493">
        <v>1</v>
      </c>
      <c r="G493">
        <v>0</v>
      </c>
      <c r="H493">
        <v>0</v>
      </c>
      <c r="I493">
        <v>0</v>
      </c>
      <c r="J493">
        <v>8</v>
      </c>
      <c r="K493">
        <v>0</v>
      </c>
      <c r="L493">
        <v>0</v>
      </c>
      <c r="M493">
        <v>0</v>
      </c>
      <c r="N493">
        <v>0</v>
      </c>
      <c r="O493">
        <v>11</v>
      </c>
      <c r="P493" t="str">
        <f t="shared" si="7"/>
        <v>imf</v>
      </c>
    </row>
    <row r="494" spans="1:16" x14ac:dyDescent="0.25">
      <c r="A494" t="s">
        <v>507</v>
      </c>
      <c r="B494">
        <v>7</v>
      </c>
      <c r="C494">
        <v>7</v>
      </c>
      <c r="D494">
        <v>1</v>
      </c>
      <c r="E494">
        <v>3</v>
      </c>
      <c r="F494">
        <v>1</v>
      </c>
      <c r="G494">
        <v>0</v>
      </c>
      <c r="H494">
        <v>0</v>
      </c>
      <c r="I494">
        <v>0</v>
      </c>
      <c r="J494">
        <v>7</v>
      </c>
      <c r="K494">
        <v>0</v>
      </c>
      <c r="L494">
        <v>1</v>
      </c>
      <c r="M494">
        <v>3</v>
      </c>
      <c r="N494">
        <v>5</v>
      </c>
      <c r="O494">
        <v>11</v>
      </c>
      <c r="P494" t="str">
        <f t="shared" si="7"/>
        <v>imfa-basic-opt-pc</v>
      </c>
    </row>
    <row r="495" spans="1:16" hidden="1" x14ac:dyDescent="0.25">
      <c r="A495" t="s">
        <v>508</v>
      </c>
      <c r="B495">
        <v>7</v>
      </c>
      <c r="C495">
        <v>7</v>
      </c>
      <c r="D495">
        <v>1</v>
      </c>
      <c r="E495">
        <v>3</v>
      </c>
      <c r="F495">
        <v>1</v>
      </c>
      <c r="G495">
        <v>0</v>
      </c>
      <c r="H495">
        <v>0</v>
      </c>
      <c r="I495">
        <v>0</v>
      </c>
      <c r="J495">
        <v>7</v>
      </c>
      <c r="K495">
        <v>0</v>
      </c>
      <c r="L495">
        <v>1</v>
      </c>
      <c r="M495">
        <v>3</v>
      </c>
      <c r="N495">
        <v>5</v>
      </c>
      <c r="O495">
        <v>11</v>
      </c>
      <c r="P495" t="str">
        <f t="shared" si="7"/>
        <v>imfa-basic-opt</v>
      </c>
    </row>
    <row r="496" spans="1:16" hidden="1" x14ac:dyDescent="0.25">
      <c r="A496" t="s">
        <v>509</v>
      </c>
      <c r="B496">
        <v>7</v>
      </c>
      <c r="C496">
        <v>7</v>
      </c>
      <c r="D496">
        <v>1</v>
      </c>
      <c r="E496">
        <v>3</v>
      </c>
      <c r="F496">
        <v>1</v>
      </c>
      <c r="G496">
        <v>0</v>
      </c>
      <c r="H496">
        <v>0</v>
      </c>
      <c r="I496">
        <v>0</v>
      </c>
      <c r="J496">
        <v>7</v>
      </c>
      <c r="K496">
        <v>0</v>
      </c>
      <c r="L496">
        <v>1</v>
      </c>
      <c r="M496">
        <v>3</v>
      </c>
      <c r="N496">
        <v>5</v>
      </c>
      <c r="O496">
        <v>11</v>
      </c>
      <c r="P496" t="str">
        <f t="shared" si="7"/>
        <v>imfa-basic</v>
      </c>
    </row>
    <row r="497" spans="1:16" x14ac:dyDescent="0.25">
      <c r="A497" t="s">
        <v>510</v>
      </c>
      <c r="B497">
        <v>7</v>
      </c>
      <c r="C497">
        <v>7</v>
      </c>
      <c r="D497">
        <v>1</v>
      </c>
      <c r="E497">
        <v>3</v>
      </c>
      <c r="F497">
        <v>1</v>
      </c>
      <c r="G497">
        <v>0</v>
      </c>
      <c r="H497">
        <v>0</v>
      </c>
      <c r="I497">
        <v>0</v>
      </c>
      <c r="J497">
        <v>7</v>
      </c>
      <c r="K497">
        <v>0</v>
      </c>
      <c r="L497">
        <v>1</v>
      </c>
      <c r="M497">
        <v>3</v>
      </c>
      <c r="N497">
        <v>5</v>
      </c>
      <c r="O497">
        <v>11</v>
      </c>
      <c r="P497" t="str">
        <f t="shared" si="7"/>
        <v>imfa</v>
      </c>
    </row>
    <row r="498" spans="1:16" x14ac:dyDescent="0.25">
      <c r="A498" t="s">
        <v>511</v>
      </c>
      <c r="B498">
        <v>2</v>
      </c>
      <c r="C498">
        <v>0</v>
      </c>
      <c r="D498">
        <v>0</v>
      </c>
      <c r="E498">
        <v>0</v>
      </c>
      <c r="F498">
        <v>0</v>
      </c>
      <c r="G498">
        <v>1</v>
      </c>
      <c r="H498">
        <v>1</v>
      </c>
      <c r="I498">
        <v>16</v>
      </c>
      <c r="J498">
        <v>1</v>
      </c>
      <c r="K498">
        <v>0</v>
      </c>
      <c r="L498">
        <v>0</v>
      </c>
      <c r="M498">
        <v>0</v>
      </c>
      <c r="N498">
        <v>0</v>
      </c>
      <c r="O498">
        <v>16</v>
      </c>
      <c r="P498" t="str">
        <f t="shared" si="7"/>
        <v>im-basic</v>
      </c>
    </row>
    <row r="499" spans="1:16" hidden="1" x14ac:dyDescent="0.25">
      <c r="A499" t="s">
        <v>512</v>
      </c>
      <c r="B499">
        <v>11</v>
      </c>
      <c r="C499">
        <v>6</v>
      </c>
      <c r="D499">
        <v>4</v>
      </c>
      <c r="E499">
        <v>3</v>
      </c>
      <c r="F499">
        <v>0</v>
      </c>
      <c r="G499">
        <v>6</v>
      </c>
      <c r="H499">
        <v>5</v>
      </c>
      <c r="I499">
        <v>5</v>
      </c>
      <c r="J499">
        <v>11</v>
      </c>
      <c r="K499">
        <v>0</v>
      </c>
      <c r="L499">
        <v>0</v>
      </c>
      <c r="M499">
        <v>0</v>
      </c>
      <c r="N499">
        <v>0</v>
      </c>
      <c r="O499">
        <v>16</v>
      </c>
      <c r="P499" t="str">
        <f t="shared" si="7"/>
        <v>im-opt-pc</v>
      </c>
    </row>
    <row r="500" spans="1:16" hidden="1" x14ac:dyDescent="0.25">
      <c r="A500" t="s">
        <v>513</v>
      </c>
      <c r="B500">
        <v>8</v>
      </c>
      <c r="C500">
        <v>4</v>
      </c>
      <c r="D500">
        <v>0</v>
      </c>
      <c r="E500">
        <v>2</v>
      </c>
      <c r="F500">
        <v>0</v>
      </c>
      <c r="G500">
        <v>3</v>
      </c>
      <c r="H500">
        <v>2</v>
      </c>
      <c r="I500">
        <v>9</v>
      </c>
      <c r="J500">
        <v>6</v>
      </c>
      <c r="K500">
        <v>0</v>
      </c>
      <c r="L500">
        <v>0</v>
      </c>
      <c r="M500">
        <v>0</v>
      </c>
      <c r="N500">
        <v>0</v>
      </c>
      <c r="O500">
        <v>16</v>
      </c>
      <c r="P500" t="str">
        <f t="shared" si="7"/>
        <v>im-opt</v>
      </c>
    </row>
    <row r="501" spans="1:16" hidden="1" x14ac:dyDescent="0.25">
      <c r="A501" t="s">
        <v>514</v>
      </c>
      <c r="B501">
        <v>12</v>
      </c>
      <c r="C501">
        <v>7</v>
      </c>
      <c r="D501">
        <v>4</v>
      </c>
      <c r="E501">
        <v>5</v>
      </c>
      <c r="F501">
        <v>0</v>
      </c>
      <c r="G501">
        <v>6</v>
      </c>
      <c r="H501">
        <v>5</v>
      </c>
      <c r="I501">
        <v>5</v>
      </c>
      <c r="J501">
        <v>12</v>
      </c>
      <c r="K501">
        <v>0</v>
      </c>
      <c r="L501">
        <v>0</v>
      </c>
      <c r="M501">
        <v>0</v>
      </c>
      <c r="N501">
        <v>0</v>
      </c>
      <c r="O501">
        <v>16</v>
      </c>
      <c r="P501" t="str">
        <f t="shared" si="7"/>
        <v>im</v>
      </c>
    </row>
    <row r="502" spans="1:16" x14ac:dyDescent="0.25">
      <c r="A502" t="s">
        <v>515</v>
      </c>
      <c r="B502">
        <v>12</v>
      </c>
      <c r="C502">
        <v>7</v>
      </c>
      <c r="D502">
        <v>5</v>
      </c>
      <c r="E502">
        <v>4</v>
      </c>
      <c r="F502">
        <v>0</v>
      </c>
      <c r="G502">
        <v>6</v>
      </c>
      <c r="H502">
        <v>5</v>
      </c>
      <c r="I502">
        <v>5</v>
      </c>
      <c r="J502">
        <v>12</v>
      </c>
      <c r="K502">
        <v>0</v>
      </c>
      <c r="L502">
        <v>0</v>
      </c>
      <c r="M502">
        <v>0</v>
      </c>
      <c r="N502">
        <v>0</v>
      </c>
      <c r="O502">
        <v>16</v>
      </c>
      <c r="P502" t="str">
        <f t="shared" si="7"/>
        <v>ima-basic-opt-pc</v>
      </c>
    </row>
    <row r="503" spans="1:16" hidden="1" x14ac:dyDescent="0.25">
      <c r="A503" t="s">
        <v>516</v>
      </c>
      <c r="B503">
        <v>8</v>
      </c>
      <c r="C503">
        <v>4</v>
      </c>
      <c r="D503">
        <v>0</v>
      </c>
      <c r="E503">
        <v>2</v>
      </c>
      <c r="F503">
        <v>0</v>
      </c>
      <c r="G503">
        <v>3</v>
      </c>
      <c r="H503">
        <v>2</v>
      </c>
      <c r="I503">
        <v>9</v>
      </c>
      <c r="J503">
        <v>6</v>
      </c>
      <c r="K503">
        <v>0</v>
      </c>
      <c r="L503">
        <v>0</v>
      </c>
      <c r="M503">
        <v>0</v>
      </c>
      <c r="N503">
        <v>0</v>
      </c>
      <c r="O503">
        <v>16</v>
      </c>
      <c r="P503" t="str">
        <f t="shared" si="7"/>
        <v>ima-basic-opt</v>
      </c>
    </row>
    <row r="504" spans="1:16" hidden="1" x14ac:dyDescent="0.25">
      <c r="A504" t="s">
        <v>517</v>
      </c>
      <c r="B504">
        <v>2</v>
      </c>
      <c r="C504">
        <v>0</v>
      </c>
      <c r="D504">
        <v>0</v>
      </c>
      <c r="E504">
        <v>0</v>
      </c>
      <c r="F504">
        <v>0</v>
      </c>
      <c r="G504">
        <v>1</v>
      </c>
      <c r="H504">
        <v>1</v>
      </c>
      <c r="I504">
        <v>16</v>
      </c>
      <c r="J504">
        <v>1</v>
      </c>
      <c r="K504">
        <v>0</v>
      </c>
      <c r="L504">
        <v>0</v>
      </c>
      <c r="M504">
        <v>0</v>
      </c>
      <c r="N504">
        <v>0</v>
      </c>
      <c r="O504">
        <v>16</v>
      </c>
      <c r="P504" t="str">
        <f t="shared" si="7"/>
        <v>ima-basic</v>
      </c>
    </row>
    <row r="505" spans="1:16" x14ac:dyDescent="0.25">
      <c r="A505" t="s">
        <v>518</v>
      </c>
      <c r="B505">
        <v>12</v>
      </c>
      <c r="C505">
        <v>7</v>
      </c>
      <c r="D505">
        <v>4</v>
      </c>
      <c r="E505">
        <v>4</v>
      </c>
      <c r="F505">
        <v>0</v>
      </c>
      <c r="G505">
        <v>6</v>
      </c>
      <c r="H505">
        <v>5</v>
      </c>
      <c r="I505">
        <v>5</v>
      </c>
      <c r="J505">
        <v>12</v>
      </c>
      <c r="K505">
        <v>0</v>
      </c>
      <c r="L505">
        <v>0</v>
      </c>
      <c r="M505">
        <v>0</v>
      </c>
      <c r="N505">
        <v>0</v>
      </c>
      <c r="O505">
        <v>16</v>
      </c>
      <c r="P505" t="str">
        <f t="shared" si="7"/>
        <v>ima</v>
      </c>
    </row>
    <row r="506" spans="1:16" hidden="1" x14ac:dyDescent="0.25">
      <c r="A506" t="s">
        <v>519</v>
      </c>
      <c r="B506">
        <v>5</v>
      </c>
      <c r="C506">
        <v>5</v>
      </c>
      <c r="D506">
        <v>2</v>
      </c>
      <c r="E506">
        <v>1</v>
      </c>
      <c r="F506">
        <v>0</v>
      </c>
      <c r="G506">
        <v>2</v>
      </c>
      <c r="H506">
        <v>0</v>
      </c>
      <c r="I506">
        <v>0</v>
      </c>
      <c r="J506">
        <v>5</v>
      </c>
      <c r="K506">
        <v>0</v>
      </c>
      <c r="L506">
        <v>0</v>
      </c>
      <c r="M506">
        <v>0</v>
      </c>
      <c r="N506">
        <v>0</v>
      </c>
      <c r="O506">
        <v>14</v>
      </c>
      <c r="P506" t="str">
        <f t="shared" si="7"/>
        <v>imf-basic</v>
      </c>
    </row>
    <row r="507" spans="1:16" hidden="1" x14ac:dyDescent="0.25">
      <c r="A507" t="s">
        <v>520</v>
      </c>
      <c r="B507">
        <v>5</v>
      </c>
      <c r="C507">
        <v>5</v>
      </c>
      <c r="D507">
        <v>2</v>
      </c>
      <c r="E507">
        <v>1</v>
      </c>
      <c r="F507">
        <v>0</v>
      </c>
      <c r="G507">
        <v>2</v>
      </c>
      <c r="H507">
        <v>0</v>
      </c>
      <c r="I507">
        <v>0</v>
      </c>
      <c r="J507">
        <v>5</v>
      </c>
      <c r="K507">
        <v>0</v>
      </c>
      <c r="L507">
        <v>0</v>
      </c>
      <c r="M507">
        <v>0</v>
      </c>
      <c r="N507">
        <v>0</v>
      </c>
      <c r="O507">
        <v>14</v>
      </c>
      <c r="P507" t="str">
        <f t="shared" si="7"/>
        <v>imf-opt-pc</v>
      </c>
    </row>
    <row r="508" spans="1:16" hidden="1" x14ac:dyDescent="0.25">
      <c r="A508" t="s">
        <v>521</v>
      </c>
      <c r="B508">
        <v>5</v>
      </c>
      <c r="C508">
        <v>5</v>
      </c>
      <c r="D508">
        <v>2</v>
      </c>
      <c r="E508">
        <v>1</v>
      </c>
      <c r="F508">
        <v>0</v>
      </c>
      <c r="G508">
        <v>2</v>
      </c>
      <c r="H508">
        <v>0</v>
      </c>
      <c r="I508">
        <v>0</v>
      </c>
      <c r="J508">
        <v>5</v>
      </c>
      <c r="K508">
        <v>0</v>
      </c>
      <c r="L508">
        <v>0</v>
      </c>
      <c r="M508">
        <v>0</v>
      </c>
      <c r="N508">
        <v>0</v>
      </c>
      <c r="O508">
        <v>14</v>
      </c>
      <c r="P508" t="str">
        <f t="shared" si="7"/>
        <v>imf-opt</v>
      </c>
    </row>
    <row r="509" spans="1:16" x14ac:dyDescent="0.25">
      <c r="A509" t="s">
        <v>522</v>
      </c>
      <c r="B509">
        <v>5</v>
      </c>
      <c r="C509">
        <v>5</v>
      </c>
      <c r="D509">
        <v>2</v>
      </c>
      <c r="E509">
        <v>1</v>
      </c>
      <c r="F509">
        <v>0</v>
      </c>
      <c r="G509">
        <v>2</v>
      </c>
      <c r="H509">
        <v>0</v>
      </c>
      <c r="I509">
        <v>0</v>
      </c>
      <c r="J509">
        <v>5</v>
      </c>
      <c r="K509">
        <v>0</v>
      </c>
      <c r="L509">
        <v>0</v>
      </c>
      <c r="M509">
        <v>0</v>
      </c>
      <c r="N509">
        <v>0</v>
      </c>
      <c r="O509">
        <v>14</v>
      </c>
      <c r="P509" t="str">
        <f t="shared" si="7"/>
        <v>imf</v>
      </c>
    </row>
    <row r="510" spans="1:16" x14ac:dyDescent="0.25">
      <c r="A510" t="s">
        <v>523</v>
      </c>
      <c r="B510">
        <v>4</v>
      </c>
      <c r="C510">
        <v>4</v>
      </c>
      <c r="D510">
        <v>2</v>
      </c>
      <c r="E510">
        <v>1</v>
      </c>
      <c r="F510">
        <v>0</v>
      </c>
      <c r="G510">
        <v>2</v>
      </c>
      <c r="H510">
        <v>0</v>
      </c>
      <c r="I510">
        <v>0</v>
      </c>
      <c r="J510">
        <v>4</v>
      </c>
      <c r="K510">
        <v>0</v>
      </c>
      <c r="L510">
        <v>0</v>
      </c>
      <c r="M510">
        <v>0</v>
      </c>
      <c r="N510">
        <v>0</v>
      </c>
      <c r="O510">
        <v>14</v>
      </c>
      <c r="P510" t="str">
        <f t="shared" si="7"/>
        <v>imfa-basic-opt-pc</v>
      </c>
    </row>
    <row r="511" spans="1:16" hidden="1" x14ac:dyDescent="0.25">
      <c r="A511" t="s">
        <v>524</v>
      </c>
      <c r="B511">
        <v>4</v>
      </c>
      <c r="C511">
        <v>4</v>
      </c>
      <c r="D511">
        <v>2</v>
      </c>
      <c r="E511">
        <v>1</v>
      </c>
      <c r="F511">
        <v>0</v>
      </c>
      <c r="G511">
        <v>2</v>
      </c>
      <c r="H511">
        <v>0</v>
      </c>
      <c r="I511">
        <v>0</v>
      </c>
      <c r="J511">
        <v>4</v>
      </c>
      <c r="K511">
        <v>0</v>
      </c>
      <c r="L511">
        <v>0</v>
      </c>
      <c r="M511">
        <v>0</v>
      </c>
      <c r="N511">
        <v>0</v>
      </c>
      <c r="O511">
        <v>14</v>
      </c>
      <c r="P511" t="str">
        <f t="shared" si="7"/>
        <v>imfa-basic-opt</v>
      </c>
    </row>
    <row r="512" spans="1:16" hidden="1" x14ac:dyDescent="0.25">
      <c r="A512" t="s">
        <v>525</v>
      </c>
      <c r="B512">
        <v>6</v>
      </c>
      <c r="C512">
        <v>4</v>
      </c>
      <c r="D512">
        <v>2</v>
      </c>
      <c r="E512">
        <v>1</v>
      </c>
      <c r="F512">
        <v>0</v>
      </c>
      <c r="G512">
        <v>2</v>
      </c>
      <c r="H512">
        <v>2</v>
      </c>
      <c r="I512">
        <v>2</v>
      </c>
      <c r="J512">
        <v>6</v>
      </c>
      <c r="K512">
        <v>0</v>
      </c>
      <c r="L512">
        <v>0</v>
      </c>
      <c r="M512">
        <v>0</v>
      </c>
      <c r="N512">
        <v>0</v>
      </c>
      <c r="O512">
        <v>14</v>
      </c>
      <c r="P512" t="str">
        <f t="shared" si="7"/>
        <v>imfa-basic</v>
      </c>
    </row>
    <row r="513" spans="1:16" x14ac:dyDescent="0.25">
      <c r="A513" t="s">
        <v>526</v>
      </c>
      <c r="B513">
        <v>4</v>
      </c>
      <c r="C513">
        <v>4</v>
      </c>
      <c r="D513">
        <v>2</v>
      </c>
      <c r="E513">
        <v>1</v>
      </c>
      <c r="F513">
        <v>0</v>
      </c>
      <c r="G513">
        <v>2</v>
      </c>
      <c r="H513">
        <v>0</v>
      </c>
      <c r="I513">
        <v>0</v>
      </c>
      <c r="J513">
        <v>4</v>
      </c>
      <c r="K513">
        <v>0</v>
      </c>
      <c r="L513">
        <v>0</v>
      </c>
      <c r="M513">
        <v>0</v>
      </c>
      <c r="N513">
        <v>0</v>
      </c>
      <c r="O513">
        <v>14</v>
      </c>
      <c r="P513" t="str">
        <f t="shared" si="7"/>
        <v>imfa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3"/>
  <sheetViews>
    <sheetView workbookViewId="0">
      <selection activeCell="C4" sqref="C4"/>
    </sheetView>
  </sheetViews>
  <sheetFormatPr defaultRowHeight="15" x14ac:dyDescent="0.25"/>
  <cols>
    <col min="1" max="1" width="39.140625" bestFit="1" customWidth="1"/>
  </cols>
  <sheetData>
    <row r="1" spans="1:14" x14ac:dyDescent="0.25">
      <c r="A1" s="8" t="s">
        <v>576</v>
      </c>
      <c r="B1" s="7" t="s">
        <v>613</v>
      </c>
      <c r="C1" s="7" t="s">
        <v>614</v>
      </c>
      <c r="D1" s="7" t="s">
        <v>615</v>
      </c>
      <c r="E1" s="7" t="s">
        <v>616</v>
      </c>
      <c r="F1" s="7" t="s">
        <v>617</v>
      </c>
      <c r="G1" s="7" t="s">
        <v>618</v>
      </c>
      <c r="H1" s="7" t="s">
        <v>619</v>
      </c>
      <c r="I1" s="7" t="s">
        <v>621</v>
      </c>
      <c r="J1" s="7" t="s">
        <v>623</v>
      </c>
      <c r="K1" s="7" t="s">
        <v>622</v>
      </c>
    </row>
    <row r="2" spans="1:14" x14ac:dyDescent="0.25">
      <c r="A2" s="8" t="s">
        <v>586</v>
      </c>
      <c r="B2" s="5">
        <v>10</v>
      </c>
      <c r="C2" s="5">
        <v>29</v>
      </c>
      <c r="D2" s="5">
        <v>54</v>
      </c>
      <c r="E2" s="5">
        <v>56</v>
      </c>
      <c r="F2" s="5">
        <v>42</v>
      </c>
      <c r="G2" s="5">
        <v>32</v>
      </c>
      <c r="H2" s="5">
        <v>13</v>
      </c>
      <c r="I2">
        <f t="shared" ref="I2:I11" si="0">MIN(B2:H2)</f>
        <v>10</v>
      </c>
      <c r="J2">
        <f>ROUND(AVERAGE(B2:H2),0)</f>
        <v>34</v>
      </c>
      <c r="K2">
        <f t="shared" ref="K2:K11" si="1">MAX(B2:H2)</f>
        <v>56</v>
      </c>
    </row>
    <row r="3" spans="1:14" x14ac:dyDescent="0.25">
      <c r="A3" s="8" t="s">
        <v>585</v>
      </c>
      <c r="B3" s="5">
        <v>3</v>
      </c>
      <c r="C3" s="5">
        <v>59</v>
      </c>
      <c r="D3" s="5">
        <v>71</v>
      </c>
      <c r="E3" s="5">
        <v>47</v>
      </c>
      <c r="F3" s="5">
        <v>60</v>
      </c>
      <c r="G3" s="5">
        <v>68</v>
      </c>
      <c r="H3" s="5">
        <v>8</v>
      </c>
      <c r="I3">
        <f t="shared" si="0"/>
        <v>3</v>
      </c>
      <c r="J3">
        <f>ROUND(AVERAGE(B3:H3),0)</f>
        <v>45</v>
      </c>
      <c r="K3">
        <f t="shared" si="1"/>
        <v>71</v>
      </c>
    </row>
    <row r="4" spans="1:14" x14ac:dyDescent="0.25">
      <c r="A4" s="8" t="s">
        <v>584</v>
      </c>
      <c r="B4" s="5">
        <v>0.1111111111111111</v>
      </c>
      <c r="C4" s="5">
        <v>1.4285714285714285E-2</v>
      </c>
      <c r="D4" s="5">
        <v>0.12195121951219512</v>
      </c>
      <c r="E4" s="5">
        <v>0.16129032258064516</v>
      </c>
      <c r="F4" s="5">
        <v>7.6923076923076927E-2</v>
      </c>
      <c r="G4" s="5">
        <v>1.3513513513513514E-2</v>
      </c>
      <c r="H4" s="5">
        <v>0</v>
      </c>
      <c r="I4">
        <f t="shared" si="0"/>
        <v>0</v>
      </c>
      <c r="J4">
        <f>AVERAGE(B4:H4)</f>
        <v>7.1296422560893732E-2</v>
      </c>
      <c r="K4">
        <f t="shared" si="1"/>
        <v>0.16129032258064516</v>
      </c>
    </row>
    <row r="5" spans="1:14" x14ac:dyDescent="0.25">
      <c r="A5" s="8" t="s">
        <v>583</v>
      </c>
      <c r="B5" s="5">
        <v>2</v>
      </c>
      <c r="C5" s="5">
        <v>52</v>
      </c>
      <c r="D5" s="5">
        <v>63</v>
      </c>
      <c r="E5" s="5">
        <v>43</v>
      </c>
      <c r="F5" s="5">
        <v>52</v>
      </c>
      <c r="G5" s="5">
        <v>62</v>
      </c>
      <c r="H5" s="5">
        <v>6</v>
      </c>
      <c r="I5">
        <f t="shared" si="0"/>
        <v>2</v>
      </c>
      <c r="J5">
        <f>ROUND(AVERAGE(B5:H5),0)</f>
        <v>40</v>
      </c>
      <c r="K5">
        <f t="shared" si="1"/>
        <v>63</v>
      </c>
    </row>
    <row r="6" spans="1:14" x14ac:dyDescent="0.25">
      <c r="A6" s="8" t="s">
        <v>581</v>
      </c>
      <c r="B6" s="5">
        <v>0</v>
      </c>
      <c r="C6" s="5">
        <v>7</v>
      </c>
      <c r="D6" s="5">
        <v>6</v>
      </c>
      <c r="E6" s="5">
        <v>1</v>
      </c>
      <c r="F6" s="5">
        <v>6</v>
      </c>
      <c r="G6" s="5">
        <v>5</v>
      </c>
      <c r="H6" s="5">
        <v>2</v>
      </c>
      <c r="I6">
        <f t="shared" si="0"/>
        <v>0</v>
      </c>
      <c r="J6">
        <f>ROUND(AVERAGE(B6:H6),0)</f>
        <v>4</v>
      </c>
      <c r="K6">
        <f t="shared" si="1"/>
        <v>7</v>
      </c>
    </row>
    <row r="7" spans="1:14" x14ac:dyDescent="0.25">
      <c r="A7" s="8" t="s">
        <v>582</v>
      </c>
      <c r="B7" s="5">
        <v>1</v>
      </c>
      <c r="C7" s="5">
        <v>0</v>
      </c>
      <c r="D7" s="5">
        <v>2</v>
      </c>
      <c r="E7" s="5">
        <v>3</v>
      </c>
      <c r="F7" s="5">
        <v>2</v>
      </c>
      <c r="G7" s="5">
        <v>1</v>
      </c>
      <c r="H7" s="5">
        <v>0</v>
      </c>
      <c r="I7">
        <f t="shared" si="0"/>
        <v>0</v>
      </c>
      <c r="J7">
        <f>ROUND(AVERAGE(B7:H7),0)</f>
        <v>1</v>
      </c>
      <c r="K7">
        <f t="shared" si="1"/>
        <v>3</v>
      </c>
    </row>
    <row r="8" spans="1:14" x14ac:dyDescent="0.25">
      <c r="A8" s="8" t="s">
        <v>588</v>
      </c>
      <c r="B8" s="5">
        <v>0.23076923076923078</v>
      </c>
      <c r="C8" s="5">
        <v>0.72839506172839508</v>
      </c>
      <c r="D8" s="5">
        <v>0.59663865546218486</v>
      </c>
      <c r="E8" s="5">
        <v>0.46078431372549017</v>
      </c>
      <c r="F8" s="5">
        <v>0.625</v>
      </c>
      <c r="G8" s="5">
        <v>0.71578947368421053</v>
      </c>
      <c r="H8" s="5">
        <v>0.42105263157894735</v>
      </c>
      <c r="I8">
        <f t="shared" si="0"/>
        <v>0.23076923076923078</v>
      </c>
      <c r="J8">
        <f>AVERAGE(B8:H8)</f>
        <v>0.53977562384977984</v>
      </c>
      <c r="K8">
        <f t="shared" si="1"/>
        <v>0.72839506172839508</v>
      </c>
    </row>
    <row r="9" spans="1:14" x14ac:dyDescent="0.25">
      <c r="A9" s="8" t="s">
        <v>580</v>
      </c>
      <c r="B9" s="5">
        <v>0.10526315789473684</v>
      </c>
      <c r="C9" s="5">
        <v>0.5252525252525253</v>
      </c>
      <c r="D9" s="5">
        <v>0.46323529411764708</v>
      </c>
      <c r="E9" s="5">
        <v>0.36440677966101692</v>
      </c>
      <c r="F9" s="5">
        <v>0.48598130841121495</v>
      </c>
      <c r="G9" s="5">
        <v>0.58490566037735847</v>
      </c>
      <c r="H9" s="5">
        <v>0.19354838709677419</v>
      </c>
      <c r="I9">
        <f t="shared" si="0"/>
        <v>0.10526315789473684</v>
      </c>
      <c r="J9">
        <f>AVERAGE(B9:H9)</f>
        <v>0.38894187325875335</v>
      </c>
      <c r="K9">
        <f t="shared" si="1"/>
        <v>0.58490566037735847</v>
      </c>
    </row>
    <row r="10" spans="1:14" x14ac:dyDescent="0.25">
      <c r="A10" s="8" t="s">
        <v>579</v>
      </c>
      <c r="B10" s="5">
        <v>0</v>
      </c>
      <c r="C10" s="5">
        <v>0.3888888888888889</v>
      </c>
      <c r="D10" s="5">
        <v>0.2857142857142857</v>
      </c>
      <c r="E10" s="5">
        <v>5.5555555555555552E-2</v>
      </c>
      <c r="F10" s="5">
        <v>0.31578947368421051</v>
      </c>
      <c r="G10" s="5">
        <v>0.29411764705882354</v>
      </c>
      <c r="H10" s="5">
        <v>0.2857142857142857</v>
      </c>
      <c r="I10">
        <f t="shared" si="0"/>
        <v>0</v>
      </c>
      <c r="J10">
        <f>AVERAGE(B10:H10)</f>
        <v>0.23225430523086432</v>
      </c>
      <c r="K10">
        <f t="shared" si="1"/>
        <v>0.3888888888888889</v>
      </c>
    </row>
    <row r="11" spans="1:14" x14ac:dyDescent="0.25">
      <c r="A11" s="8" t="s">
        <v>578</v>
      </c>
      <c r="B11" s="5">
        <v>0.5</v>
      </c>
      <c r="C11" s="5">
        <v>0</v>
      </c>
      <c r="D11" s="5">
        <v>0.125</v>
      </c>
      <c r="E11" s="5">
        <v>0.17647058823529413</v>
      </c>
      <c r="F11" s="5">
        <v>0.13333333333333333</v>
      </c>
      <c r="G11" s="5">
        <v>9.0909090909090912E-2</v>
      </c>
      <c r="H11" s="5">
        <v>0</v>
      </c>
      <c r="I11">
        <f t="shared" si="0"/>
        <v>0</v>
      </c>
      <c r="J11">
        <f>AVERAGE(B11:H11)</f>
        <v>0.14653043035395977</v>
      </c>
      <c r="K11">
        <f t="shared" si="1"/>
        <v>0.5</v>
      </c>
    </row>
    <row r="13" spans="1:14" x14ac:dyDescent="0.25">
      <c r="A13" t="str">
        <f>A1</f>
        <v>Row Labels</v>
      </c>
      <c r="B13" t="str">
        <f t="shared" ref="B13:J14" si="2">B1</f>
        <v>BPIC14_f</v>
      </c>
      <c r="C13" t="str">
        <f t="shared" si="2"/>
        <v>BPIC15_1f</v>
      </c>
      <c r="D13" t="str">
        <f t="shared" si="2"/>
        <v>BPIC15_2f</v>
      </c>
      <c r="E13" t="str">
        <f t="shared" si="2"/>
        <v>BPIC15_3f</v>
      </c>
      <c r="F13" t="str">
        <f t="shared" si="2"/>
        <v>BPIC15_4f</v>
      </c>
      <c r="G13" t="str">
        <f t="shared" si="2"/>
        <v>BPIC15_5f</v>
      </c>
      <c r="H13" t="str">
        <f t="shared" si="2"/>
        <v>BPIC17_f</v>
      </c>
      <c r="I13" s="7" t="s">
        <v>621</v>
      </c>
      <c r="J13" s="7" t="s">
        <v>623</v>
      </c>
      <c r="K13" s="7" t="s">
        <v>622</v>
      </c>
    </row>
    <row r="14" spans="1:14" x14ac:dyDescent="0.25">
      <c r="A14" t="str">
        <f t="shared" ref="A14:I23" si="3">A2</f>
        <v>Average of basic footprints</v>
      </c>
      <c r="B14">
        <f t="shared" si="2"/>
        <v>10</v>
      </c>
      <c r="C14">
        <f t="shared" si="2"/>
        <v>29</v>
      </c>
      <c r="D14">
        <f t="shared" si="2"/>
        <v>54</v>
      </c>
      <c r="E14">
        <f t="shared" si="2"/>
        <v>56</v>
      </c>
      <c r="F14">
        <f t="shared" si="2"/>
        <v>42</v>
      </c>
      <c r="G14">
        <f t="shared" si="2"/>
        <v>32</v>
      </c>
      <c r="H14">
        <f t="shared" si="2"/>
        <v>13</v>
      </c>
      <c r="I14">
        <f t="shared" si="2"/>
        <v>10</v>
      </c>
      <c r="J14">
        <f t="shared" si="2"/>
        <v>34</v>
      </c>
      <c r="K14">
        <f>K2</f>
        <v>56</v>
      </c>
    </row>
    <row r="15" spans="1:14" x14ac:dyDescent="0.25">
      <c r="A15" t="str">
        <f t="shared" si="3"/>
        <v>Average of advanced footprints</v>
      </c>
      <c r="B15">
        <f t="shared" si="3"/>
        <v>3</v>
      </c>
      <c r="C15">
        <f t="shared" si="3"/>
        <v>59</v>
      </c>
      <c r="D15">
        <f t="shared" si="3"/>
        <v>71</v>
      </c>
      <c r="E15">
        <f t="shared" si="3"/>
        <v>47</v>
      </c>
      <c r="F15">
        <f t="shared" si="3"/>
        <v>60</v>
      </c>
      <c r="G15">
        <f t="shared" si="3"/>
        <v>68</v>
      </c>
      <c r="H15">
        <f t="shared" si="3"/>
        <v>8</v>
      </c>
      <c r="I15">
        <f t="shared" si="3"/>
        <v>3</v>
      </c>
      <c r="J15">
        <f t="shared" ref="J15" si="4">J3</f>
        <v>45</v>
      </c>
      <c r="K15">
        <f>K3</f>
        <v>71</v>
      </c>
    </row>
    <row r="16" spans="1:14" x14ac:dyDescent="0.25">
      <c r="A16" t="str">
        <f t="shared" si="3"/>
        <v>Average of share no footprint</v>
      </c>
      <c r="B16" s="10" t="str">
        <f t="shared" ref="B16:J16" si="5">TEXT(B4,"0%")</f>
        <v>11%</v>
      </c>
      <c r="C16" s="10" t="str">
        <f t="shared" si="5"/>
        <v>1%</v>
      </c>
      <c r="D16" s="10" t="str">
        <f t="shared" si="5"/>
        <v>12%</v>
      </c>
      <c r="E16" s="10" t="str">
        <f t="shared" si="5"/>
        <v>16%</v>
      </c>
      <c r="F16" s="10" t="str">
        <f t="shared" si="5"/>
        <v>8%</v>
      </c>
      <c r="G16" s="10" t="str">
        <f t="shared" si="5"/>
        <v>1%</v>
      </c>
      <c r="H16" s="10" t="str">
        <f t="shared" si="5"/>
        <v>0%</v>
      </c>
      <c r="I16" s="10" t="str">
        <f t="shared" si="5"/>
        <v>0%</v>
      </c>
      <c r="J16" s="10" t="str">
        <f t="shared" si="5"/>
        <v>7%</v>
      </c>
      <c r="K16" s="10" t="str">
        <f>TEXT(K4,"0%")</f>
        <v>16%</v>
      </c>
      <c r="L16" s="10"/>
      <c r="M16" s="10"/>
      <c r="N16" s="10"/>
    </row>
    <row r="17" spans="1:14" x14ac:dyDescent="0.25">
      <c r="A17" t="str">
        <f t="shared" si="3"/>
        <v>Average of optionality footprint</v>
      </c>
      <c r="B17">
        <f t="shared" si="3"/>
        <v>2</v>
      </c>
      <c r="C17">
        <f t="shared" si="3"/>
        <v>52</v>
      </c>
      <c r="D17">
        <f t="shared" si="3"/>
        <v>63</v>
      </c>
      <c r="E17">
        <f t="shared" si="3"/>
        <v>43</v>
      </c>
      <c r="F17">
        <f t="shared" si="3"/>
        <v>52</v>
      </c>
      <c r="G17">
        <f t="shared" si="3"/>
        <v>62</v>
      </c>
      <c r="H17">
        <f t="shared" si="3"/>
        <v>6</v>
      </c>
      <c r="I17">
        <f t="shared" si="3"/>
        <v>2</v>
      </c>
      <c r="J17">
        <f t="shared" ref="J17" si="6">J5</f>
        <v>40</v>
      </c>
      <c r="K17">
        <f>K5</f>
        <v>63</v>
      </c>
    </row>
    <row r="18" spans="1:14" x14ac:dyDescent="0.25">
      <c r="A18" t="str">
        <f t="shared" si="3"/>
        <v>Average of sequence optionality footprint</v>
      </c>
      <c r="B18">
        <f t="shared" si="3"/>
        <v>0</v>
      </c>
      <c r="C18">
        <f t="shared" si="3"/>
        <v>7</v>
      </c>
      <c r="D18">
        <f t="shared" si="3"/>
        <v>6</v>
      </c>
      <c r="E18">
        <f t="shared" si="3"/>
        <v>1</v>
      </c>
      <c r="F18">
        <f t="shared" si="3"/>
        <v>6</v>
      </c>
      <c r="G18">
        <f t="shared" si="3"/>
        <v>5</v>
      </c>
      <c r="H18">
        <f t="shared" si="3"/>
        <v>2</v>
      </c>
      <c r="I18">
        <f t="shared" si="3"/>
        <v>0</v>
      </c>
      <c r="J18">
        <f t="shared" ref="J18" si="7">J6</f>
        <v>4</v>
      </c>
      <c r="K18">
        <f>K6</f>
        <v>7</v>
      </c>
    </row>
    <row r="19" spans="1:14" x14ac:dyDescent="0.25">
      <c r="A19" t="str">
        <f t="shared" si="3"/>
        <v>Average of or footprint</v>
      </c>
      <c r="B19">
        <f t="shared" si="3"/>
        <v>1</v>
      </c>
      <c r="C19">
        <f t="shared" si="3"/>
        <v>0</v>
      </c>
      <c r="D19">
        <f t="shared" si="3"/>
        <v>2</v>
      </c>
      <c r="E19">
        <f t="shared" si="3"/>
        <v>3</v>
      </c>
      <c r="F19">
        <f t="shared" si="3"/>
        <v>2</v>
      </c>
      <c r="G19">
        <f t="shared" si="3"/>
        <v>1</v>
      </c>
      <c r="H19">
        <f t="shared" si="3"/>
        <v>0</v>
      </c>
      <c r="I19">
        <f t="shared" si="3"/>
        <v>0</v>
      </c>
      <c r="J19">
        <f t="shared" ref="J19" si="8">J7</f>
        <v>1</v>
      </c>
      <c r="K19">
        <f>K7</f>
        <v>3</v>
      </c>
    </row>
    <row r="20" spans="1:14" x14ac:dyDescent="0.25">
      <c r="A20" t="str">
        <f t="shared" si="3"/>
        <v>Average of share advanced</v>
      </c>
      <c r="B20" s="10" t="str">
        <f t="shared" ref="B20:H20" si="9">TEXT(B8,"0%")</f>
        <v>23%</v>
      </c>
      <c r="C20" s="10" t="str">
        <f t="shared" si="9"/>
        <v>73%</v>
      </c>
      <c r="D20" s="10" t="str">
        <f t="shared" si="9"/>
        <v>60%</v>
      </c>
      <c r="E20" s="10" t="str">
        <f t="shared" si="9"/>
        <v>46%</v>
      </c>
      <c r="F20" s="10" t="str">
        <f t="shared" si="9"/>
        <v>63%</v>
      </c>
      <c r="G20" s="10" t="str">
        <f t="shared" si="9"/>
        <v>72%</v>
      </c>
      <c r="H20" s="10" t="str">
        <f t="shared" si="9"/>
        <v>42%</v>
      </c>
      <c r="I20" s="10" t="str">
        <f t="shared" ref="I20:J20" si="10">TEXT(I8,"0%")</f>
        <v>23%</v>
      </c>
      <c r="J20" s="10" t="str">
        <f t="shared" si="10"/>
        <v>54%</v>
      </c>
      <c r="K20" s="10" t="str">
        <f>TEXT(K8,"0%")</f>
        <v>73%</v>
      </c>
      <c r="L20" s="10"/>
      <c r="M20" s="10"/>
      <c r="N20" s="10"/>
    </row>
    <row r="21" spans="1:14" x14ac:dyDescent="0.25">
      <c r="A21" t="str">
        <f t="shared" si="3"/>
        <v>Average of optionality share</v>
      </c>
      <c r="B21" s="10" t="str">
        <f t="shared" ref="B21:H23" si="11">TEXT(B9,"0%")</f>
        <v>11%</v>
      </c>
      <c r="C21" s="10" t="str">
        <f t="shared" si="11"/>
        <v>53%</v>
      </c>
      <c r="D21" s="10" t="str">
        <f t="shared" si="11"/>
        <v>46%</v>
      </c>
      <c r="E21" s="10" t="str">
        <f t="shared" si="11"/>
        <v>36%</v>
      </c>
      <c r="F21" s="10" t="str">
        <f t="shared" si="11"/>
        <v>49%</v>
      </c>
      <c r="G21" s="10" t="str">
        <f t="shared" si="11"/>
        <v>58%</v>
      </c>
      <c r="H21" s="10" t="str">
        <f t="shared" si="11"/>
        <v>19%</v>
      </c>
      <c r="I21" s="10" t="str">
        <f t="shared" ref="I21:J21" si="12">TEXT(I9,"0%")</f>
        <v>11%</v>
      </c>
      <c r="J21" s="10" t="str">
        <f t="shared" si="12"/>
        <v>39%</v>
      </c>
      <c r="K21" s="10" t="str">
        <f>TEXT(K9,"0%")</f>
        <v>58%</v>
      </c>
      <c r="L21" s="10"/>
      <c r="M21" s="10"/>
      <c r="N21" s="10"/>
    </row>
    <row r="22" spans="1:14" x14ac:dyDescent="0.25">
      <c r="A22" t="str">
        <f t="shared" si="3"/>
        <v>Average of sequence optionality share</v>
      </c>
      <c r="B22" s="10" t="str">
        <f t="shared" si="11"/>
        <v>0%</v>
      </c>
      <c r="C22" s="10" t="str">
        <f t="shared" si="11"/>
        <v>39%</v>
      </c>
      <c r="D22" s="10" t="str">
        <f t="shared" si="11"/>
        <v>29%</v>
      </c>
      <c r="E22" s="10" t="str">
        <f t="shared" si="11"/>
        <v>6%</v>
      </c>
      <c r="F22" s="10" t="str">
        <f t="shared" si="11"/>
        <v>32%</v>
      </c>
      <c r="G22" s="10" t="str">
        <f t="shared" si="11"/>
        <v>29%</v>
      </c>
      <c r="H22" s="10" t="str">
        <f t="shared" si="11"/>
        <v>29%</v>
      </c>
      <c r="I22" s="10" t="str">
        <f t="shared" ref="I22:J22" si="13">TEXT(I10,"0%")</f>
        <v>0%</v>
      </c>
      <c r="J22" s="10" t="str">
        <f t="shared" si="13"/>
        <v>23%</v>
      </c>
      <c r="K22" s="10" t="str">
        <f>TEXT(K10,"0%")</f>
        <v>39%</v>
      </c>
      <c r="L22" s="10"/>
      <c r="M22" s="10"/>
      <c r="N22" s="10"/>
    </row>
    <row r="23" spans="1:14" x14ac:dyDescent="0.25">
      <c r="A23" t="str">
        <f t="shared" si="3"/>
        <v>Average of or share</v>
      </c>
      <c r="B23" s="10" t="str">
        <f t="shared" si="11"/>
        <v>50%</v>
      </c>
      <c r="C23" s="10" t="str">
        <f t="shared" si="11"/>
        <v>0%</v>
      </c>
      <c r="D23" s="10" t="str">
        <f t="shared" si="11"/>
        <v>13%</v>
      </c>
      <c r="E23" s="10" t="str">
        <f t="shared" si="11"/>
        <v>18%</v>
      </c>
      <c r="F23" s="10" t="str">
        <f t="shared" si="11"/>
        <v>13%</v>
      </c>
      <c r="G23" s="10" t="str">
        <f t="shared" si="11"/>
        <v>9%</v>
      </c>
      <c r="H23" s="10" t="str">
        <f t="shared" si="11"/>
        <v>0%</v>
      </c>
      <c r="I23" s="10" t="str">
        <f t="shared" ref="I23:J23" si="14">TEXT(I11,"0%")</f>
        <v>0%</v>
      </c>
      <c r="J23" s="10" t="str">
        <f t="shared" si="14"/>
        <v>15%</v>
      </c>
      <c r="K23" s="10" t="str">
        <f>TEXT(K11,"0%")</f>
        <v>50%</v>
      </c>
      <c r="L23" s="10"/>
      <c r="M23" s="10"/>
      <c r="N23" s="1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6332-2E0D-4936-BC50-EAFB5DEBA7AB}">
  <dimension ref="A1:N23"/>
  <sheetViews>
    <sheetView workbookViewId="0">
      <selection activeCell="I12" sqref="I12"/>
    </sheetView>
  </sheetViews>
  <sheetFormatPr defaultRowHeight="15" x14ac:dyDescent="0.25"/>
  <cols>
    <col min="1" max="1" width="39.140625" bestFit="1" customWidth="1"/>
  </cols>
  <sheetData>
    <row r="1" spans="1:14" x14ac:dyDescent="0.25">
      <c r="A1" s="8" t="s">
        <v>576</v>
      </c>
      <c r="B1" s="7" t="s">
        <v>613</v>
      </c>
      <c r="C1" s="7" t="s">
        <v>614</v>
      </c>
      <c r="D1" s="7" t="s">
        <v>615</v>
      </c>
      <c r="E1" s="7" t="s">
        <v>616</v>
      </c>
      <c r="F1" s="7" t="s">
        <v>617</v>
      </c>
      <c r="G1" s="7" t="s">
        <v>618</v>
      </c>
      <c r="H1" s="7" t="s">
        <v>619</v>
      </c>
      <c r="I1" s="7" t="s">
        <v>621</v>
      </c>
      <c r="J1" s="7" t="s">
        <v>623</v>
      </c>
      <c r="K1" s="7" t="s">
        <v>622</v>
      </c>
    </row>
    <row r="2" spans="1:14" x14ac:dyDescent="0.25">
      <c r="A2" s="8" t="s">
        <v>586</v>
      </c>
      <c r="B2" s="5">
        <v>14</v>
      </c>
      <c r="C2" s="5">
        <v>9</v>
      </c>
      <c r="D2" s="5">
        <v>25</v>
      </c>
      <c r="E2" s="5">
        <v>35</v>
      </c>
      <c r="F2" s="5">
        <v>32</v>
      </c>
      <c r="G2" s="5">
        <v>35</v>
      </c>
      <c r="H2" s="5">
        <v>25</v>
      </c>
      <c r="I2" s="5">
        <v>10</v>
      </c>
      <c r="J2">
        <f>ROUND(AVERAGE(B2:H2),0)</f>
        <v>25</v>
      </c>
      <c r="K2">
        <f t="shared" ref="K2:K11" si="0">MAX(B2:H2)</f>
        <v>35</v>
      </c>
    </row>
    <row r="3" spans="1:14" x14ac:dyDescent="0.25">
      <c r="A3" s="8" t="s">
        <v>585</v>
      </c>
      <c r="B3" s="5">
        <v>5</v>
      </c>
      <c r="C3" s="5">
        <v>2</v>
      </c>
      <c r="D3" s="5">
        <v>46</v>
      </c>
      <c r="E3" s="5">
        <v>60</v>
      </c>
      <c r="F3" s="5">
        <v>38</v>
      </c>
      <c r="G3" s="5">
        <v>44</v>
      </c>
      <c r="H3" s="5">
        <v>50</v>
      </c>
      <c r="I3" s="5">
        <v>8</v>
      </c>
      <c r="J3">
        <f>ROUND(AVERAGE(B3:H3),0)</f>
        <v>35</v>
      </c>
      <c r="K3">
        <f t="shared" si="0"/>
        <v>60</v>
      </c>
    </row>
    <row r="4" spans="1:14" x14ac:dyDescent="0.25">
      <c r="A4" s="8" t="s">
        <v>584</v>
      </c>
      <c r="B4" s="5">
        <v>0</v>
      </c>
      <c r="C4" s="5">
        <v>0.33333333333333331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>
        <f>AVERAGE(B4:H4)</f>
        <v>4.7619047619047616E-2</v>
      </c>
      <c r="K4">
        <f t="shared" si="0"/>
        <v>0.33333333333333331</v>
      </c>
    </row>
    <row r="5" spans="1:14" x14ac:dyDescent="0.25">
      <c r="A5" s="8" t="s">
        <v>583</v>
      </c>
      <c r="B5" s="5">
        <v>5</v>
      </c>
      <c r="C5" s="5">
        <v>2</v>
      </c>
      <c r="D5" s="5">
        <v>40</v>
      </c>
      <c r="E5" s="5">
        <v>55</v>
      </c>
      <c r="F5" s="5">
        <v>38</v>
      </c>
      <c r="G5" s="5">
        <v>38</v>
      </c>
      <c r="H5" s="5">
        <v>43</v>
      </c>
      <c r="I5" s="5">
        <v>6</v>
      </c>
      <c r="J5">
        <f>ROUND(AVERAGE(B5:H5),0)</f>
        <v>32</v>
      </c>
      <c r="K5">
        <f t="shared" si="0"/>
        <v>55</v>
      </c>
    </row>
    <row r="6" spans="1:14" x14ac:dyDescent="0.25">
      <c r="A6" s="8" t="s">
        <v>581</v>
      </c>
      <c r="B6" s="5">
        <v>0</v>
      </c>
      <c r="C6" s="5">
        <v>0</v>
      </c>
      <c r="D6" s="5">
        <v>6</v>
      </c>
      <c r="E6" s="5">
        <v>5</v>
      </c>
      <c r="F6" s="5">
        <v>0</v>
      </c>
      <c r="G6" s="5">
        <v>6</v>
      </c>
      <c r="H6" s="5">
        <v>7</v>
      </c>
      <c r="I6" s="5">
        <v>2</v>
      </c>
      <c r="J6">
        <f>ROUND(AVERAGE(B6:H6),0)</f>
        <v>3</v>
      </c>
      <c r="K6">
        <f t="shared" si="0"/>
        <v>7</v>
      </c>
    </row>
    <row r="7" spans="1:14" x14ac:dyDescent="0.25">
      <c r="A7" s="8" t="s">
        <v>582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>
        <f>ROUND(AVERAGE(B7:H7),0)</f>
        <v>0</v>
      </c>
      <c r="K7">
        <f t="shared" si="0"/>
        <v>0</v>
      </c>
    </row>
    <row r="8" spans="1:14" x14ac:dyDescent="0.25">
      <c r="A8" s="8" t="s">
        <v>588</v>
      </c>
      <c r="B8" s="5">
        <v>0.26315789473684209</v>
      </c>
      <c r="C8" s="5">
        <v>0.18181818181818182</v>
      </c>
      <c r="D8" s="5">
        <v>0.70769230769230773</v>
      </c>
      <c r="E8" s="5">
        <v>0.66666666666666663</v>
      </c>
      <c r="F8" s="5">
        <v>0.54285714285714282</v>
      </c>
      <c r="G8" s="5">
        <v>0.60273972602739723</v>
      </c>
      <c r="H8" s="5">
        <v>0.73529411764705888</v>
      </c>
      <c r="I8" s="5">
        <v>0.5</v>
      </c>
      <c r="J8">
        <f>AVERAGE(B8:H8)</f>
        <v>0.52860371963508523</v>
      </c>
      <c r="K8">
        <f t="shared" si="0"/>
        <v>0.73529411764705888</v>
      </c>
    </row>
    <row r="9" spans="1:14" x14ac:dyDescent="0.25">
      <c r="A9" s="8" t="s">
        <v>580</v>
      </c>
      <c r="B9" s="5">
        <v>9.4339622641509441E-2</v>
      </c>
      <c r="C9" s="5">
        <v>0.1111111111111111</v>
      </c>
      <c r="D9" s="5">
        <v>0.42105263157894735</v>
      </c>
      <c r="E9" s="5">
        <v>0.47826086956521741</v>
      </c>
      <c r="F9" s="5">
        <v>0.40425531914893614</v>
      </c>
      <c r="G9" s="5">
        <v>0.38</v>
      </c>
      <c r="H9" s="5">
        <v>0.44791666666666669</v>
      </c>
      <c r="I9" s="5">
        <v>0.21428571428571427</v>
      </c>
      <c r="J9">
        <f>AVERAGE(B9:H9)</f>
        <v>0.33384803153034115</v>
      </c>
      <c r="K9">
        <f t="shared" si="0"/>
        <v>0.47826086956521741</v>
      </c>
    </row>
    <row r="10" spans="1:14" x14ac:dyDescent="0.25">
      <c r="A10" s="8" t="s">
        <v>579</v>
      </c>
      <c r="B10" s="5">
        <v>0</v>
      </c>
      <c r="C10" s="5">
        <v>0</v>
      </c>
      <c r="D10" s="5">
        <v>0.375</v>
      </c>
      <c r="E10" s="5">
        <v>0.27777777777777779</v>
      </c>
      <c r="F10" s="5">
        <v>0</v>
      </c>
      <c r="G10" s="5">
        <v>0.31578947368421051</v>
      </c>
      <c r="H10" s="5">
        <v>0.5</v>
      </c>
      <c r="I10" s="5">
        <v>0.2857142857142857</v>
      </c>
      <c r="J10">
        <f>AVERAGE(B10:H10)</f>
        <v>0.2097953216374269</v>
      </c>
      <c r="K10">
        <f t="shared" si="0"/>
        <v>0.5</v>
      </c>
    </row>
    <row r="11" spans="1:14" x14ac:dyDescent="0.25">
      <c r="A11" s="8" t="s">
        <v>578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>
        <f>AVERAGE(B11:H11)</f>
        <v>0</v>
      </c>
      <c r="K11">
        <f t="shared" si="0"/>
        <v>0</v>
      </c>
    </row>
    <row r="13" spans="1:14" x14ac:dyDescent="0.25">
      <c r="A13" t="str">
        <f>A1</f>
        <v>Row Labels</v>
      </c>
      <c r="B13" t="str">
        <f t="shared" ref="B13:J15" si="1">B1</f>
        <v>BPIC14_f</v>
      </c>
      <c r="C13" t="str">
        <f t="shared" si="1"/>
        <v>BPIC15_1f</v>
      </c>
      <c r="D13" t="str">
        <f t="shared" si="1"/>
        <v>BPIC15_2f</v>
      </c>
      <c r="E13" t="str">
        <f t="shared" si="1"/>
        <v>BPIC15_3f</v>
      </c>
      <c r="F13" t="str">
        <f t="shared" si="1"/>
        <v>BPIC15_4f</v>
      </c>
      <c r="G13" t="str">
        <f t="shared" si="1"/>
        <v>BPIC15_5f</v>
      </c>
      <c r="H13" t="str">
        <f t="shared" si="1"/>
        <v>BPIC17_f</v>
      </c>
      <c r="I13" s="7" t="s">
        <v>621</v>
      </c>
      <c r="J13" s="7" t="s">
        <v>623</v>
      </c>
      <c r="K13" s="7" t="s">
        <v>622</v>
      </c>
    </row>
    <row r="14" spans="1:14" x14ac:dyDescent="0.25">
      <c r="A14" t="str">
        <f t="shared" ref="A14:J23" si="2">A2</f>
        <v>Average of basic footprints</v>
      </c>
      <c r="B14">
        <f t="shared" si="1"/>
        <v>14</v>
      </c>
      <c r="C14">
        <f t="shared" si="1"/>
        <v>9</v>
      </c>
      <c r="D14">
        <f t="shared" si="1"/>
        <v>25</v>
      </c>
      <c r="E14">
        <f t="shared" si="1"/>
        <v>35</v>
      </c>
      <c r="F14">
        <f t="shared" si="1"/>
        <v>32</v>
      </c>
      <c r="G14">
        <f t="shared" si="1"/>
        <v>35</v>
      </c>
      <c r="H14">
        <f t="shared" si="1"/>
        <v>25</v>
      </c>
      <c r="I14">
        <f t="shared" si="1"/>
        <v>10</v>
      </c>
      <c r="J14">
        <f t="shared" si="1"/>
        <v>25</v>
      </c>
      <c r="K14">
        <f>K2</f>
        <v>35</v>
      </c>
    </row>
    <row r="15" spans="1:14" x14ac:dyDescent="0.25">
      <c r="A15" t="str">
        <f t="shared" si="2"/>
        <v>Average of advanced footprints</v>
      </c>
      <c r="B15">
        <f t="shared" si="2"/>
        <v>5</v>
      </c>
      <c r="C15">
        <f t="shared" si="2"/>
        <v>2</v>
      </c>
      <c r="D15">
        <f t="shared" si="2"/>
        <v>46</v>
      </c>
      <c r="E15">
        <f t="shared" si="2"/>
        <v>60</v>
      </c>
      <c r="F15">
        <f t="shared" si="2"/>
        <v>38</v>
      </c>
      <c r="G15">
        <f t="shared" si="2"/>
        <v>44</v>
      </c>
      <c r="H15">
        <f t="shared" si="2"/>
        <v>50</v>
      </c>
      <c r="I15">
        <f t="shared" si="2"/>
        <v>8</v>
      </c>
      <c r="J15">
        <f t="shared" si="1"/>
        <v>35</v>
      </c>
      <c r="K15">
        <f>K3</f>
        <v>60</v>
      </c>
    </row>
    <row r="16" spans="1:14" x14ac:dyDescent="0.25">
      <c r="A16" t="str">
        <f t="shared" si="2"/>
        <v>Average of share no footprint</v>
      </c>
      <c r="B16" s="10" t="str">
        <f t="shared" ref="B16:J16" si="3">TEXT(B4,"0%")</f>
        <v>0%</v>
      </c>
      <c r="C16" s="10" t="str">
        <f t="shared" si="3"/>
        <v>33%</v>
      </c>
      <c r="D16" s="10" t="str">
        <f t="shared" si="3"/>
        <v>0%</v>
      </c>
      <c r="E16" s="10" t="str">
        <f t="shared" si="3"/>
        <v>0%</v>
      </c>
      <c r="F16" s="10" t="str">
        <f t="shared" si="3"/>
        <v>0%</v>
      </c>
      <c r="G16" s="10" t="str">
        <f t="shared" si="3"/>
        <v>0%</v>
      </c>
      <c r="H16" s="10" t="str">
        <f t="shared" si="3"/>
        <v>0%</v>
      </c>
      <c r="I16" s="10" t="str">
        <f t="shared" si="3"/>
        <v>0%</v>
      </c>
      <c r="J16" s="10" t="str">
        <f t="shared" si="3"/>
        <v>5%</v>
      </c>
      <c r="K16" s="10" t="str">
        <f>TEXT(K4,"0%")</f>
        <v>33%</v>
      </c>
      <c r="L16" s="10"/>
      <c r="M16" s="10"/>
      <c r="N16" s="10"/>
    </row>
    <row r="17" spans="1:14" x14ac:dyDescent="0.25">
      <c r="A17" t="str">
        <f t="shared" si="2"/>
        <v>Average of optionality footprint</v>
      </c>
      <c r="B17">
        <f t="shared" si="2"/>
        <v>5</v>
      </c>
      <c r="C17">
        <f t="shared" si="2"/>
        <v>2</v>
      </c>
      <c r="D17">
        <f t="shared" si="2"/>
        <v>40</v>
      </c>
      <c r="E17">
        <f t="shared" si="2"/>
        <v>55</v>
      </c>
      <c r="F17">
        <f t="shared" si="2"/>
        <v>38</v>
      </c>
      <c r="G17">
        <f t="shared" si="2"/>
        <v>38</v>
      </c>
      <c r="H17">
        <f t="shared" si="2"/>
        <v>43</v>
      </c>
      <c r="I17">
        <f t="shared" si="2"/>
        <v>6</v>
      </c>
      <c r="J17">
        <f t="shared" si="2"/>
        <v>32</v>
      </c>
      <c r="K17">
        <f>K5</f>
        <v>55</v>
      </c>
    </row>
    <row r="18" spans="1:14" x14ac:dyDescent="0.25">
      <c r="A18" t="str">
        <f t="shared" si="2"/>
        <v>Average of sequence optionality footprint</v>
      </c>
      <c r="B18">
        <f t="shared" si="2"/>
        <v>0</v>
      </c>
      <c r="C18">
        <f t="shared" si="2"/>
        <v>0</v>
      </c>
      <c r="D18">
        <f t="shared" si="2"/>
        <v>6</v>
      </c>
      <c r="E18">
        <f t="shared" si="2"/>
        <v>5</v>
      </c>
      <c r="F18">
        <f t="shared" si="2"/>
        <v>0</v>
      </c>
      <c r="G18">
        <f t="shared" si="2"/>
        <v>6</v>
      </c>
      <c r="H18">
        <f t="shared" si="2"/>
        <v>7</v>
      </c>
      <c r="I18">
        <f t="shared" si="2"/>
        <v>2</v>
      </c>
      <c r="J18">
        <f t="shared" si="2"/>
        <v>3</v>
      </c>
      <c r="K18">
        <f>K6</f>
        <v>7</v>
      </c>
    </row>
    <row r="19" spans="1:14" x14ac:dyDescent="0.25">
      <c r="A19" t="str">
        <f t="shared" si="2"/>
        <v>Average of or footprint</v>
      </c>
      <c r="B19">
        <f t="shared" si="2"/>
        <v>0</v>
      </c>
      <c r="C19">
        <f t="shared" si="2"/>
        <v>0</v>
      </c>
      <c r="D19">
        <f t="shared" si="2"/>
        <v>0</v>
      </c>
      <c r="E19">
        <f t="shared" si="2"/>
        <v>0</v>
      </c>
      <c r="F19">
        <f t="shared" si="2"/>
        <v>0</v>
      </c>
      <c r="G19">
        <f t="shared" si="2"/>
        <v>0</v>
      </c>
      <c r="H19">
        <f t="shared" si="2"/>
        <v>0</v>
      </c>
      <c r="I19">
        <f t="shared" si="2"/>
        <v>0</v>
      </c>
      <c r="J19">
        <f t="shared" si="2"/>
        <v>0</v>
      </c>
      <c r="K19">
        <f>K7</f>
        <v>0</v>
      </c>
    </row>
    <row r="20" spans="1:14" x14ac:dyDescent="0.25">
      <c r="A20" t="str">
        <f t="shared" si="2"/>
        <v>Average of share advanced</v>
      </c>
      <c r="B20" s="10" t="str">
        <f t="shared" ref="B20:J23" si="4">TEXT(B8,"0%")</f>
        <v>26%</v>
      </c>
      <c r="C20" s="10" t="str">
        <f t="shared" si="4"/>
        <v>18%</v>
      </c>
      <c r="D20" s="10" t="str">
        <f t="shared" si="4"/>
        <v>71%</v>
      </c>
      <c r="E20" s="10" t="str">
        <f t="shared" si="4"/>
        <v>67%</v>
      </c>
      <c r="F20" s="10" t="str">
        <f t="shared" si="4"/>
        <v>54%</v>
      </c>
      <c r="G20" s="10" t="str">
        <f t="shared" si="4"/>
        <v>60%</v>
      </c>
      <c r="H20" s="10" t="str">
        <f t="shared" si="4"/>
        <v>74%</v>
      </c>
      <c r="I20" s="10" t="str">
        <f t="shared" si="4"/>
        <v>50%</v>
      </c>
      <c r="J20" s="10" t="str">
        <f t="shared" si="4"/>
        <v>53%</v>
      </c>
      <c r="K20" s="10" t="str">
        <f>TEXT(K8,"0%")</f>
        <v>74%</v>
      </c>
      <c r="L20" s="10"/>
      <c r="M20" s="10"/>
      <c r="N20" s="10"/>
    </row>
    <row r="21" spans="1:14" x14ac:dyDescent="0.25">
      <c r="A21" t="str">
        <f t="shared" si="2"/>
        <v>Average of optionality share</v>
      </c>
      <c r="B21" s="10" t="str">
        <f t="shared" si="4"/>
        <v>9%</v>
      </c>
      <c r="C21" s="10" t="str">
        <f t="shared" si="4"/>
        <v>11%</v>
      </c>
      <c r="D21" s="10" t="str">
        <f t="shared" si="4"/>
        <v>42%</v>
      </c>
      <c r="E21" s="10" t="str">
        <f t="shared" si="4"/>
        <v>48%</v>
      </c>
      <c r="F21" s="10" t="str">
        <f t="shared" si="4"/>
        <v>40%</v>
      </c>
      <c r="G21" s="10" t="str">
        <f t="shared" si="4"/>
        <v>38%</v>
      </c>
      <c r="H21" s="10" t="str">
        <f t="shared" si="4"/>
        <v>45%</v>
      </c>
      <c r="I21" s="10" t="str">
        <f t="shared" si="4"/>
        <v>21%</v>
      </c>
      <c r="J21" s="10" t="str">
        <f t="shared" si="4"/>
        <v>33%</v>
      </c>
      <c r="K21" s="10" t="str">
        <f>TEXT(K9,"0%")</f>
        <v>48%</v>
      </c>
      <c r="L21" s="10"/>
      <c r="M21" s="10"/>
      <c r="N21" s="10"/>
    </row>
    <row r="22" spans="1:14" x14ac:dyDescent="0.25">
      <c r="A22" t="str">
        <f t="shared" si="2"/>
        <v>Average of sequence optionality share</v>
      </c>
      <c r="B22" s="10" t="str">
        <f t="shared" si="4"/>
        <v>0%</v>
      </c>
      <c r="C22" s="10" t="str">
        <f t="shared" si="4"/>
        <v>0%</v>
      </c>
      <c r="D22" s="10" t="str">
        <f t="shared" si="4"/>
        <v>38%</v>
      </c>
      <c r="E22" s="10" t="str">
        <f t="shared" si="4"/>
        <v>28%</v>
      </c>
      <c r="F22" s="10" t="str">
        <f t="shared" si="4"/>
        <v>0%</v>
      </c>
      <c r="G22" s="10" t="str">
        <f t="shared" si="4"/>
        <v>32%</v>
      </c>
      <c r="H22" s="10" t="str">
        <f t="shared" si="4"/>
        <v>50%</v>
      </c>
      <c r="I22" s="10" t="str">
        <f t="shared" si="4"/>
        <v>29%</v>
      </c>
      <c r="J22" s="10" t="str">
        <f t="shared" si="4"/>
        <v>21%</v>
      </c>
      <c r="K22" s="10" t="str">
        <f>TEXT(K10,"0%")</f>
        <v>50%</v>
      </c>
      <c r="L22" s="10"/>
      <c r="M22" s="10"/>
      <c r="N22" s="10"/>
    </row>
    <row r="23" spans="1:14" x14ac:dyDescent="0.25">
      <c r="A23" t="str">
        <f t="shared" si="2"/>
        <v>Average of or share</v>
      </c>
      <c r="B23" s="10" t="str">
        <f t="shared" si="4"/>
        <v>0%</v>
      </c>
      <c r="C23" s="10" t="str">
        <f t="shared" si="4"/>
        <v>0%</v>
      </c>
      <c r="D23" s="10" t="str">
        <f t="shared" si="4"/>
        <v>0%</v>
      </c>
      <c r="E23" s="10" t="str">
        <f t="shared" si="4"/>
        <v>0%</v>
      </c>
      <c r="F23" s="10" t="str">
        <f t="shared" si="4"/>
        <v>0%</v>
      </c>
      <c r="G23" s="10" t="str">
        <f t="shared" si="4"/>
        <v>0%</v>
      </c>
      <c r="H23" s="10" t="str">
        <f t="shared" si="4"/>
        <v>0%</v>
      </c>
      <c r="I23" s="10" t="str">
        <f t="shared" si="4"/>
        <v>0%</v>
      </c>
      <c r="J23" s="10" t="str">
        <f t="shared" si="4"/>
        <v>0%</v>
      </c>
      <c r="K23" s="10" t="str">
        <f>TEXT(K11,"0%")</f>
        <v>0%</v>
      </c>
      <c r="L23" s="10"/>
      <c r="M23" s="10"/>
      <c r="N23" s="1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3"/>
  <sheetViews>
    <sheetView workbookViewId="0">
      <selection activeCell="K1" sqref="K1:K1048576"/>
    </sheetView>
  </sheetViews>
  <sheetFormatPr defaultRowHeight="15" x14ac:dyDescent="0.25"/>
  <cols>
    <col min="1" max="1" width="39.140625" bestFit="1" customWidth="1"/>
  </cols>
  <sheetData>
    <row r="1" spans="1:14" x14ac:dyDescent="0.25">
      <c r="A1" s="8" t="s">
        <v>576</v>
      </c>
      <c r="B1" s="7" t="s">
        <v>613</v>
      </c>
      <c r="C1" s="7" t="s">
        <v>614</v>
      </c>
      <c r="D1" s="7" t="s">
        <v>615</v>
      </c>
      <c r="E1" s="7" t="s">
        <v>616</v>
      </c>
      <c r="F1" s="7" t="s">
        <v>617</v>
      </c>
      <c r="G1" s="7" t="s">
        <v>618</v>
      </c>
      <c r="H1" s="7" t="s">
        <v>619</v>
      </c>
      <c r="I1" s="7" t="s">
        <v>621</v>
      </c>
      <c r="J1" s="7" t="s">
        <v>623</v>
      </c>
      <c r="K1" s="7" t="s">
        <v>622</v>
      </c>
    </row>
    <row r="2" spans="1:14" x14ac:dyDescent="0.25">
      <c r="A2" s="8" t="s">
        <v>586</v>
      </c>
      <c r="B2" s="5">
        <v>7</v>
      </c>
      <c r="C2" s="5">
        <v>27</v>
      </c>
      <c r="D2" s="5">
        <v>33</v>
      </c>
      <c r="E2" s="5">
        <v>28</v>
      </c>
      <c r="F2" s="5">
        <v>33</v>
      </c>
      <c r="G2" s="5">
        <v>27</v>
      </c>
      <c r="H2" s="5">
        <v>10</v>
      </c>
      <c r="I2">
        <f t="shared" ref="I2:I11" si="0">MIN(B2:H2)</f>
        <v>7</v>
      </c>
      <c r="J2">
        <f>ROUND(AVERAGE(B2:H2),0)</f>
        <v>24</v>
      </c>
      <c r="K2">
        <f t="shared" ref="K2:K11" si="1">MAX(B2:H2)</f>
        <v>33</v>
      </c>
    </row>
    <row r="3" spans="1:14" x14ac:dyDescent="0.25">
      <c r="A3" s="8" t="s">
        <v>585</v>
      </c>
      <c r="B3" s="5">
        <v>4</v>
      </c>
      <c r="C3" s="5">
        <v>46</v>
      </c>
      <c r="D3" s="5">
        <v>58</v>
      </c>
      <c r="E3" s="5">
        <v>35</v>
      </c>
      <c r="F3" s="5">
        <v>44</v>
      </c>
      <c r="G3" s="5">
        <v>50</v>
      </c>
      <c r="H3" s="5">
        <v>8</v>
      </c>
      <c r="I3">
        <f t="shared" si="0"/>
        <v>4</v>
      </c>
      <c r="J3">
        <f>ROUND(AVERAGE(B3:H3),0)</f>
        <v>35</v>
      </c>
      <c r="K3">
        <f t="shared" si="1"/>
        <v>58</v>
      </c>
    </row>
    <row r="4" spans="1:14" x14ac:dyDescent="0.25">
      <c r="A4" s="8" t="s">
        <v>584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>
        <f t="shared" si="0"/>
        <v>0</v>
      </c>
      <c r="J4">
        <f>AVERAGE(B4:H4)</f>
        <v>0</v>
      </c>
      <c r="K4">
        <f t="shared" si="1"/>
        <v>0</v>
      </c>
    </row>
    <row r="5" spans="1:14" x14ac:dyDescent="0.25">
      <c r="A5" s="8" t="s">
        <v>583</v>
      </c>
      <c r="B5" s="5">
        <v>2</v>
      </c>
      <c r="C5" s="5">
        <v>39</v>
      </c>
      <c r="D5" s="5">
        <v>51</v>
      </c>
      <c r="E5" s="5">
        <v>31</v>
      </c>
      <c r="F5" s="5">
        <v>37</v>
      </c>
      <c r="G5" s="5">
        <v>42</v>
      </c>
      <c r="H5" s="5">
        <v>6</v>
      </c>
      <c r="I5">
        <f t="shared" si="0"/>
        <v>2</v>
      </c>
      <c r="J5">
        <f>ROUND(AVERAGE(B5:H5),0)</f>
        <v>30</v>
      </c>
      <c r="K5">
        <f t="shared" si="1"/>
        <v>51</v>
      </c>
    </row>
    <row r="6" spans="1:14" x14ac:dyDescent="0.25">
      <c r="A6" s="8" t="s">
        <v>581</v>
      </c>
      <c r="B6" s="5">
        <v>0</v>
      </c>
      <c r="C6" s="5">
        <v>7</v>
      </c>
      <c r="D6" s="5">
        <v>5</v>
      </c>
      <c r="E6" s="5">
        <v>0</v>
      </c>
      <c r="F6" s="5">
        <v>6</v>
      </c>
      <c r="G6" s="5">
        <v>7</v>
      </c>
      <c r="H6" s="5">
        <v>2</v>
      </c>
      <c r="I6">
        <f t="shared" si="0"/>
        <v>0</v>
      </c>
      <c r="J6">
        <f>ROUND(AVERAGE(B6:H6),0)</f>
        <v>4</v>
      </c>
      <c r="K6">
        <f t="shared" si="1"/>
        <v>7</v>
      </c>
    </row>
    <row r="7" spans="1:14" x14ac:dyDescent="0.25">
      <c r="A7" s="8" t="s">
        <v>582</v>
      </c>
      <c r="B7" s="5">
        <v>2</v>
      </c>
      <c r="C7" s="5">
        <v>0</v>
      </c>
      <c r="D7" s="5">
        <v>2</v>
      </c>
      <c r="E7" s="5">
        <v>4</v>
      </c>
      <c r="F7" s="5">
        <v>1</v>
      </c>
      <c r="G7" s="5">
        <v>1</v>
      </c>
      <c r="H7" s="5">
        <v>0</v>
      </c>
      <c r="I7">
        <f t="shared" si="0"/>
        <v>0</v>
      </c>
      <c r="J7">
        <f>ROUND(AVERAGE(B7:H7),0)</f>
        <v>1</v>
      </c>
      <c r="K7">
        <f t="shared" si="1"/>
        <v>4</v>
      </c>
    </row>
    <row r="8" spans="1:14" x14ac:dyDescent="0.25">
      <c r="A8" s="8" t="s">
        <v>588</v>
      </c>
      <c r="B8" s="5">
        <v>0.36363636363636365</v>
      </c>
      <c r="C8" s="5">
        <v>0.69696969696969702</v>
      </c>
      <c r="D8" s="5">
        <v>0.67441860465116277</v>
      </c>
      <c r="E8" s="5">
        <v>0.55555555555555558</v>
      </c>
      <c r="F8" s="5">
        <v>0.61971830985915488</v>
      </c>
      <c r="G8" s="5">
        <v>0.7142857142857143</v>
      </c>
      <c r="H8" s="5">
        <v>0.5</v>
      </c>
      <c r="I8">
        <f t="shared" si="0"/>
        <v>0.36363636363636365</v>
      </c>
      <c r="J8">
        <f>AVERAGE(B8:H8)</f>
        <v>0.58922632070823544</v>
      </c>
      <c r="K8">
        <f t="shared" si="1"/>
        <v>0.7142857142857143</v>
      </c>
    </row>
    <row r="9" spans="1:14" x14ac:dyDescent="0.25">
      <c r="A9" s="8" t="s">
        <v>580</v>
      </c>
      <c r="B9" s="5">
        <v>0.125</v>
      </c>
      <c r="C9" s="5">
        <v>0.40206185567010311</v>
      </c>
      <c r="D9" s="5">
        <v>0.45132743362831856</v>
      </c>
      <c r="E9" s="5">
        <v>0.34444444444444444</v>
      </c>
      <c r="F9" s="5">
        <v>0.37755102040816324</v>
      </c>
      <c r="G9" s="5">
        <v>0.42857142857142855</v>
      </c>
      <c r="H9" s="5">
        <v>0.21428571428571427</v>
      </c>
      <c r="I9">
        <f t="shared" si="0"/>
        <v>0.125</v>
      </c>
      <c r="J9">
        <f>AVERAGE(B9:H9)</f>
        <v>0.33474884242973885</v>
      </c>
      <c r="K9">
        <f t="shared" si="1"/>
        <v>0.45132743362831856</v>
      </c>
    </row>
    <row r="10" spans="1:14" x14ac:dyDescent="0.25">
      <c r="A10" s="8" t="s">
        <v>579</v>
      </c>
      <c r="B10" s="5">
        <v>0</v>
      </c>
      <c r="C10" s="5">
        <v>0.3888888888888889</v>
      </c>
      <c r="D10" s="5">
        <v>0.27777777777777779</v>
      </c>
      <c r="E10" s="5">
        <v>0</v>
      </c>
      <c r="F10" s="5">
        <v>0.33333333333333331</v>
      </c>
      <c r="G10" s="5">
        <v>0.41176470588235292</v>
      </c>
      <c r="H10" s="5">
        <v>0.2857142857142857</v>
      </c>
      <c r="I10">
        <f t="shared" si="0"/>
        <v>0</v>
      </c>
      <c r="J10">
        <f>AVERAGE(B10:H10)</f>
        <v>0.24249699879951978</v>
      </c>
      <c r="K10">
        <f t="shared" si="1"/>
        <v>0.41176470588235292</v>
      </c>
    </row>
    <row r="11" spans="1:14" x14ac:dyDescent="0.25">
      <c r="A11" s="8" t="s">
        <v>578</v>
      </c>
      <c r="B11" s="5">
        <v>0.66666666666666663</v>
      </c>
      <c r="C11" s="5">
        <v>0</v>
      </c>
      <c r="D11" s="5">
        <v>0.13333333333333333</v>
      </c>
      <c r="E11" s="5">
        <v>0.30769230769230771</v>
      </c>
      <c r="F11" s="5">
        <v>6.6666666666666666E-2</v>
      </c>
      <c r="G11" s="5">
        <v>0.14285714285714285</v>
      </c>
      <c r="H11" s="5">
        <v>0</v>
      </c>
      <c r="I11">
        <f t="shared" si="0"/>
        <v>0</v>
      </c>
      <c r="J11">
        <f>AVERAGE(B11:H11)</f>
        <v>0.1881737310308739</v>
      </c>
      <c r="K11">
        <f t="shared" si="1"/>
        <v>0.66666666666666663</v>
      </c>
    </row>
    <row r="13" spans="1:14" x14ac:dyDescent="0.25">
      <c r="A13" t="str">
        <f>A1</f>
        <v>Row Labels</v>
      </c>
      <c r="B13" t="str">
        <f t="shared" ref="B13:J19" si="2">B1</f>
        <v>BPIC14_f</v>
      </c>
      <c r="C13" t="str">
        <f t="shared" si="2"/>
        <v>BPIC15_1f</v>
      </c>
      <c r="D13" t="str">
        <f t="shared" si="2"/>
        <v>BPIC15_2f</v>
      </c>
      <c r="E13" t="str">
        <f t="shared" si="2"/>
        <v>BPIC15_3f</v>
      </c>
      <c r="F13" t="str">
        <f t="shared" si="2"/>
        <v>BPIC15_4f</v>
      </c>
      <c r="G13" t="str">
        <f t="shared" si="2"/>
        <v>BPIC15_5f</v>
      </c>
      <c r="H13" t="str">
        <f t="shared" si="2"/>
        <v>BPIC17_f</v>
      </c>
      <c r="I13" s="7" t="s">
        <v>621</v>
      </c>
      <c r="J13" s="7" t="s">
        <v>623</v>
      </c>
      <c r="K13" s="7" t="s">
        <v>622</v>
      </c>
    </row>
    <row r="14" spans="1:14" x14ac:dyDescent="0.25">
      <c r="A14" t="str">
        <f t="shared" ref="A14:H23" si="3">A2</f>
        <v>Average of basic footprints</v>
      </c>
      <c r="B14">
        <f t="shared" si="2"/>
        <v>7</v>
      </c>
      <c r="C14">
        <f t="shared" si="2"/>
        <v>27</v>
      </c>
      <c r="D14">
        <f t="shared" si="2"/>
        <v>33</v>
      </c>
      <c r="E14">
        <f t="shared" si="2"/>
        <v>28</v>
      </c>
      <c r="F14">
        <f t="shared" si="2"/>
        <v>33</v>
      </c>
      <c r="G14">
        <f t="shared" si="2"/>
        <v>27</v>
      </c>
      <c r="H14">
        <f t="shared" si="2"/>
        <v>10</v>
      </c>
      <c r="I14">
        <f t="shared" si="2"/>
        <v>7</v>
      </c>
      <c r="J14">
        <f t="shared" si="2"/>
        <v>24</v>
      </c>
      <c r="K14">
        <f>K2</f>
        <v>33</v>
      </c>
    </row>
    <row r="15" spans="1:14" x14ac:dyDescent="0.25">
      <c r="A15" t="str">
        <f t="shared" si="3"/>
        <v>Average of advanced footprints</v>
      </c>
      <c r="B15">
        <f t="shared" si="3"/>
        <v>4</v>
      </c>
      <c r="C15">
        <f t="shared" si="3"/>
        <v>46</v>
      </c>
      <c r="D15">
        <f t="shared" si="3"/>
        <v>58</v>
      </c>
      <c r="E15">
        <f t="shared" si="3"/>
        <v>35</v>
      </c>
      <c r="F15">
        <f t="shared" si="3"/>
        <v>44</v>
      </c>
      <c r="G15">
        <f t="shared" si="3"/>
        <v>50</v>
      </c>
      <c r="H15">
        <f t="shared" si="3"/>
        <v>8</v>
      </c>
      <c r="I15">
        <f t="shared" si="2"/>
        <v>4</v>
      </c>
      <c r="J15">
        <f t="shared" si="2"/>
        <v>35</v>
      </c>
      <c r="K15">
        <f>K3</f>
        <v>58</v>
      </c>
    </row>
    <row r="16" spans="1:14" x14ac:dyDescent="0.25">
      <c r="A16" t="str">
        <f t="shared" si="3"/>
        <v>Average of share no footprint</v>
      </c>
      <c r="B16" s="10" t="str">
        <f t="shared" ref="B16:J16" si="4">TEXT(B4,"0%")</f>
        <v>0%</v>
      </c>
      <c r="C16" s="10" t="str">
        <f t="shared" si="4"/>
        <v>0%</v>
      </c>
      <c r="D16" s="10" t="str">
        <f t="shared" si="4"/>
        <v>0%</v>
      </c>
      <c r="E16" s="10" t="str">
        <f t="shared" si="4"/>
        <v>0%</v>
      </c>
      <c r="F16" s="10" t="str">
        <f t="shared" si="4"/>
        <v>0%</v>
      </c>
      <c r="G16" s="10" t="str">
        <f t="shared" si="4"/>
        <v>0%</v>
      </c>
      <c r="H16" s="10" t="str">
        <f t="shared" si="4"/>
        <v>0%</v>
      </c>
      <c r="I16" s="10" t="str">
        <f t="shared" si="4"/>
        <v>0%</v>
      </c>
      <c r="J16" s="10" t="str">
        <f t="shared" si="4"/>
        <v>0%</v>
      </c>
      <c r="K16" s="10" t="str">
        <f>TEXT(K4,"0%")</f>
        <v>0%</v>
      </c>
      <c r="L16" s="10"/>
      <c r="M16" s="10"/>
      <c r="N16" s="10"/>
    </row>
    <row r="17" spans="1:14" x14ac:dyDescent="0.25">
      <c r="A17" t="str">
        <f t="shared" si="3"/>
        <v>Average of optionality footprint</v>
      </c>
      <c r="B17">
        <f t="shared" si="3"/>
        <v>2</v>
      </c>
      <c r="C17">
        <f t="shared" si="3"/>
        <v>39</v>
      </c>
      <c r="D17">
        <f t="shared" si="3"/>
        <v>51</v>
      </c>
      <c r="E17">
        <f t="shared" si="3"/>
        <v>31</v>
      </c>
      <c r="F17">
        <f t="shared" si="3"/>
        <v>37</v>
      </c>
      <c r="G17">
        <f t="shared" si="3"/>
        <v>42</v>
      </c>
      <c r="H17">
        <f t="shared" si="3"/>
        <v>6</v>
      </c>
      <c r="I17">
        <f t="shared" si="2"/>
        <v>2</v>
      </c>
      <c r="J17">
        <f t="shared" si="2"/>
        <v>30</v>
      </c>
      <c r="K17">
        <f>K5</f>
        <v>51</v>
      </c>
    </row>
    <row r="18" spans="1:14" x14ac:dyDescent="0.25">
      <c r="A18" t="str">
        <f t="shared" si="3"/>
        <v>Average of sequence optionality footprint</v>
      </c>
      <c r="B18">
        <f t="shared" si="3"/>
        <v>0</v>
      </c>
      <c r="C18">
        <f t="shared" si="3"/>
        <v>7</v>
      </c>
      <c r="D18">
        <f t="shared" si="3"/>
        <v>5</v>
      </c>
      <c r="E18">
        <f t="shared" si="3"/>
        <v>0</v>
      </c>
      <c r="F18">
        <f t="shared" si="3"/>
        <v>6</v>
      </c>
      <c r="G18">
        <f t="shared" si="3"/>
        <v>7</v>
      </c>
      <c r="H18">
        <f t="shared" si="3"/>
        <v>2</v>
      </c>
      <c r="I18">
        <f t="shared" si="2"/>
        <v>0</v>
      </c>
      <c r="J18">
        <f t="shared" si="2"/>
        <v>4</v>
      </c>
      <c r="K18">
        <f>K6</f>
        <v>7</v>
      </c>
    </row>
    <row r="19" spans="1:14" x14ac:dyDescent="0.25">
      <c r="A19" t="str">
        <f t="shared" si="3"/>
        <v>Average of or footprint</v>
      </c>
      <c r="B19">
        <f t="shared" si="3"/>
        <v>2</v>
      </c>
      <c r="C19">
        <f t="shared" si="3"/>
        <v>0</v>
      </c>
      <c r="D19">
        <f t="shared" si="3"/>
        <v>2</v>
      </c>
      <c r="E19">
        <f t="shared" si="3"/>
        <v>4</v>
      </c>
      <c r="F19">
        <f t="shared" si="3"/>
        <v>1</v>
      </c>
      <c r="G19">
        <f t="shared" si="3"/>
        <v>1</v>
      </c>
      <c r="H19">
        <f t="shared" si="3"/>
        <v>0</v>
      </c>
      <c r="I19">
        <f t="shared" si="2"/>
        <v>0</v>
      </c>
      <c r="J19">
        <f t="shared" si="2"/>
        <v>1</v>
      </c>
      <c r="K19">
        <f>K7</f>
        <v>4</v>
      </c>
    </row>
    <row r="20" spans="1:14" x14ac:dyDescent="0.25">
      <c r="A20" t="str">
        <f t="shared" si="3"/>
        <v>Average of share advanced</v>
      </c>
      <c r="B20" s="10" t="str">
        <f t="shared" ref="B20:J23" si="5">TEXT(B8,"0%")</f>
        <v>36%</v>
      </c>
      <c r="C20" s="10" t="str">
        <f t="shared" si="5"/>
        <v>70%</v>
      </c>
      <c r="D20" s="10" t="str">
        <f t="shared" si="5"/>
        <v>67%</v>
      </c>
      <c r="E20" s="10" t="str">
        <f t="shared" si="5"/>
        <v>56%</v>
      </c>
      <c r="F20" s="10" t="str">
        <f t="shared" si="5"/>
        <v>62%</v>
      </c>
      <c r="G20" s="10" t="str">
        <f t="shared" si="5"/>
        <v>71%</v>
      </c>
      <c r="H20" s="10" t="str">
        <f t="shared" si="5"/>
        <v>50%</v>
      </c>
      <c r="I20" s="10" t="str">
        <f t="shared" si="5"/>
        <v>36%</v>
      </c>
      <c r="J20" s="10" t="str">
        <f t="shared" si="5"/>
        <v>59%</v>
      </c>
      <c r="K20" s="10" t="str">
        <f>TEXT(K8,"0%")</f>
        <v>71%</v>
      </c>
      <c r="L20" s="10"/>
      <c r="M20" s="10"/>
      <c r="N20" s="10"/>
    </row>
    <row r="21" spans="1:14" x14ac:dyDescent="0.25">
      <c r="A21" t="str">
        <f t="shared" si="3"/>
        <v>Average of optionality share</v>
      </c>
      <c r="B21" s="10" t="str">
        <f t="shared" ref="B21:H23" si="6">TEXT(B9,"0%")</f>
        <v>13%</v>
      </c>
      <c r="C21" s="10" t="str">
        <f t="shared" si="6"/>
        <v>40%</v>
      </c>
      <c r="D21" s="10" t="str">
        <f t="shared" si="6"/>
        <v>45%</v>
      </c>
      <c r="E21" s="10" t="str">
        <f t="shared" si="6"/>
        <v>34%</v>
      </c>
      <c r="F21" s="10" t="str">
        <f t="shared" si="6"/>
        <v>38%</v>
      </c>
      <c r="G21" s="10" t="str">
        <f t="shared" si="6"/>
        <v>43%</v>
      </c>
      <c r="H21" s="10" t="str">
        <f t="shared" si="6"/>
        <v>21%</v>
      </c>
      <c r="I21" s="10" t="str">
        <f t="shared" si="5"/>
        <v>13%</v>
      </c>
      <c r="J21" s="10" t="str">
        <f t="shared" si="5"/>
        <v>33%</v>
      </c>
      <c r="K21" s="10" t="str">
        <f>TEXT(K9,"0%")</f>
        <v>45%</v>
      </c>
      <c r="L21" s="10"/>
      <c r="M21" s="10"/>
      <c r="N21" s="10"/>
    </row>
    <row r="22" spans="1:14" x14ac:dyDescent="0.25">
      <c r="A22" t="str">
        <f t="shared" si="3"/>
        <v>Average of sequence optionality share</v>
      </c>
      <c r="B22" s="10" t="str">
        <f t="shared" si="6"/>
        <v>0%</v>
      </c>
      <c r="C22" s="10" t="str">
        <f t="shared" si="6"/>
        <v>39%</v>
      </c>
      <c r="D22" s="10" t="str">
        <f t="shared" si="6"/>
        <v>28%</v>
      </c>
      <c r="E22" s="10" t="str">
        <f t="shared" si="6"/>
        <v>0%</v>
      </c>
      <c r="F22" s="10" t="str">
        <f t="shared" si="6"/>
        <v>33%</v>
      </c>
      <c r="G22" s="10" t="str">
        <f t="shared" si="6"/>
        <v>41%</v>
      </c>
      <c r="H22" s="10" t="str">
        <f t="shared" si="6"/>
        <v>29%</v>
      </c>
      <c r="I22" s="10" t="str">
        <f t="shared" si="5"/>
        <v>0%</v>
      </c>
      <c r="J22" s="10" t="str">
        <f t="shared" si="5"/>
        <v>24%</v>
      </c>
      <c r="K22" s="10" t="str">
        <f>TEXT(K10,"0%")</f>
        <v>41%</v>
      </c>
      <c r="L22" s="10"/>
      <c r="M22" s="10"/>
      <c r="N22" s="10"/>
    </row>
    <row r="23" spans="1:14" x14ac:dyDescent="0.25">
      <c r="A23" t="str">
        <f t="shared" si="3"/>
        <v>Average of or share</v>
      </c>
      <c r="B23" s="10" t="str">
        <f t="shared" si="6"/>
        <v>67%</v>
      </c>
      <c r="C23" s="10" t="str">
        <f t="shared" si="6"/>
        <v>0%</v>
      </c>
      <c r="D23" s="10" t="str">
        <f t="shared" si="6"/>
        <v>13%</v>
      </c>
      <c r="E23" s="10" t="str">
        <f t="shared" si="6"/>
        <v>31%</v>
      </c>
      <c r="F23" s="10" t="str">
        <f t="shared" si="6"/>
        <v>7%</v>
      </c>
      <c r="G23" s="10" t="str">
        <f t="shared" si="6"/>
        <v>14%</v>
      </c>
      <c r="H23" s="10" t="str">
        <f t="shared" si="6"/>
        <v>0%</v>
      </c>
      <c r="I23" s="10" t="str">
        <f t="shared" si="5"/>
        <v>0%</v>
      </c>
      <c r="J23" s="10" t="str">
        <f t="shared" si="5"/>
        <v>19%</v>
      </c>
      <c r="K23" s="10" t="str">
        <f>TEXT(K11,"0%")</f>
        <v>67%</v>
      </c>
      <c r="L23" s="10"/>
      <c r="M23" s="10"/>
      <c r="N23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1"/>
  <sheetViews>
    <sheetView workbookViewId="0">
      <selection activeCell="B4" sqref="B4"/>
    </sheetView>
  </sheetViews>
  <sheetFormatPr defaultRowHeight="15" x14ac:dyDescent="0.25"/>
  <cols>
    <col min="1" max="1" width="39.140625" bestFit="1" customWidth="1"/>
    <col min="2" max="3" width="12.140625" bestFit="1" customWidth="1"/>
    <col min="4" max="4" width="14.42578125" customWidth="1"/>
    <col min="5" max="5" width="14.140625" customWidth="1"/>
    <col min="6" max="6" width="8" bestFit="1" customWidth="1"/>
    <col min="7" max="12" width="9" bestFit="1" customWidth="1"/>
    <col min="13" max="14" width="12.140625" bestFit="1" customWidth="1"/>
    <col min="15" max="15" width="7.7109375" customWidth="1"/>
    <col min="16" max="16" width="9" bestFit="1" customWidth="1"/>
    <col min="17" max="17" width="10" bestFit="1" customWidth="1"/>
  </cols>
  <sheetData>
    <row r="1" spans="1:17" x14ac:dyDescent="0.25">
      <c r="A1" s="11" t="s">
        <v>576</v>
      </c>
      <c r="B1" s="10" t="s">
        <v>592</v>
      </c>
      <c r="C1" s="10" t="s">
        <v>593</v>
      </c>
      <c r="D1" s="10" t="s">
        <v>594</v>
      </c>
      <c r="E1" s="10" t="s">
        <v>624</v>
      </c>
      <c r="F1" s="10" t="s">
        <v>596</v>
      </c>
      <c r="G1" s="10" t="s">
        <v>597</v>
      </c>
      <c r="H1" s="10" t="s">
        <v>598</v>
      </c>
      <c r="I1" s="10" t="s">
        <v>599</v>
      </c>
      <c r="J1" s="10" t="s">
        <v>600</v>
      </c>
      <c r="K1" s="10" t="s">
        <v>601</v>
      </c>
      <c r="L1" s="10" t="s">
        <v>602</v>
      </c>
      <c r="M1" s="7" t="s">
        <v>608</v>
      </c>
      <c r="N1" s="7" t="s">
        <v>609</v>
      </c>
      <c r="O1" s="7" t="s">
        <v>621</v>
      </c>
      <c r="P1" s="7" t="s">
        <v>623</v>
      </c>
      <c r="Q1" s="7" t="s">
        <v>622</v>
      </c>
    </row>
    <row r="2" spans="1:17" x14ac:dyDescent="0.25">
      <c r="A2" s="11" t="s">
        <v>586</v>
      </c>
      <c r="B2" s="9" t="str">
        <f>_xlfn.CONCAT('ima-nf'!B14,"/",'imfa-nf'!B14)</f>
        <v>700/124</v>
      </c>
      <c r="C2" s="9" t="str">
        <f>_xlfn.CONCAT('ima-nf'!C14,"/",'imfa-nf'!C14)</f>
        <v>28/24</v>
      </c>
      <c r="D2" s="9" t="str">
        <f>_xlfn.CONCAT('ima-nf'!D14,"/",'imfa-nf'!D14)</f>
        <v>7/2</v>
      </c>
      <c r="E2" s="9" t="str">
        <f>_xlfn.CONCAT('ima-nf'!E14,"/",'imfa-nf'!E14)</f>
        <v>4/5</v>
      </c>
      <c r="F2" s="9" t="str">
        <f>_xlfn.CONCAT('ima-nf'!F14,"/",'imfa-nf'!F14)</f>
        <v>22/12</v>
      </c>
      <c r="G2" s="9" t="str">
        <f>_xlfn.CONCAT('ima-nf'!G14,"/",'imfa-nf'!G14)</f>
        <v>244/97</v>
      </c>
      <c r="H2" s="9" t="str">
        <f>_xlfn.CONCAT('ima-nf'!H14,"/",'imfa-nf'!H14)</f>
        <v>260/104</v>
      </c>
      <c r="I2" s="9" t="str">
        <f>_xlfn.CONCAT('ima-nf'!I14,"/",'imfa-nf'!I14)</f>
        <v>308/117</v>
      </c>
      <c r="J2" s="9" t="str">
        <f>_xlfn.CONCAT('ima-nf'!J14,"/",'imfa-nf'!J14)</f>
        <v>285/94</v>
      </c>
      <c r="K2" s="9" t="str">
        <f>_xlfn.CONCAT('ima-nf'!K14,"/",'imfa-nf'!K14)</f>
        <v>342/82</v>
      </c>
      <c r="L2" s="9" t="str">
        <f>_xlfn.CONCAT('ima-nf'!L14,"/",'imfa-nf'!L14)</f>
        <v>35/17</v>
      </c>
      <c r="M2" s="9" t="str">
        <f>_xlfn.CONCAT('ima-nf'!M14,"/",'imfa-nf'!M14)</f>
        <v>8/4</v>
      </c>
      <c r="N2" s="9" t="str">
        <f>_xlfn.CONCAT('ima-nf'!N14,"/",'imfa-nf'!N14)</f>
        <v>17/5</v>
      </c>
      <c r="O2" s="9" t="str">
        <f>_xlfn.CONCAT('ima-nf'!O14,"/",'imfa-nf'!O14)</f>
        <v>4/2</v>
      </c>
      <c r="P2" s="9" t="str">
        <f>_xlfn.CONCAT('ima-nf'!P14,"/",'imfa-nf'!P14)</f>
        <v>174/53</v>
      </c>
      <c r="Q2" s="9" t="str">
        <f>_xlfn.CONCAT('ima-nf'!Q14,"/",'imfa-nf'!Q14)</f>
        <v>700/124</v>
      </c>
    </row>
    <row r="3" spans="1:17" x14ac:dyDescent="0.25">
      <c r="A3" s="11" t="s">
        <v>585</v>
      </c>
      <c r="B3" s="9" t="str">
        <f>_xlfn.CONCAT('ima-nf'!B15,"/",'imfa-nf'!B15)</f>
        <v>237/187</v>
      </c>
      <c r="C3" s="9" t="str">
        <f>_xlfn.CONCAT('ima-nf'!C15,"/",'imfa-nf'!C15)</f>
        <v>11/5</v>
      </c>
      <c r="D3" s="9" t="str">
        <f>_xlfn.CONCAT('ima-nf'!D15,"/",'imfa-nf'!D15)</f>
        <v>1/1</v>
      </c>
      <c r="E3" s="9" t="str">
        <f>_xlfn.CONCAT('ima-nf'!E15,"/",'imfa-nf'!E15)</f>
        <v>2/0</v>
      </c>
      <c r="F3" s="9" t="str">
        <f>_xlfn.CONCAT('ima-nf'!F15,"/",'imfa-nf'!F15)</f>
        <v>2/12</v>
      </c>
      <c r="G3" s="9" t="str">
        <f>_xlfn.CONCAT('ima-nf'!G15,"/",'imfa-nf'!G15)</f>
        <v>297/155</v>
      </c>
      <c r="H3" s="9" t="str">
        <f>_xlfn.CONCAT('ima-nf'!H15,"/",'imfa-nf'!H15)</f>
        <v>300/135</v>
      </c>
      <c r="I3" s="9" t="str">
        <f>_xlfn.CONCAT('ima-nf'!I15,"/",'imfa-nf'!I15)</f>
        <v>271/222</v>
      </c>
      <c r="J3" s="9" t="str">
        <f>_xlfn.CONCAT('ima-nf'!J15,"/",'imfa-nf'!J15)</f>
        <v>243/163</v>
      </c>
      <c r="K3" s="9" t="str">
        <f>_xlfn.CONCAT('ima-nf'!K15,"/",'imfa-nf'!K15)</f>
        <v>250/145</v>
      </c>
      <c r="L3" s="9" t="str">
        <f>_xlfn.CONCAT('ima-nf'!L15,"/",'imfa-nf'!L15)</f>
        <v>8/9</v>
      </c>
      <c r="M3" s="9" t="str">
        <f>_xlfn.CONCAT('ima-nf'!M15,"/",'imfa-nf'!M15)</f>
        <v>9/9</v>
      </c>
      <c r="N3" s="9" t="str">
        <f>_xlfn.CONCAT('ima-nf'!N15,"/",'imfa-nf'!N15)</f>
        <v>6/4</v>
      </c>
      <c r="O3" s="9" t="str">
        <f>_xlfn.CONCAT('ima-nf'!O15,"/",'imfa-nf'!O15)</f>
        <v>1/0</v>
      </c>
      <c r="P3" s="9" t="str">
        <f>_xlfn.CONCAT('ima-nf'!P15,"/",'imfa-nf'!P15)</f>
        <v>126/81</v>
      </c>
      <c r="Q3" s="9" t="str">
        <f>_xlfn.CONCAT('ima-nf'!Q15,"/",'imfa-nf'!Q15)</f>
        <v>300/222</v>
      </c>
    </row>
    <row r="4" spans="1:17" x14ac:dyDescent="0.25">
      <c r="A4" s="11" t="s">
        <v>584</v>
      </c>
      <c r="B4" s="9" t="str">
        <f>_xlfn.CONCAT('ima-nf'!B16,"/",'imfa-nf'!B16)</f>
        <v>43%/9%</v>
      </c>
      <c r="C4" s="9" t="str">
        <f>_xlfn.CONCAT('ima-nf'!C16,"/",'imfa-nf'!C16)</f>
        <v>29%/9%</v>
      </c>
      <c r="D4" s="9" t="str">
        <f>_xlfn.CONCAT('ima-nf'!D16,"/",'imfa-nf'!D16)</f>
        <v>50%/0%</v>
      </c>
      <c r="E4" s="9" t="str">
        <f>_xlfn.CONCAT('ima-nf'!E16,"/",'imfa-nf'!E16)</f>
        <v>0%/33%</v>
      </c>
      <c r="F4" s="9" t="str">
        <f>_xlfn.CONCAT('ima-nf'!F16,"/",'imfa-nf'!F16)</f>
        <v>85%/0%</v>
      </c>
      <c r="G4" s="9" t="str">
        <f>_xlfn.CONCAT('ima-nf'!G16,"/",'imfa-nf'!G16)</f>
        <v>16%/1%</v>
      </c>
      <c r="H4" s="9" t="str">
        <f>_xlfn.CONCAT('ima-nf'!H16,"/",'imfa-nf'!H16)</f>
        <v>16%/0%</v>
      </c>
      <c r="I4" s="9" t="str">
        <f>_xlfn.CONCAT('ima-nf'!I16,"/",'imfa-nf'!I16)</f>
        <v>23%/0%</v>
      </c>
      <c r="J4" s="9" t="str">
        <f>_xlfn.CONCAT('ima-nf'!J16,"/",'imfa-nf'!J16)</f>
        <v>23%/0%</v>
      </c>
      <c r="K4" s="9" t="str">
        <f>_xlfn.CONCAT('ima-nf'!K16,"/",'imfa-nf'!K16)</f>
        <v>26%/0%</v>
      </c>
      <c r="L4" s="9" t="str">
        <f>_xlfn.CONCAT('ima-nf'!L16,"/",'imfa-nf'!L16)</f>
        <v>31%/17%</v>
      </c>
      <c r="M4" s="9" t="str">
        <f>_xlfn.CONCAT('ima-nf'!M16,"/",'imfa-nf'!M16)</f>
        <v>0%/0%</v>
      </c>
      <c r="N4" s="9" t="str">
        <f>_xlfn.CONCAT('ima-nf'!N16,"/",'imfa-nf'!N16)</f>
        <v>31%/0%</v>
      </c>
      <c r="O4" s="9" t="str">
        <f>_xlfn.CONCAT('ima-nf'!O16,"/",'imfa-nf'!O16)</f>
        <v>0%/0%</v>
      </c>
      <c r="P4" s="9" t="str">
        <f>_xlfn.CONCAT('ima-nf'!P16,"/",'imfa-nf'!P16)</f>
        <v>29%/5%</v>
      </c>
      <c r="Q4" s="9" t="str">
        <f>_xlfn.CONCAT('ima-nf'!Q16,"/",'imfa-nf'!Q16)</f>
        <v>85%/33%</v>
      </c>
    </row>
    <row r="5" spans="1:17" x14ac:dyDescent="0.25">
      <c r="A5" s="11" t="s">
        <v>583</v>
      </c>
      <c r="B5" s="9" t="str">
        <f>_xlfn.CONCAT('ima-nf'!B17,"/",'imfa-nf'!B17)</f>
        <v>235/175</v>
      </c>
      <c r="C5" s="9" t="str">
        <f>_xlfn.CONCAT('ima-nf'!C17,"/",'imfa-nf'!C17)</f>
        <v>8/4</v>
      </c>
      <c r="D5" s="9" t="str">
        <f>_xlfn.CONCAT('ima-nf'!D17,"/",'imfa-nf'!D17)</f>
        <v>1/1</v>
      </c>
      <c r="E5" s="9" t="str">
        <f>_xlfn.CONCAT('ima-nf'!E17,"/",'imfa-nf'!E17)</f>
        <v>1/0</v>
      </c>
      <c r="F5" s="9" t="str">
        <f>_xlfn.CONCAT('ima-nf'!F17,"/",'imfa-nf'!F17)</f>
        <v>2/10</v>
      </c>
      <c r="G5" s="9" t="str">
        <f>_xlfn.CONCAT('ima-nf'!G17,"/",'imfa-nf'!G17)</f>
        <v>285/138</v>
      </c>
      <c r="H5" s="9" t="str">
        <f>_xlfn.CONCAT('ima-nf'!H17,"/",'imfa-nf'!H17)</f>
        <v>287/126</v>
      </c>
      <c r="I5" s="9" t="str">
        <f>_xlfn.CONCAT('ima-nf'!I17,"/",'imfa-nf'!I17)</f>
        <v>264/187</v>
      </c>
      <c r="J5" s="9" t="str">
        <f>_xlfn.CONCAT('ima-nf'!J17,"/",'imfa-nf'!J17)</f>
        <v>233/148</v>
      </c>
      <c r="K5" s="9" t="str">
        <f>_xlfn.CONCAT('ima-nf'!K17,"/",'imfa-nf'!K17)</f>
        <v>244/125</v>
      </c>
      <c r="L5" s="9" t="str">
        <f>_xlfn.CONCAT('ima-nf'!L17,"/",'imfa-nf'!L17)</f>
        <v>6/8</v>
      </c>
      <c r="M5" s="9" t="str">
        <f>_xlfn.CONCAT('ima-nf'!M17,"/",'imfa-nf'!M17)</f>
        <v>8/7</v>
      </c>
      <c r="N5" s="9" t="str">
        <f>_xlfn.CONCAT('ima-nf'!N17,"/",'imfa-nf'!N17)</f>
        <v>6/4</v>
      </c>
      <c r="O5" s="9" t="str">
        <f>_xlfn.CONCAT('ima-nf'!O17,"/",'imfa-nf'!O17)</f>
        <v>1/0</v>
      </c>
      <c r="P5" s="9" t="str">
        <f>_xlfn.CONCAT('ima-nf'!P17,"/",'imfa-nf'!P17)</f>
        <v>122/72</v>
      </c>
      <c r="Q5" s="9" t="str">
        <f>_xlfn.CONCAT('ima-nf'!Q17,"/",'imfa-nf'!Q17)</f>
        <v>287/187</v>
      </c>
    </row>
    <row r="6" spans="1:17" x14ac:dyDescent="0.25">
      <c r="A6" s="11" t="s">
        <v>581</v>
      </c>
      <c r="B6" s="9" t="str">
        <f>_xlfn.CONCAT('ima-nf'!B18,"/",'imfa-nf'!B18)</f>
        <v>0/10</v>
      </c>
      <c r="C6" s="9" t="str">
        <f>_xlfn.CONCAT('ima-nf'!C18,"/",'imfa-nf'!C18)</f>
        <v>1/0</v>
      </c>
      <c r="D6" s="9" t="str">
        <f>_xlfn.CONCAT('ima-nf'!D18,"/",'imfa-nf'!D18)</f>
        <v>0/0</v>
      </c>
      <c r="E6" s="9" t="str">
        <f>_xlfn.CONCAT('ima-nf'!E18,"/",'imfa-nf'!E18)</f>
        <v>0/0</v>
      </c>
      <c r="F6" s="9" t="str">
        <f>_xlfn.CONCAT('ima-nf'!F18,"/",'imfa-nf'!F18)</f>
        <v>0/1</v>
      </c>
      <c r="G6" s="9" t="str">
        <f>_xlfn.CONCAT('ima-nf'!G18,"/",'imfa-nf'!G18)</f>
        <v>7/9</v>
      </c>
      <c r="H6" s="9" t="str">
        <f>_xlfn.CONCAT('ima-nf'!H18,"/",'imfa-nf'!H18)</f>
        <v>9/4</v>
      </c>
      <c r="I6" s="9" t="str">
        <f>_xlfn.CONCAT('ima-nf'!I18,"/",'imfa-nf'!I18)</f>
        <v>4/13</v>
      </c>
      <c r="J6" s="9" t="str">
        <f>_xlfn.CONCAT('ima-nf'!J18,"/",'imfa-nf'!J18)</f>
        <v>7/7</v>
      </c>
      <c r="K6" s="9" t="str">
        <f>_xlfn.CONCAT('ima-nf'!K18,"/",'imfa-nf'!K18)</f>
        <v>3/9</v>
      </c>
      <c r="L6" s="9" t="str">
        <f>_xlfn.CONCAT('ima-nf'!L18,"/",'imfa-nf'!L18)</f>
        <v>0/0</v>
      </c>
      <c r="M6" s="9" t="str">
        <f>_xlfn.CONCAT('ima-nf'!M18,"/",'imfa-nf'!M18)</f>
        <v>0/1</v>
      </c>
      <c r="N6" s="9" t="str">
        <f>_xlfn.CONCAT('ima-nf'!N18,"/",'imfa-nf'!N18)</f>
        <v>0/0</v>
      </c>
      <c r="O6" s="9" t="str">
        <f>_xlfn.CONCAT('ima-nf'!O18,"/",'imfa-nf'!O18)</f>
        <v>0/0</v>
      </c>
      <c r="P6" s="9" t="str">
        <f>_xlfn.CONCAT('ima-nf'!P18,"/",'imfa-nf'!P18)</f>
        <v>2/4</v>
      </c>
      <c r="Q6" s="9" t="str">
        <f>_xlfn.CONCAT('ima-nf'!Q18,"/",'imfa-nf'!Q18)</f>
        <v>9/13</v>
      </c>
    </row>
    <row r="7" spans="1:17" x14ac:dyDescent="0.25">
      <c r="A7" s="11" t="s">
        <v>582</v>
      </c>
      <c r="B7" s="9" t="str">
        <f>_xlfn.CONCAT('ima-nf'!B19,"/",'imfa-nf'!B19)</f>
        <v>2/2</v>
      </c>
      <c r="C7" s="9" t="str">
        <f>_xlfn.CONCAT('ima-nf'!C19,"/",'imfa-nf'!C19)</f>
        <v>2/1</v>
      </c>
      <c r="D7" s="9" t="str">
        <f>_xlfn.CONCAT('ima-nf'!D19,"/",'imfa-nf'!D19)</f>
        <v>0/0</v>
      </c>
      <c r="E7" s="9" t="str">
        <f>_xlfn.CONCAT('ima-nf'!E19,"/",'imfa-nf'!E19)</f>
        <v>1/0</v>
      </c>
      <c r="F7" s="9" t="str">
        <f>_xlfn.CONCAT('ima-nf'!F19,"/",'imfa-nf'!F19)</f>
        <v>0/1</v>
      </c>
      <c r="G7" s="9" t="str">
        <f>_xlfn.CONCAT('ima-nf'!G19,"/",'imfa-nf'!G19)</f>
        <v>5/8</v>
      </c>
      <c r="H7" s="9" t="str">
        <f>_xlfn.CONCAT('ima-nf'!H19,"/",'imfa-nf'!H19)</f>
        <v>4/5</v>
      </c>
      <c r="I7" s="9" t="str">
        <f>_xlfn.CONCAT('ima-nf'!I19,"/",'imfa-nf'!I19)</f>
        <v>3/22</v>
      </c>
      <c r="J7" s="9" t="str">
        <f>_xlfn.CONCAT('ima-nf'!J19,"/",'imfa-nf'!J19)</f>
        <v>3/8</v>
      </c>
      <c r="K7" s="9" t="str">
        <f>_xlfn.CONCAT('ima-nf'!K19,"/",'imfa-nf'!K19)</f>
        <v>3/11</v>
      </c>
      <c r="L7" s="9" t="str">
        <f>_xlfn.CONCAT('ima-nf'!L19,"/",'imfa-nf'!L19)</f>
        <v>2/1</v>
      </c>
      <c r="M7" s="9" t="str">
        <f>_xlfn.CONCAT('ima-nf'!M19,"/",'imfa-nf'!M19)</f>
        <v>1/1</v>
      </c>
      <c r="N7" s="9" t="str">
        <f>_xlfn.CONCAT('ima-nf'!N19,"/",'imfa-nf'!N19)</f>
        <v>0/0</v>
      </c>
      <c r="O7" s="9" t="str">
        <f>_xlfn.CONCAT('ima-nf'!O19,"/",'imfa-nf'!O19)</f>
        <v>0/0</v>
      </c>
      <c r="P7" s="9" t="str">
        <f>_xlfn.CONCAT('ima-nf'!P19,"/",'imfa-nf'!P19)</f>
        <v>2/5</v>
      </c>
      <c r="Q7" s="9" t="str">
        <f>_xlfn.CONCAT('ima-nf'!Q19,"/",'imfa-nf'!Q19)</f>
        <v>5/22</v>
      </c>
    </row>
    <row r="8" spans="1:17" x14ac:dyDescent="0.25">
      <c r="A8" s="11" t="s">
        <v>588</v>
      </c>
      <c r="B8" s="9" t="str">
        <f>_xlfn.CONCAT('ima-nf'!B20,"/",'imfa-nf'!B20)</f>
        <v>25%/62%</v>
      </c>
      <c r="C8" s="9" t="str">
        <f>_xlfn.CONCAT('ima-nf'!C20,"/",'imfa-nf'!C20)</f>
        <v>29%/17%</v>
      </c>
      <c r="D8" s="9" t="str">
        <f>_xlfn.CONCAT('ima-nf'!D20,"/",'imfa-nf'!D20)</f>
        <v>13%/33%</v>
      </c>
      <c r="E8" s="9" t="str">
        <f>_xlfn.CONCAT('ima-nf'!E20,"/",'imfa-nf'!E20)</f>
        <v>33%/0%</v>
      </c>
      <c r="F8" s="9" t="str">
        <f>_xlfn.CONCAT('ima-nf'!F20,"/",'imfa-nf'!F20)</f>
        <v>8%/52%</v>
      </c>
      <c r="G8" s="9" t="str">
        <f>_xlfn.CONCAT('ima-nf'!G20,"/",'imfa-nf'!G20)</f>
        <v>56%/64%</v>
      </c>
      <c r="H8" s="9" t="str">
        <f>_xlfn.CONCAT('ima-nf'!H20,"/",'imfa-nf'!H20)</f>
        <v>54%/57%</v>
      </c>
      <c r="I8" s="9" t="str">
        <f>_xlfn.CONCAT('ima-nf'!I20,"/",'imfa-nf'!I20)</f>
        <v>47%/68%</v>
      </c>
      <c r="J8" s="9" t="str">
        <f>_xlfn.CONCAT('ima-nf'!J20,"/",'imfa-nf'!J20)</f>
        <v>47%/65%</v>
      </c>
      <c r="K8" s="9" t="str">
        <f>_xlfn.CONCAT('ima-nf'!K20,"/",'imfa-nf'!K20)</f>
        <v>42%/67%</v>
      </c>
      <c r="L8" s="9" t="str">
        <f>_xlfn.CONCAT('ima-nf'!L20,"/",'imfa-nf'!L20)</f>
        <v>19%/35%</v>
      </c>
      <c r="M8" s="9" t="str">
        <f>_xlfn.CONCAT('ima-nf'!M20,"/",'imfa-nf'!M20)</f>
        <v>53%/75%</v>
      </c>
      <c r="N8" s="9" t="str">
        <f>_xlfn.CONCAT('ima-nf'!N20,"/",'imfa-nf'!N20)</f>
        <v>26%/44%</v>
      </c>
      <c r="O8" s="9" t="str">
        <f>_xlfn.CONCAT('ima-nf'!O20,"/",'imfa-nf'!O20)</f>
        <v>8%/0%</v>
      </c>
      <c r="P8" s="9" t="str">
        <f>_xlfn.CONCAT('ima-nf'!P20,"/",'imfa-nf'!P20)</f>
        <v>35%/49%</v>
      </c>
      <c r="Q8" s="9" t="str">
        <f>_xlfn.CONCAT('ima-nf'!Q20,"/",'imfa-nf'!Q20)</f>
        <v>56%/75%</v>
      </c>
    </row>
    <row r="9" spans="1:17" x14ac:dyDescent="0.25">
      <c r="A9" s="11" t="s">
        <v>580</v>
      </c>
      <c r="B9" s="9" t="str">
        <f>_xlfn.CONCAT('ima-nf'!B21,"/",'imfa-nf'!B21)</f>
        <v>18%/48%</v>
      </c>
      <c r="C9" s="9" t="str">
        <f>_xlfn.CONCAT('ima-nf'!C21,"/",'imfa-nf'!C21)</f>
        <v>15%/9%</v>
      </c>
      <c r="D9" s="9" t="str">
        <f>_xlfn.CONCAT('ima-nf'!D21,"/",'imfa-nf'!D21)</f>
        <v>9%/17%</v>
      </c>
      <c r="E9" s="9" t="str">
        <f>_xlfn.CONCAT('ima-nf'!E21,"/",'imfa-nf'!E21)</f>
        <v>13%/0%</v>
      </c>
      <c r="F9" s="9" t="str">
        <f>_xlfn.CONCAT('ima-nf'!F21,"/",'imfa-nf'!F21)</f>
        <v>3%/20%</v>
      </c>
      <c r="G9" s="9" t="str">
        <f>_xlfn.CONCAT('ima-nf'!G21,"/",'imfa-nf'!G21)</f>
        <v>44%/41%</v>
      </c>
      <c r="H9" s="9" t="str">
        <f>_xlfn.CONCAT('ima-nf'!H21,"/",'imfa-nf'!H21)</f>
        <v>43%/39%</v>
      </c>
      <c r="I9" s="9" t="str">
        <f>_xlfn.CONCAT('ima-nf'!I21,"/",'imfa-nf'!I21)</f>
        <v>38%/46%</v>
      </c>
      <c r="J9" s="9" t="str">
        <f>_xlfn.CONCAT('ima-nf'!J21,"/",'imfa-nf'!J21)</f>
        <v>36%/45%</v>
      </c>
      <c r="K9" s="9" t="str">
        <f>_xlfn.CONCAT('ima-nf'!K21,"/",'imfa-nf'!K21)</f>
        <v>33%/41%</v>
      </c>
      <c r="L9" s="9" t="str">
        <f>_xlfn.CONCAT('ima-nf'!L21,"/",'imfa-nf'!L21)</f>
        <v>10%/20%</v>
      </c>
      <c r="M9" s="9" t="str">
        <f>_xlfn.CONCAT('ima-nf'!M21,"/",'imfa-nf'!M21)</f>
        <v>42%/47%</v>
      </c>
      <c r="N9" s="9" t="str">
        <f>_xlfn.CONCAT('ima-nf'!N21,"/",'imfa-nf'!N21)</f>
        <v>18%/21%</v>
      </c>
      <c r="O9" s="9" t="str">
        <f>_xlfn.CONCAT('ima-nf'!O21,"/",'imfa-nf'!O21)</f>
        <v>3%/0%</v>
      </c>
      <c r="P9" s="9" t="str">
        <f>_xlfn.CONCAT('ima-nf'!P21,"/",'imfa-nf'!P21)</f>
        <v>25%/30%</v>
      </c>
      <c r="Q9" s="9" t="str">
        <f>_xlfn.CONCAT('ima-nf'!Q21,"/",'imfa-nf'!Q21)</f>
        <v>44%/48%</v>
      </c>
    </row>
    <row r="10" spans="1:17" x14ac:dyDescent="0.25">
      <c r="A10" s="11" t="s">
        <v>579</v>
      </c>
      <c r="B10" s="9" t="str">
        <f>_xlfn.CONCAT('ima-nf'!B22,"/",'imfa-nf'!B22)</f>
        <v>0%/23%</v>
      </c>
      <c r="C10" s="9" t="str">
        <f>_xlfn.CONCAT('ima-nf'!C22,"/",'imfa-nf'!C22)</f>
        <v>17%/0%</v>
      </c>
      <c r="D10" s="9" t="str">
        <f>_xlfn.CONCAT('ima-nf'!D22,"/",'imfa-nf'!D22)</f>
        <v>0%/0%</v>
      </c>
      <c r="E10" s="9" t="str">
        <f>_xlfn.CONCAT('ima-nf'!E22,"/",'imfa-nf'!E22)</f>
        <v>0%/0%</v>
      </c>
      <c r="F10" s="9" t="str">
        <f>_xlfn.CONCAT('ima-nf'!F22,"/",'imfa-nf'!F22)</f>
        <v>0%/25%</v>
      </c>
      <c r="G10" s="9" t="str">
        <f>_xlfn.CONCAT('ima-nf'!G22,"/",'imfa-nf'!G22)</f>
        <v>13%/21%</v>
      </c>
      <c r="H10" s="9" t="str">
        <f>_xlfn.CONCAT('ima-nf'!H22,"/",'imfa-nf'!H22)</f>
        <v>14%/9%</v>
      </c>
      <c r="I10" s="9" t="str">
        <f>_xlfn.CONCAT('ima-nf'!I22,"/",'imfa-nf'!I22)</f>
        <v>7%/21%</v>
      </c>
      <c r="J10" s="9" t="str">
        <f>_xlfn.CONCAT('ima-nf'!J22,"/",'imfa-nf'!J22)</f>
        <v>12%/16%</v>
      </c>
      <c r="K10" s="9" t="str">
        <f>_xlfn.CONCAT('ima-nf'!K22,"/",'imfa-nf'!K22)</f>
        <v>5%/20%</v>
      </c>
      <c r="L10" s="9" t="str">
        <f>_xlfn.CONCAT('ima-nf'!L22,"/",'imfa-nf'!L22)</f>
        <v>0%/0%</v>
      </c>
      <c r="M10" s="9" t="str">
        <f>_xlfn.CONCAT('ima-nf'!M22,"/",'imfa-nf'!M22)</f>
        <v>0%/33%</v>
      </c>
      <c r="N10" s="9" t="str">
        <f>_xlfn.CONCAT('ima-nf'!N22,"/",'imfa-nf'!N22)</f>
        <v>0%/0%</v>
      </c>
      <c r="O10" s="9" t="str">
        <f>_xlfn.CONCAT('ima-nf'!O22,"/",'imfa-nf'!O22)</f>
        <v>0%/0%</v>
      </c>
      <c r="P10" s="9" t="str">
        <f>_xlfn.CONCAT('ima-nf'!P22,"/",'imfa-nf'!P22)</f>
        <v>5%/13%</v>
      </c>
      <c r="Q10" s="9" t="str">
        <f>_xlfn.CONCAT('ima-nf'!Q22,"/",'imfa-nf'!Q22)</f>
        <v>17%/33%</v>
      </c>
    </row>
    <row r="11" spans="1:17" x14ac:dyDescent="0.25">
      <c r="A11" s="11" t="s">
        <v>578</v>
      </c>
      <c r="B11" s="9" t="str">
        <f>_xlfn.CONCAT('ima-nf'!B23,"/",'imfa-nf'!B23)</f>
        <v>4%/7%</v>
      </c>
      <c r="C11" s="9" t="str">
        <f>_xlfn.CONCAT('ima-nf'!C23,"/",'imfa-nf'!C23)</f>
        <v>29%/14%</v>
      </c>
      <c r="D11" s="9" t="str">
        <f>_xlfn.CONCAT('ima-nf'!D23,"/",'imfa-nf'!D23)</f>
        <v>0%/0%</v>
      </c>
      <c r="E11" s="9" t="str">
        <f>_xlfn.CONCAT('ima-nf'!E23,"/",'imfa-nf'!E23)</f>
        <v>50%/0%</v>
      </c>
      <c r="F11" s="9" t="str">
        <f>_xlfn.CONCAT('ima-nf'!F23,"/",'imfa-nf'!F23)</f>
        <v>0%/25%</v>
      </c>
      <c r="G11" s="9" t="str">
        <f>_xlfn.CONCAT('ima-nf'!G23,"/",'imfa-nf'!G23)</f>
        <v>8%/24%</v>
      </c>
      <c r="H11" s="9" t="str">
        <f>_xlfn.CONCAT('ima-nf'!H23,"/",'imfa-nf'!H23)</f>
        <v>7%/12%</v>
      </c>
      <c r="I11" s="9" t="str">
        <f>_xlfn.CONCAT('ima-nf'!I23,"/",'imfa-nf'!I23)</f>
        <v>4%/40%</v>
      </c>
      <c r="J11" s="9" t="str">
        <f>_xlfn.CONCAT('ima-nf'!J23,"/",'imfa-nf'!J23)</f>
        <v>6%/20%</v>
      </c>
      <c r="K11" s="9" t="str">
        <f>_xlfn.CONCAT('ima-nf'!K23,"/",'imfa-nf'!K23)</f>
        <v>4%/38%</v>
      </c>
      <c r="L11" s="9" t="str">
        <f>_xlfn.CONCAT('ima-nf'!L23,"/",'imfa-nf'!L23)</f>
        <v>33%/25%</v>
      </c>
      <c r="M11" s="9" t="str">
        <f>_xlfn.CONCAT('ima-nf'!M23,"/",'imfa-nf'!M23)</f>
        <v>20%/50%</v>
      </c>
      <c r="N11" s="9" t="str">
        <f>_xlfn.CONCAT('ima-nf'!N23,"/",'imfa-nf'!N23)</f>
        <v>0%/0%</v>
      </c>
      <c r="O11" s="9" t="str">
        <f>_xlfn.CONCAT('ima-nf'!O23,"/",'imfa-nf'!O23)</f>
        <v>0%/0%</v>
      </c>
      <c r="P11" s="9" t="str">
        <f>_xlfn.CONCAT('ima-nf'!P23,"/",'imfa-nf'!P23)</f>
        <v>13%/20%</v>
      </c>
      <c r="Q11" s="9" t="str">
        <f>_xlfn.CONCAT('ima-nf'!Q23,"/",'imfa-nf'!Q23)</f>
        <v>50%/50%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1"/>
  <sheetViews>
    <sheetView workbookViewId="0">
      <selection activeCell="K5" sqref="K5"/>
    </sheetView>
  </sheetViews>
  <sheetFormatPr defaultRowHeight="15" x14ac:dyDescent="0.25"/>
  <cols>
    <col min="1" max="1" width="39.140625" bestFit="1" customWidth="1"/>
    <col min="2" max="2" width="10.85546875" customWidth="1"/>
    <col min="3" max="7" width="11.85546875" customWidth="1"/>
    <col min="8" max="8" width="10.85546875" customWidth="1"/>
  </cols>
  <sheetData>
    <row r="1" spans="1:11" x14ac:dyDescent="0.25">
      <c r="A1" s="8" t="s">
        <v>576</v>
      </c>
      <c r="B1" s="7" t="s">
        <v>613</v>
      </c>
      <c r="C1" s="7" t="s">
        <v>614</v>
      </c>
      <c r="D1" s="7" t="s">
        <v>615</v>
      </c>
      <c r="E1" s="7" t="s">
        <v>616</v>
      </c>
      <c r="F1" s="7" t="s">
        <v>617</v>
      </c>
      <c r="G1" s="7" t="s">
        <v>618</v>
      </c>
      <c r="H1" s="7" t="s">
        <v>619</v>
      </c>
      <c r="I1" s="7" t="s">
        <v>621</v>
      </c>
      <c r="J1" s="7" t="s">
        <v>623</v>
      </c>
      <c r="K1" s="7" t="s">
        <v>622</v>
      </c>
    </row>
    <row r="2" spans="1:11" x14ac:dyDescent="0.25">
      <c r="A2" s="8" t="s">
        <v>586</v>
      </c>
      <c r="B2" s="9" t="str">
        <f>_xlfn.CONCAT('ima-f'!B14,"/",'imfa-f'!B14)</f>
        <v>10/7</v>
      </c>
      <c r="C2" s="9" t="str">
        <f>_xlfn.CONCAT('ima-f'!C14,"/",'imfa-f'!C14)</f>
        <v>29/27</v>
      </c>
      <c r="D2" s="9" t="str">
        <f>_xlfn.CONCAT('ima-f'!D14,"/",'imfa-f'!D14)</f>
        <v>54/33</v>
      </c>
      <c r="E2" s="9" t="str">
        <f>_xlfn.CONCAT('ima-f'!E14,"/",'imfa-f'!E14)</f>
        <v>56/28</v>
      </c>
      <c r="F2" s="9" t="str">
        <f>_xlfn.CONCAT('ima-f'!F14,"/",'imfa-f'!F14)</f>
        <v>42/33</v>
      </c>
      <c r="G2" s="9" t="str">
        <f>_xlfn.CONCAT('ima-f'!G14,"/",'imfa-f'!G14)</f>
        <v>32/27</v>
      </c>
      <c r="H2" s="9" t="str">
        <f>_xlfn.CONCAT('ima-f'!H14,"/",'imfa-f'!H14)</f>
        <v>13/10</v>
      </c>
      <c r="I2" s="9" t="str">
        <f>_xlfn.CONCAT('ima-f'!I14,"/",'imfa-f'!I14)</f>
        <v>10/7</v>
      </c>
      <c r="J2" s="9" t="str">
        <f>_xlfn.CONCAT('ima-f'!J14,"/",'imfa-f'!J14)</f>
        <v>34/24</v>
      </c>
      <c r="K2" s="9" t="str">
        <f>_xlfn.CONCAT('ima-f'!K14,"/",'imfa-f'!K14)</f>
        <v>56/33</v>
      </c>
    </row>
    <row r="3" spans="1:11" x14ac:dyDescent="0.25">
      <c r="A3" s="8" t="s">
        <v>585</v>
      </c>
      <c r="B3" s="9" t="str">
        <f>_xlfn.CONCAT('ima-f'!B15,"/",'imfa-f'!B15)</f>
        <v>3/4</v>
      </c>
      <c r="C3" s="9" t="str">
        <f>_xlfn.CONCAT('ima-f'!C15,"/",'imfa-f'!C15)</f>
        <v>59/46</v>
      </c>
      <c r="D3" s="9" t="str">
        <f>_xlfn.CONCAT('ima-f'!D15,"/",'imfa-f'!D15)</f>
        <v>71/58</v>
      </c>
      <c r="E3" s="9" t="str">
        <f>_xlfn.CONCAT('ima-f'!E15,"/",'imfa-f'!E15)</f>
        <v>47/35</v>
      </c>
      <c r="F3" s="9" t="str">
        <f>_xlfn.CONCAT('ima-f'!F15,"/",'imfa-f'!F15)</f>
        <v>60/44</v>
      </c>
      <c r="G3" s="9" t="str">
        <f>_xlfn.CONCAT('ima-f'!G15,"/",'imfa-f'!G15)</f>
        <v>68/50</v>
      </c>
      <c r="H3" s="9" t="str">
        <f>_xlfn.CONCAT('ima-f'!H15,"/",'imfa-f'!H15)</f>
        <v>8/8</v>
      </c>
      <c r="I3" s="9" t="str">
        <f>_xlfn.CONCAT('ima-f'!I15,"/",'imfa-f'!I15)</f>
        <v>3/4</v>
      </c>
      <c r="J3" s="9" t="str">
        <f>_xlfn.CONCAT('ima-f'!J15,"/",'imfa-f'!J15)</f>
        <v>45/35</v>
      </c>
      <c r="K3" s="9" t="str">
        <f>_xlfn.CONCAT('ima-f'!K15,"/",'imfa-f'!K15)</f>
        <v>71/58</v>
      </c>
    </row>
    <row r="4" spans="1:11" x14ac:dyDescent="0.25">
      <c r="A4" s="8" t="s">
        <v>584</v>
      </c>
      <c r="B4" s="9" t="str">
        <f>_xlfn.CONCAT('ima-f'!B16,"/",'imfa-f'!B16)</f>
        <v>11%/0%</v>
      </c>
      <c r="C4" s="9" t="str">
        <f>_xlfn.CONCAT('ima-f'!C16,"/",'imfa-f'!C16)</f>
        <v>1%/0%</v>
      </c>
      <c r="D4" s="9" t="str">
        <f>_xlfn.CONCAT('ima-f'!D16,"/",'imfa-f'!D16)</f>
        <v>12%/0%</v>
      </c>
      <c r="E4" s="9" t="str">
        <f>_xlfn.CONCAT('ima-f'!E16,"/",'imfa-f'!E16)</f>
        <v>16%/0%</v>
      </c>
      <c r="F4" s="9" t="str">
        <f>_xlfn.CONCAT('ima-f'!F16,"/",'imfa-f'!F16)</f>
        <v>8%/0%</v>
      </c>
      <c r="G4" s="9" t="str">
        <f>_xlfn.CONCAT('ima-f'!G16,"/",'imfa-f'!G16)</f>
        <v>1%/0%</v>
      </c>
      <c r="H4" s="9" t="str">
        <f>_xlfn.CONCAT('ima-f'!H16,"/",'imfa-f'!H16)</f>
        <v>0%/0%</v>
      </c>
      <c r="I4" s="9" t="str">
        <f>_xlfn.CONCAT('ima-f'!I16,"/",'imfa-f'!I16)</f>
        <v>0%/0%</v>
      </c>
      <c r="J4" s="9" t="str">
        <f>_xlfn.CONCAT('ima-f'!J16,"/",'imfa-f'!J16)</f>
        <v>7%/0%</v>
      </c>
      <c r="K4" s="9" t="str">
        <f>_xlfn.CONCAT('ima-f'!K16,"/",'imfa-f'!K16)</f>
        <v>16%/0%</v>
      </c>
    </row>
    <row r="5" spans="1:11" x14ac:dyDescent="0.25">
      <c r="A5" s="8" t="s">
        <v>583</v>
      </c>
      <c r="B5" s="9" t="str">
        <f>_xlfn.CONCAT('ima-f'!B17,"/",'imfa-f'!B17)</f>
        <v>2/2</v>
      </c>
      <c r="C5" s="9" t="str">
        <f>_xlfn.CONCAT('ima-f'!C17,"/",'imfa-f'!C17)</f>
        <v>52/39</v>
      </c>
      <c r="D5" s="9" t="str">
        <f>_xlfn.CONCAT('ima-f'!D17,"/",'imfa-f'!D17)</f>
        <v>63/51</v>
      </c>
      <c r="E5" s="9" t="str">
        <f>_xlfn.CONCAT('ima-f'!E17,"/",'imfa-f'!E17)</f>
        <v>43/31</v>
      </c>
      <c r="F5" s="9" t="str">
        <f>_xlfn.CONCAT('ima-f'!F17,"/",'imfa-f'!F17)</f>
        <v>52/37</v>
      </c>
      <c r="G5" s="9" t="str">
        <f>_xlfn.CONCAT('ima-f'!G17,"/",'imfa-f'!G17)</f>
        <v>62/42</v>
      </c>
      <c r="H5" s="9" t="str">
        <f>_xlfn.CONCAT('ima-f'!H17,"/",'imfa-f'!H17)</f>
        <v>6/6</v>
      </c>
      <c r="I5" s="9" t="str">
        <f>_xlfn.CONCAT('ima-f'!I17,"/",'imfa-f'!I17)</f>
        <v>2/2</v>
      </c>
      <c r="J5" s="9" t="str">
        <f>_xlfn.CONCAT('ima-f'!J17,"/",'imfa-f'!J17)</f>
        <v>40/30</v>
      </c>
      <c r="K5" s="9" t="str">
        <f>_xlfn.CONCAT('ima-f'!K17,"/",'imfa-f'!K17)</f>
        <v>63/51</v>
      </c>
    </row>
    <row r="6" spans="1:11" x14ac:dyDescent="0.25">
      <c r="A6" s="8" t="s">
        <v>581</v>
      </c>
      <c r="B6" s="9" t="str">
        <f>_xlfn.CONCAT('ima-f'!B18,"/",'imfa-f'!B18)</f>
        <v>0/0</v>
      </c>
      <c r="C6" s="9" t="str">
        <f>_xlfn.CONCAT('ima-f'!C18,"/",'imfa-f'!C18)</f>
        <v>7/7</v>
      </c>
      <c r="D6" s="9" t="str">
        <f>_xlfn.CONCAT('ima-f'!D18,"/",'imfa-f'!D18)</f>
        <v>6/5</v>
      </c>
      <c r="E6" s="9" t="str">
        <f>_xlfn.CONCAT('ima-f'!E18,"/",'imfa-f'!E18)</f>
        <v>1/0</v>
      </c>
      <c r="F6" s="9" t="str">
        <f>_xlfn.CONCAT('ima-f'!F18,"/",'imfa-f'!F18)</f>
        <v>6/6</v>
      </c>
      <c r="G6" s="9" t="str">
        <f>_xlfn.CONCAT('ima-f'!G18,"/",'imfa-f'!G18)</f>
        <v>5/7</v>
      </c>
      <c r="H6" s="9" t="str">
        <f>_xlfn.CONCAT('ima-f'!H18,"/",'imfa-f'!H18)</f>
        <v>2/2</v>
      </c>
      <c r="I6" s="9" t="str">
        <f>_xlfn.CONCAT('ima-f'!I18,"/",'imfa-f'!I18)</f>
        <v>0/0</v>
      </c>
      <c r="J6" s="9" t="str">
        <f>_xlfn.CONCAT('ima-f'!J18,"/",'imfa-f'!J18)</f>
        <v>4/4</v>
      </c>
      <c r="K6" s="9" t="str">
        <f>_xlfn.CONCAT('ima-f'!K18,"/",'imfa-f'!K18)</f>
        <v>7/7</v>
      </c>
    </row>
    <row r="7" spans="1:11" x14ac:dyDescent="0.25">
      <c r="A7" s="8" t="s">
        <v>582</v>
      </c>
      <c r="B7" s="9" t="str">
        <f>_xlfn.CONCAT('ima-f'!B19,"/",'imfa-f'!B19)</f>
        <v>1/2</v>
      </c>
      <c r="C7" s="9" t="str">
        <f>_xlfn.CONCAT('ima-f'!C19,"/",'imfa-f'!C19)</f>
        <v>0/0</v>
      </c>
      <c r="D7" s="9" t="str">
        <f>_xlfn.CONCAT('ima-f'!D19,"/",'imfa-f'!D19)</f>
        <v>2/2</v>
      </c>
      <c r="E7" s="9" t="str">
        <f>_xlfn.CONCAT('ima-f'!E19,"/",'imfa-f'!E19)</f>
        <v>3/4</v>
      </c>
      <c r="F7" s="9" t="str">
        <f>_xlfn.CONCAT('ima-f'!F19,"/",'imfa-f'!F19)</f>
        <v>2/1</v>
      </c>
      <c r="G7" s="9" t="str">
        <f>_xlfn.CONCAT('ima-f'!G19,"/",'imfa-f'!G19)</f>
        <v>1/1</v>
      </c>
      <c r="H7" s="9" t="str">
        <f>_xlfn.CONCAT('ima-f'!H19,"/",'imfa-f'!H19)</f>
        <v>0/0</v>
      </c>
      <c r="I7" s="9" t="str">
        <f>_xlfn.CONCAT('ima-f'!I19,"/",'imfa-f'!I19)</f>
        <v>0/0</v>
      </c>
      <c r="J7" s="9" t="str">
        <f>_xlfn.CONCAT('ima-f'!J19,"/",'imfa-f'!J19)</f>
        <v>1/1</v>
      </c>
      <c r="K7" s="9" t="str">
        <f>_xlfn.CONCAT('ima-f'!K19,"/",'imfa-f'!K19)</f>
        <v>3/4</v>
      </c>
    </row>
    <row r="8" spans="1:11" x14ac:dyDescent="0.25">
      <c r="A8" s="8" t="s">
        <v>588</v>
      </c>
      <c r="B8" s="9" t="str">
        <f>_xlfn.CONCAT('ima-f'!B20,"/",'imfa-f'!B20)</f>
        <v>23%/36%</v>
      </c>
      <c r="C8" s="9" t="str">
        <f>_xlfn.CONCAT('ima-f'!C20,"/",'imfa-f'!C20)</f>
        <v>73%/70%</v>
      </c>
      <c r="D8" s="9" t="str">
        <f>_xlfn.CONCAT('ima-f'!D20,"/",'imfa-f'!D20)</f>
        <v>60%/67%</v>
      </c>
      <c r="E8" s="9" t="str">
        <f>_xlfn.CONCAT('ima-f'!E20,"/",'imfa-f'!E20)</f>
        <v>46%/56%</v>
      </c>
      <c r="F8" s="9" t="str">
        <f>_xlfn.CONCAT('ima-f'!F20,"/",'imfa-f'!F20)</f>
        <v>63%/62%</v>
      </c>
      <c r="G8" s="9" t="str">
        <f>_xlfn.CONCAT('ima-f'!G20,"/",'imfa-f'!G20)</f>
        <v>72%/71%</v>
      </c>
      <c r="H8" s="9" t="str">
        <f>_xlfn.CONCAT('ima-f'!H20,"/",'imfa-f'!H20)</f>
        <v>42%/50%</v>
      </c>
      <c r="I8" s="9" t="str">
        <f>_xlfn.CONCAT('ima-f'!I20,"/",'imfa-f'!I20)</f>
        <v>23%/36%</v>
      </c>
      <c r="J8" s="9" t="str">
        <f>_xlfn.CONCAT('ima-f'!J20,"/",'imfa-f'!J20)</f>
        <v>54%/59%</v>
      </c>
      <c r="K8" s="9" t="str">
        <f>_xlfn.CONCAT('ima-f'!K20,"/",'imfa-f'!K20)</f>
        <v>73%/71%</v>
      </c>
    </row>
    <row r="9" spans="1:11" x14ac:dyDescent="0.25">
      <c r="A9" s="8" t="s">
        <v>580</v>
      </c>
      <c r="B9" s="9" t="str">
        <f>_xlfn.CONCAT('ima-f'!B21,"/",'imfa-f'!B21)</f>
        <v>11%/13%</v>
      </c>
      <c r="C9" s="9" t="str">
        <f>_xlfn.CONCAT('ima-f'!C21,"/",'imfa-f'!C21)</f>
        <v>53%/40%</v>
      </c>
      <c r="D9" s="9" t="str">
        <f>_xlfn.CONCAT('ima-f'!D21,"/",'imfa-f'!D21)</f>
        <v>46%/45%</v>
      </c>
      <c r="E9" s="9" t="str">
        <f>_xlfn.CONCAT('ima-f'!E21,"/",'imfa-f'!E21)</f>
        <v>36%/34%</v>
      </c>
      <c r="F9" s="9" t="str">
        <f>_xlfn.CONCAT('ima-f'!F21,"/",'imfa-f'!F21)</f>
        <v>49%/38%</v>
      </c>
      <c r="G9" s="9" t="str">
        <f>_xlfn.CONCAT('ima-f'!G21,"/",'imfa-f'!G21)</f>
        <v>58%/43%</v>
      </c>
      <c r="H9" s="9" t="str">
        <f>_xlfn.CONCAT('ima-f'!H21,"/",'imfa-f'!H21)</f>
        <v>19%/21%</v>
      </c>
      <c r="I9" s="9" t="str">
        <f>_xlfn.CONCAT('ima-f'!I21,"/",'imfa-f'!I21)</f>
        <v>11%/13%</v>
      </c>
      <c r="J9" s="9" t="str">
        <f>_xlfn.CONCAT('ima-f'!J21,"/",'imfa-f'!J21)</f>
        <v>39%/33%</v>
      </c>
      <c r="K9" s="9" t="str">
        <f>_xlfn.CONCAT('ima-f'!K21,"/",'imfa-f'!K21)</f>
        <v>58%/45%</v>
      </c>
    </row>
    <row r="10" spans="1:11" x14ac:dyDescent="0.25">
      <c r="A10" s="8" t="s">
        <v>579</v>
      </c>
      <c r="B10" s="9" t="str">
        <f>_xlfn.CONCAT('ima-f'!B22,"/",'imfa-f'!B22)</f>
        <v>0%/0%</v>
      </c>
      <c r="C10" s="9" t="str">
        <f>_xlfn.CONCAT('ima-f'!C22,"/",'imfa-f'!C22)</f>
        <v>39%/39%</v>
      </c>
      <c r="D10" s="9" t="str">
        <f>_xlfn.CONCAT('ima-f'!D22,"/",'imfa-f'!D22)</f>
        <v>29%/28%</v>
      </c>
      <c r="E10" s="9" t="str">
        <f>_xlfn.CONCAT('ima-f'!E22,"/",'imfa-f'!E22)</f>
        <v>6%/0%</v>
      </c>
      <c r="F10" s="9" t="str">
        <f>_xlfn.CONCAT('ima-f'!F22,"/",'imfa-f'!F22)</f>
        <v>32%/33%</v>
      </c>
      <c r="G10" s="9" t="str">
        <f>_xlfn.CONCAT('ima-f'!G22,"/",'imfa-f'!G22)</f>
        <v>29%/41%</v>
      </c>
      <c r="H10" s="9" t="str">
        <f>_xlfn.CONCAT('ima-f'!H22,"/",'imfa-f'!H22)</f>
        <v>29%/29%</v>
      </c>
      <c r="I10" s="9" t="str">
        <f>_xlfn.CONCAT('ima-f'!I22,"/",'imfa-f'!I22)</f>
        <v>0%/0%</v>
      </c>
      <c r="J10" s="9" t="str">
        <f>_xlfn.CONCAT('ima-f'!J22,"/",'imfa-f'!J22)</f>
        <v>23%/24%</v>
      </c>
      <c r="K10" s="9" t="str">
        <f>_xlfn.CONCAT('ima-f'!K22,"/",'imfa-f'!K22)</f>
        <v>39%/41%</v>
      </c>
    </row>
    <row r="11" spans="1:11" x14ac:dyDescent="0.25">
      <c r="A11" s="8" t="s">
        <v>578</v>
      </c>
      <c r="B11" s="9" t="str">
        <f>_xlfn.CONCAT('ima-f'!B23,"/",'imfa-f'!B23)</f>
        <v>50%/67%</v>
      </c>
      <c r="C11" s="9" t="str">
        <f>_xlfn.CONCAT('ima-f'!C23,"/",'imfa-f'!C23)</f>
        <v>0%/0%</v>
      </c>
      <c r="D11" s="9" t="str">
        <f>_xlfn.CONCAT('ima-f'!D23,"/",'imfa-f'!D23)</f>
        <v>13%/13%</v>
      </c>
      <c r="E11" s="9" t="str">
        <f>_xlfn.CONCAT('ima-f'!E23,"/",'imfa-f'!E23)</f>
        <v>18%/31%</v>
      </c>
      <c r="F11" s="9" t="str">
        <f>_xlfn.CONCAT('ima-f'!F23,"/",'imfa-f'!F23)</f>
        <v>13%/7%</v>
      </c>
      <c r="G11" s="9" t="str">
        <f>_xlfn.CONCAT('ima-f'!G23,"/",'imfa-f'!G23)</f>
        <v>9%/14%</v>
      </c>
      <c r="H11" s="9" t="str">
        <f>_xlfn.CONCAT('ima-f'!H23,"/",'imfa-f'!H23)</f>
        <v>0%/0%</v>
      </c>
      <c r="I11" s="9" t="str">
        <f>_xlfn.CONCAT('ima-f'!I23,"/",'imfa-f'!I23)</f>
        <v>0%/0%</v>
      </c>
      <c r="J11" s="9" t="str">
        <f>_xlfn.CONCAT('ima-f'!J23,"/",'imfa-f'!J23)</f>
        <v>15%/19%</v>
      </c>
      <c r="K11" s="9" t="str">
        <f>_xlfn.CONCAT('ima-f'!K23,"/",'imfa-f'!K23)</f>
        <v>50%/67%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23"/>
  <sheetViews>
    <sheetView workbookViewId="0">
      <selection activeCell="H4" sqref="H4"/>
    </sheetView>
  </sheetViews>
  <sheetFormatPr defaultRowHeight="15" x14ac:dyDescent="0.25"/>
  <cols>
    <col min="1" max="1" width="39.140625" bestFit="1" customWidth="1"/>
    <col min="2" max="2" width="12" bestFit="1" customWidth="1"/>
  </cols>
  <sheetData>
    <row r="1" spans="1:23" x14ac:dyDescent="0.25">
      <c r="A1" s="8" t="s">
        <v>576</v>
      </c>
      <c r="B1" s="7" t="s">
        <v>592</v>
      </c>
      <c r="C1" s="7" t="s">
        <v>593</v>
      </c>
      <c r="D1" s="7" t="s">
        <v>594</v>
      </c>
      <c r="E1" s="7" t="s">
        <v>595</v>
      </c>
      <c r="F1" s="7" t="s">
        <v>596</v>
      </c>
      <c r="G1" s="7" t="s">
        <v>597</v>
      </c>
      <c r="H1" s="7" t="s">
        <v>598</v>
      </c>
      <c r="I1" s="7" t="s">
        <v>599</v>
      </c>
      <c r="J1" s="7" t="s">
        <v>600</v>
      </c>
      <c r="K1" s="7" t="s">
        <v>601</v>
      </c>
      <c r="L1" s="7" t="s">
        <v>602</v>
      </c>
      <c r="M1" s="7" t="s">
        <v>603</v>
      </c>
      <c r="N1" s="7" t="s">
        <v>604</v>
      </c>
      <c r="O1" s="7" t="s">
        <v>605</v>
      </c>
      <c r="P1" s="7" t="s">
        <v>606</v>
      </c>
      <c r="Q1" s="7" t="s">
        <v>606</v>
      </c>
      <c r="R1" s="7" t="s">
        <v>607</v>
      </c>
      <c r="S1" s="7" t="s">
        <v>608</v>
      </c>
      <c r="T1" s="7" t="s">
        <v>609</v>
      </c>
      <c r="U1" s="7" t="s">
        <v>621</v>
      </c>
      <c r="V1" s="7" t="s">
        <v>622</v>
      </c>
      <c r="W1" s="7" t="s">
        <v>623</v>
      </c>
    </row>
    <row r="2" spans="1:23" x14ac:dyDescent="0.25">
      <c r="A2" s="8" t="s">
        <v>586</v>
      </c>
      <c r="B2" s="5">
        <v>700</v>
      </c>
      <c r="C2" s="5">
        <v>28</v>
      </c>
      <c r="D2" s="5">
        <v>7</v>
      </c>
      <c r="E2" s="5">
        <v>4</v>
      </c>
      <c r="F2" s="5">
        <v>22</v>
      </c>
      <c r="G2" s="5">
        <v>244</v>
      </c>
      <c r="H2" s="5">
        <v>260</v>
      </c>
      <c r="I2" s="5">
        <v>308</v>
      </c>
      <c r="J2" s="5">
        <v>285</v>
      </c>
      <c r="K2" s="5">
        <v>342</v>
      </c>
      <c r="L2" s="5">
        <v>35</v>
      </c>
      <c r="M2" s="5">
        <v>218</v>
      </c>
      <c r="N2" s="5">
        <v>249</v>
      </c>
      <c r="O2" s="5">
        <v>281</v>
      </c>
      <c r="P2" s="5">
        <v>191</v>
      </c>
      <c r="Q2" s="5">
        <v>253</v>
      </c>
      <c r="R2" s="5">
        <v>38</v>
      </c>
      <c r="S2" s="5">
        <v>8</v>
      </c>
      <c r="T2" s="5">
        <v>17</v>
      </c>
      <c r="U2">
        <f t="shared" ref="U2:U11" si="0">MIN(B2:T2)</f>
        <v>4</v>
      </c>
      <c r="V2">
        <f>MAX(B2:T2)</f>
        <v>700</v>
      </c>
      <c r="W2">
        <f>ROUND(AVERAGE(B2:T2),0)</f>
        <v>184</v>
      </c>
    </row>
    <row r="3" spans="1:23" x14ac:dyDescent="0.25">
      <c r="A3" s="8" t="s">
        <v>585</v>
      </c>
      <c r="B3" s="5">
        <v>237</v>
      </c>
      <c r="C3" s="5">
        <v>11</v>
      </c>
      <c r="D3" s="5">
        <v>1</v>
      </c>
      <c r="E3" s="5">
        <v>2</v>
      </c>
      <c r="F3" s="5">
        <v>2</v>
      </c>
      <c r="G3" s="5">
        <v>297</v>
      </c>
      <c r="H3" s="5">
        <v>300</v>
      </c>
      <c r="I3" s="5">
        <v>271</v>
      </c>
      <c r="J3" s="5">
        <v>243</v>
      </c>
      <c r="K3" s="5">
        <v>250</v>
      </c>
      <c r="L3" s="5">
        <v>8</v>
      </c>
      <c r="M3" s="5">
        <v>288</v>
      </c>
      <c r="N3" s="5">
        <v>280</v>
      </c>
      <c r="O3" s="5">
        <v>256</v>
      </c>
      <c r="P3" s="5">
        <v>253</v>
      </c>
      <c r="Q3" s="5">
        <v>231</v>
      </c>
      <c r="R3" s="5">
        <v>13</v>
      </c>
      <c r="S3" s="5">
        <v>9</v>
      </c>
      <c r="T3" s="5">
        <v>6</v>
      </c>
      <c r="U3">
        <f t="shared" si="0"/>
        <v>1</v>
      </c>
      <c r="V3">
        <f t="shared" ref="V3:V11" si="1">MAX(B3:T3)</f>
        <v>300</v>
      </c>
      <c r="W3">
        <f>ROUND(AVERAGE(B3:T3),0)</f>
        <v>156</v>
      </c>
    </row>
    <row r="4" spans="1:23" x14ac:dyDescent="0.25">
      <c r="A4" s="8" t="s">
        <v>584</v>
      </c>
      <c r="B4" s="5">
        <v>0.43269230769230771</v>
      </c>
      <c r="C4" s="5">
        <v>0.29166666666666669</v>
      </c>
      <c r="D4" s="5">
        <v>0.5</v>
      </c>
      <c r="E4" s="5">
        <v>0</v>
      </c>
      <c r="F4" s="5">
        <v>0.84615384615384615</v>
      </c>
      <c r="G4" s="5">
        <v>0.15577889447236182</v>
      </c>
      <c r="H4" s="5">
        <v>0.16097560975609757</v>
      </c>
      <c r="I4" s="5">
        <v>0.23237597911227154</v>
      </c>
      <c r="J4" s="5">
        <v>0.23314606741573032</v>
      </c>
      <c r="K4" s="5">
        <v>0.2647814910025707</v>
      </c>
      <c r="L4" s="5">
        <v>0.30769230769230771</v>
      </c>
      <c r="M4" s="5">
        <v>0.13910761154855644</v>
      </c>
      <c r="N4" s="5">
        <v>0.16755319148936171</v>
      </c>
      <c r="O4" s="5">
        <v>0.22222222222222221</v>
      </c>
      <c r="P4" s="5">
        <v>0.1419939577039275</v>
      </c>
      <c r="Q4" s="5">
        <v>0.19428571428571428</v>
      </c>
      <c r="R4" s="5">
        <v>0.48148148148148145</v>
      </c>
      <c r="S4" s="5">
        <v>0</v>
      </c>
      <c r="T4" s="5">
        <v>0.3125</v>
      </c>
      <c r="U4">
        <f t="shared" si="0"/>
        <v>0</v>
      </c>
      <c r="V4">
        <f t="shared" si="1"/>
        <v>0.84615384615384615</v>
      </c>
      <c r="W4">
        <f>AVERAGE(B4:T4)</f>
        <v>0.26760038677344333</v>
      </c>
    </row>
    <row r="5" spans="1:23" x14ac:dyDescent="0.25">
      <c r="A5" s="8" t="s">
        <v>583</v>
      </c>
      <c r="B5" s="5">
        <v>235</v>
      </c>
      <c r="C5" s="5">
        <v>8</v>
      </c>
      <c r="D5" s="5">
        <v>1</v>
      </c>
      <c r="E5" s="5">
        <v>1</v>
      </c>
      <c r="F5" s="5">
        <v>2</v>
      </c>
      <c r="G5" s="5">
        <v>285</v>
      </c>
      <c r="H5" s="5">
        <v>287</v>
      </c>
      <c r="I5" s="5">
        <v>264</v>
      </c>
      <c r="J5" s="5">
        <v>233</v>
      </c>
      <c r="K5" s="5">
        <v>244</v>
      </c>
      <c r="L5" s="5">
        <v>6</v>
      </c>
      <c r="M5" s="5">
        <v>276</v>
      </c>
      <c r="N5" s="5">
        <v>270</v>
      </c>
      <c r="O5" s="5">
        <v>250</v>
      </c>
      <c r="P5" s="5">
        <v>246</v>
      </c>
      <c r="Q5" s="5">
        <v>222</v>
      </c>
      <c r="R5" s="5">
        <v>12</v>
      </c>
      <c r="S5" s="5">
        <v>8</v>
      </c>
      <c r="T5" s="5">
        <v>6</v>
      </c>
      <c r="U5">
        <f t="shared" si="0"/>
        <v>1</v>
      </c>
      <c r="V5">
        <f t="shared" si="1"/>
        <v>287</v>
      </c>
      <c r="W5">
        <f>ROUND(AVERAGE(B5:T5),0)</f>
        <v>150</v>
      </c>
    </row>
    <row r="6" spans="1:23" x14ac:dyDescent="0.25">
      <c r="A6" s="8" t="s">
        <v>581</v>
      </c>
      <c r="B6" s="5">
        <v>0</v>
      </c>
      <c r="C6" s="5">
        <v>1</v>
      </c>
      <c r="D6" s="5">
        <v>0</v>
      </c>
      <c r="E6" s="5">
        <v>0</v>
      </c>
      <c r="F6" s="5">
        <v>0</v>
      </c>
      <c r="G6" s="5">
        <v>7</v>
      </c>
      <c r="H6" s="5">
        <v>9</v>
      </c>
      <c r="I6" s="5">
        <v>4</v>
      </c>
      <c r="J6" s="5">
        <v>7</v>
      </c>
      <c r="K6" s="5">
        <v>3</v>
      </c>
      <c r="L6" s="5">
        <v>0</v>
      </c>
      <c r="M6" s="5">
        <v>10</v>
      </c>
      <c r="N6" s="5">
        <v>8</v>
      </c>
      <c r="O6" s="5">
        <v>3</v>
      </c>
      <c r="P6" s="5">
        <v>5</v>
      </c>
      <c r="Q6" s="5">
        <v>7</v>
      </c>
      <c r="R6" s="5">
        <v>1</v>
      </c>
      <c r="S6" s="5">
        <v>0</v>
      </c>
      <c r="T6" s="5">
        <v>0</v>
      </c>
      <c r="U6">
        <f t="shared" si="0"/>
        <v>0</v>
      </c>
      <c r="V6">
        <f t="shared" si="1"/>
        <v>10</v>
      </c>
      <c r="W6">
        <f>ROUND(AVERAGE(B6:T6),0)</f>
        <v>3</v>
      </c>
    </row>
    <row r="7" spans="1:23" x14ac:dyDescent="0.25">
      <c r="A7" s="8" t="s">
        <v>582</v>
      </c>
      <c r="B7" s="5">
        <v>2</v>
      </c>
      <c r="C7" s="5">
        <v>2</v>
      </c>
      <c r="D7" s="5">
        <v>0</v>
      </c>
      <c r="E7" s="5">
        <v>1</v>
      </c>
      <c r="F7" s="5">
        <v>0</v>
      </c>
      <c r="G7" s="5">
        <v>5</v>
      </c>
      <c r="H7" s="5">
        <v>4</v>
      </c>
      <c r="I7" s="5">
        <v>3</v>
      </c>
      <c r="J7" s="5">
        <v>3</v>
      </c>
      <c r="K7" s="5">
        <v>3</v>
      </c>
      <c r="L7" s="5">
        <v>2</v>
      </c>
      <c r="M7" s="5">
        <v>2</v>
      </c>
      <c r="N7" s="5">
        <v>2</v>
      </c>
      <c r="O7" s="5">
        <v>3</v>
      </c>
      <c r="P7" s="5">
        <v>2</v>
      </c>
      <c r="Q7" s="5">
        <v>2</v>
      </c>
      <c r="R7" s="5">
        <v>0</v>
      </c>
      <c r="S7" s="5">
        <v>1</v>
      </c>
      <c r="T7" s="5">
        <v>0</v>
      </c>
      <c r="U7">
        <f t="shared" si="0"/>
        <v>0</v>
      </c>
      <c r="V7">
        <f t="shared" si="1"/>
        <v>5</v>
      </c>
      <c r="W7">
        <f>ROUND(AVERAGE(B7:T7),0)</f>
        <v>2</v>
      </c>
    </row>
    <row r="8" spans="1:23" x14ac:dyDescent="0.25">
      <c r="A8" s="8" t="s">
        <v>588</v>
      </c>
      <c r="B8" s="5">
        <v>0.25293489861259338</v>
      </c>
      <c r="C8" s="5">
        <v>0.28947368421052633</v>
      </c>
      <c r="D8" s="5">
        <v>0.125</v>
      </c>
      <c r="E8" s="5">
        <v>0.33333333333333331</v>
      </c>
      <c r="F8" s="5">
        <v>8.3333333333333329E-2</v>
      </c>
      <c r="G8" s="5">
        <v>0.5561797752808989</v>
      </c>
      <c r="H8" s="5">
        <v>0.54446460980036293</v>
      </c>
      <c r="I8" s="5">
        <v>0.47130434782608693</v>
      </c>
      <c r="J8" s="5">
        <v>0.46641074856046066</v>
      </c>
      <c r="K8" s="5">
        <v>0.42444821731748728</v>
      </c>
      <c r="L8" s="5">
        <v>0.18604651162790697</v>
      </c>
      <c r="M8" s="5">
        <v>0.58064516129032262</v>
      </c>
      <c r="N8" s="5">
        <v>0.5374280230326296</v>
      </c>
      <c r="O8" s="5">
        <v>0.47940074906367042</v>
      </c>
      <c r="P8" s="5">
        <v>0.57630979498861046</v>
      </c>
      <c r="Q8" s="5">
        <v>0.48427672955974843</v>
      </c>
      <c r="R8" s="5">
        <v>0.26</v>
      </c>
      <c r="S8" s="5">
        <v>0.52941176470588236</v>
      </c>
      <c r="T8" s="5">
        <v>0.2608695652173913</v>
      </c>
      <c r="U8">
        <f t="shared" si="0"/>
        <v>8.3333333333333329E-2</v>
      </c>
      <c r="V8">
        <f t="shared" si="1"/>
        <v>0.58064516129032262</v>
      </c>
      <c r="W8">
        <f>AVERAGE(B8:T8)</f>
        <v>0.39164585514532868</v>
      </c>
    </row>
    <row r="9" spans="1:23" x14ac:dyDescent="0.25">
      <c r="A9" s="8" t="s">
        <v>580</v>
      </c>
      <c r="B9" s="5">
        <v>0.17749244712990936</v>
      </c>
      <c r="C9" s="5">
        <v>0.15384615384615385</v>
      </c>
      <c r="D9" s="5">
        <v>9.0909090909090912E-2</v>
      </c>
      <c r="E9" s="5">
        <v>0.125</v>
      </c>
      <c r="F9" s="5">
        <v>3.2786885245901641E-2</v>
      </c>
      <c r="G9" s="5">
        <v>0.44392523364485981</v>
      </c>
      <c r="H9" s="5">
        <v>0.42835820895522386</v>
      </c>
      <c r="I9" s="5">
        <v>0.38205499276410998</v>
      </c>
      <c r="J9" s="5">
        <v>0.36349453978159124</v>
      </c>
      <c r="K9" s="5">
        <v>0.33378932968536251</v>
      </c>
      <c r="L9" s="5">
        <v>9.8360655737704916E-2</v>
      </c>
      <c r="M9" s="5">
        <v>0.46076794657762937</v>
      </c>
      <c r="N9" s="5">
        <v>0.432</v>
      </c>
      <c r="O9" s="5">
        <v>0.38461538461538464</v>
      </c>
      <c r="P9" s="5">
        <v>0.47126436781609193</v>
      </c>
      <c r="Q9" s="5">
        <v>0.36815920398009949</v>
      </c>
      <c r="R9" s="5">
        <v>0.18461538461538463</v>
      </c>
      <c r="S9" s="5">
        <v>0.42105263157894735</v>
      </c>
      <c r="T9" s="5">
        <v>0.18181818181818182</v>
      </c>
      <c r="U9">
        <f t="shared" si="0"/>
        <v>3.2786885245901641E-2</v>
      </c>
      <c r="V9">
        <f t="shared" si="1"/>
        <v>0.47126436781609193</v>
      </c>
      <c r="W9">
        <f>AVERAGE(B9:T9)</f>
        <v>0.29127950730008567</v>
      </c>
    </row>
    <row r="10" spans="1:23" x14ac:dyDescent="0.25">
      <c r="A10" s="8" t="s">
        <v>579</v>
      </c>
      <c r="B10" s="5">
        <v>0</v>
      </c>
      <c r="C10" s="5">
        <v>0.16666666666666666</v>
      </c>
      <c r="D10" s="5">
        <v>0</v>
      </c>
      <c r="E10" s="5">
        <v>0</v>
      </c>
      <c r="F10" s="5">
        <v>0</v>
      </c>
      <c r="G10" s="5">
        <v>0.12962962962962962</v>
      </c>
      <c r="H10" s="5">
        <v>0.140625</v>
      </c>
      <c r="I10" s="5">
        <v>6.6666666666666666E-2</v>
      </c>
      <c r="J10" s="5">
        <v>0.1206896551724138</v>
      </c>
      <c r="K10" s="5">
        <v>5.0847457627118647E-2</v>
      </c>
      <c r="L10" s="5">
        <v>0</v>
      </c>
      <c r="M10" s="5">
        <v>0.18518518518518517</v>
      </c>
      <c r="N10" s="5">
        <v>0.13114754098360656</v>
      </c>
      <c r="O10" s="5">
        <v>5.6603773584905662E-2</v>
      </c>
      <c r="P10" s="5">
        <v>0.10869565217391304</v>
      </c>
      <c r="Q10" s="5">
        <v>0.13725490196078433</v>
      </c>
      <c r="R10" s="5">
        <v>0.14285714285714285</v>
      </c>
      <c r="S10" s="5">
        <v>0</v>
      </c>
      <c r="T10" s="5">
        <v>0</v>
      </c>
      <c r="U10">
        <f t="shared" si="0"/>
        <v>0</v>
      </c>
      <c r="V10">
        <f t="shared" si="1"/>
        <v>0.18518518518518517</v>
      </c>
      <c r="W10">
        <f>AVERAGE(B10:T10)</f>
        <v>7.562469855305437E-2</v>
      </c>
    </row>
    <row r="11" spans="1:23" x14ac:dyDescent="0.25">
      <c r="A11" s="8" t="s">
        <v>578</v>
      </c>
      <c r="B11" s="5">
        <v>3.5714285714285712E-2</v>
      </c>
      <c r="C11" s="5">
        <v>0.2857142857142857</v>
      </c>
      <c r="D11" s="5">
        <v>0</v>
      </c>
      <c r="E11" s="5">
        <v>0.5</v>
      </c>
      <c r="F11" s="5">
        <v>0</v>
      </c>
      <c r="G11" s="5">
        <v>8.3333333333333329E-2</v>
      </c>
      <c r="H11" s="5">
        <v>7.1428571428571425E-2</v>
      </c>
      <c r="I11" s="5">
        <v>4.4776119402985072E-2</v>
      </c>
      <c r="J11" s="5">
        <v>5.5555555555555552E-2</v>
      </c>
      <c r="K11" s="5">
        <v>4.0540540540540543E-2</v>
      </c>
      <c r="L11" s="5">
        <v>0.33333333333333331</v>
      </c>
      <c r="M11" s="5">
        <v>3.6363636363636362E-2</v>
      </c>
      <c r="N11" s="5">
        <v>3.7037037037037035E-2</v>
      </c>
      <c r="O11" s="5">
        <v>4.8387096774193547E-2</v>
      </c>
      <c r="P11" s="5">
        <v>4.3478260869565216E-2</v>
      </c>
      <c r="Q11" s="5">
        <v>3.7735849056603772E-2</v>
      </c>
      <c r="R11" s="5">
        <v>0</v>
      </c>
      <c r="S11" s="5">
        <v>0.2</v>
      </c>
      <c r="T11" s="5">
        <v>0</v>
      </c>
      <c r="U11">
        <f t="shared" si="0"/>
        <v>0</v>
      </c>
      <c r="V11">
        <f t="shared" si="1"/>
        <v>0.5</v>
      </c>
      <c r="W11">
        <f>AVERAGE(B11:T11)</f>
        <v>9.7547258164417186E-2</v>
      </c>
    </row>
    <row r="13" spans="1:23" x14ac:dyDescent="0.25">
      <c r="A13" t="str">
        <f>A1</f>
        <v>Row Labels</v>
      </c>
      <c r="B13" t="str">
        <f>B1</f>
        <v>BPIC11</v>
      </c>
      <c r="C13" t="str">
        <f t="shared" ref="C13:T15" si="2">C1</f>
        <v>BPIC12</v>
      </c>
      <c r="D13" t="str">
        <f t="shared" si="2"/>
        <v>BPIC13_closed</v>
      </c>
      <c r="E13" t="str">
        <f t="shared" si="2"/>
        <v>BPIC13_incidents.xes.gz</v>
      </c>
      <c r="F13" t="str">
        <f t="shared" si="2"/>
        <v>BPIC14</v>
      </c>
      <c r="G13" t="str">
        <f t="shared" si="2"/>
        <v>BPIC15_1</v>
      </c>
      <c r="H13" t="str">
        <f t="shared" si="2"/>
        <v>BPIC15_2</v>
      </c>
      <c r="I13" t="str">
        <f t="shared" si="2"/>
        <v>BPIC15_3</v>
      </c>
      <c r="J13" t="str">
        <f t="shared" si="2"/>
        <v>BPIC15_4</v>
      </c>
      <c r="K13" t="str">
        <f t="shared" si="2"/>
        <v>BPIC15_5</v>
      </c>
      <c r="L13" t="str">
        <f t="shared" si="2"/>
        <v>BPIC17</v>
      </c>
      <c r="M13" t="str">
        <f t="shared" si="2"/>
        <v>Wabo1</v>
      </c>
      <c r="N13" t="str">
        <f t="shared" si="2"/>
        <v>Wabo2</v>
      </c>
      <c r="O13" t="str">
        <f t="shared" si="2"/>
        <v>Wabo3</v>
      </c>
      <c r="P13" t="str">
        <f t="shared" si="2"/>
        <v>Wabo4</v>
      </c>
      <c r="Q13" t="str">
        <f t="shared" si="2"/>
        <v>Wabo4</v>
      </c>
      <c r="R13" t="str">
        <f t="shared" si="2"/>
        <v>Wabo Receipt</v>
      </c>
      <c r="S13" t="str">
        <f t="shared" si="2"/>
        <v>RTFMP</v>
      </c>
      <c r="T13" t="str">
        <f t="shared" si="2"/>
        <v>Sepsis</v>
      </c>
      <c r="U13" s="7" t="s">
        <v>621</v>
      </c>
      <c r="V13" s="7" t="s">
        <v>622</v>
      </c>
      <c r="W13" s="7" t="s">
        <v>623</v>
      </c>
    </row>
    <row r="14" spans="1:23" x14ac:dyDescent="0.25">
      <c r="A14" t="str">
        <f t="shared" ref="A14:P23" si="3">A2</f>
        <v>Average of basic footprints</v>
      </c>
      <c r="B14">
        <f>B2</f>
        <v>700</v>
      </c>
      <c r="C14">
        <f t="shared" si="2"/>
        <v>28</v>
      </c>
      <c r="D14">
        <f t="shared" si="2"/>
        <v>7</v>
      </c>
      <c r="E14">
        <f t="shared" si="2"/>
        <v>4</v>
      </c>
      <c r="F14">
        <f t="shared" si="2"/>
        <v>22</v>
      </c>
      <c r="G14">
        <f t="shared" si="2"/>
        <v>244</v>
      </c>
      <c r="H14">
        <f t="shared" si="2"/>
        <v>260</v>
      </c>
      <c r="I14">
        <f t="shared" si="2"/>
        <v>308</v>
      </c>
      <c r="J14">
        <f t="shared" si="2"/>
        <v>285</v>
      </c>
      <c r="K14">
        <f t="shared" si="2"/>
        <v>342</v>
      </c>
      <c r="L14">
        <f t="shared" si="2"/>
        <v>35</v>
      </c>
      <c r="M14">
        <f t="shared" si="2"/>
        <v>218</v>
      </c>
      <c r="N14">
        <f t="shared" si="2"/>
        <v>249</v>
      </c>
      <c r="O14">
        <f t="shared" si="2"/>
        <v>281</v>
      </c>
      <c r="P14">
        <f t="shared" si="2"/>
        <v>191</v>
      </c>
      <c r="Q14">
        <f t="shared" si="2"/>
        <v>253</v>
      </c>
      <c r="R14">
        <f t="shared" si="2"/>
        <v>38</v>
      </c>
      <c r="S14">
        <f t="shared" si="2"/>
        <v>8</v>
      </c>
      <c r="T14">
        <f t="shared" si="2"/>
        <v>17</v>
      </c>
      <c r="U14">
        <f t="shared" ref="U14:W19" si="4">U2</f>
        <v>4</v>
      </c>
      <c r="V14">
        <f t="shared" si="4"/>
        <v>700</v>
      </c>
      <c r="W14">
        <f t="shared" si="4"/>
        <v>184</v>
      </c>
    </row>
    <row r="15" spans="1:23" x14ac:dyDescent="0.25">
      <c r="A15" t="str">
        <f t="shared" si="3"/>
        <v>Average of advanced footprints</v>
      </c>
      <c r="B15">
        <f t="shared" si="3"/>
        <v>237</v>
      </c>
      <c r="C15">
        <f t="shared" si="3"/>
        <v>11</v>
      </c>
      <c r="D15">
        <f t="shared" si="3"/>
        <v>1</v>
      </c>
      <c r="E15">
        <f t="shared" si="3"/>
        <v>2</v>
      </c>
      <c r="F15">
        <f t="shared" si="3"/>
        <v>2</v>
      </c>
      <c r="G15">
        <f t="shared" si="3"/>
        <v>297</v>
      </c>
      <c r="H15">
        <f t="shared" si="3"/>
        <v>300</v>
      </c>
      <c r="I15">
        <f t="shared" si="3"/>
        <v>271</v>
      </c>
      <c r="J15">
        <f t="shared" si="3"/>
        <v>243</v>
      </c>
      <c r="K15">
        <f t="shared" si="3"/>
        <v>250</v>
      </c>
      <c r="L15">
        <f t="shared" si="3"/>
        <v>8</v>
      </c>
      <c r="M15">
        <f t="shared" si="3"/>
        <v>288</v>
      </c>
      <c r="N15">
        <f t="shared" si="3"/>
        <v>280</v>
      </c>
      <c r="O15">
        <f t="shared" si="3"/>
        <v>256</v>
      </c>
      <c r="P15">
        <f t="shared" si="3"/>
        <v>253</v>
      </c>
      <c r="Q15">
        <f t="shared" si="2"/>
        <v>231</v>
      </c>
      <c r="R15">
        <f t="shared" si="2"/>
        <v>13</v>
      </c>
      <c r="S15">
        <f t="shared" si="2"/>
        <v>9</v>
      </c>
      <c r="T15">
        <f t="shared" si="2"/>
        <v>6</v>
      </c>
      <c r="U15">
        <f t="shared" si="4"/>
        <v>1</v>
      </c>
      <c r="V15">
        <f t="shared" si="4"/>
        <v>300</v>
      </c>
      <c r="W15">
        <f t="shared" si="4"/>
        <v>156</v>
      </c>
    </row>
    <row r="16" spans="1:23" x14ac:dyDescent="0.25">
      <c r="A16" t="str">
        <f t="shared" si="3"/>
        <v>Average of share no footprint</v>
      </c>
      <c r="B16" s="10" t="str">
        <f>TEXT(B4,"0%")</f>
        <v>43%</v>
      </c>
      <c r="C16" s="10" t="str">
        <f t="shared" ref="C16:W16" si="5">TEXT(C4,"0%")</f>
        <v>29%</v>
      </c>
      <c r="D16" s="10" t="str">
        <f t="shared" si="5"/>
        <v>50%</v>
      </c>
      <c r="E16" s="10" t="str">
        <f t="shared" si="5"/>
        <v>0%</v>
      </c>
      <c r="F16" s="10" t="str">
        <f t="shared" si="5"/>
        <v>85%</v>
      </c>
      <c r="G16" s="10" t="str">
        <f t="shared" si="5"/>
        <v>16%</v>
      </c>
      <c r="H16" s="10" t="str">
        <f t="shared" si="5"/>
        <v>16%</v>
      </c>
      <c r="I16" s="10" t="str">
        <f t="shared" si="5"/>
        <v>23%</v>
      </c>
      <c r="J16" s="10" t="str">
        <f t="shared" si="5"/>
        <v>23%</v>
      </c>
      <c r="K16" s="10" t="str">
        <f t="shared" si="5"/>
        <v>26%</v>
      </c>
      <c r="L16" s="10" t="str">
        <f t="shared" si="5"/>
        <v>31%</v>
      </c>
      <c r="M16" s="10" t="str">
        <f t="shared" si="5"/>
        <v>14%</v>
      </c>
      <c r="N16" s="10" t="str">
        <f t="shared" si="5"/>
        <v>17%</v>
      </c>
      <c r="O16" s="10" t="str">
        <f t="shared" si="5"/>
        <v>22%</v>
      </c>
      <c r="P16" s="10" t="str">
        <f t="shared" si="5"/>
        <v>14%</v>
      </c>
      <c r="Q16" s="10" t="str">
        <f t="shared" si="5"/>
        <v>19%</v>
      </c>
      <c r="R16" s="10" t="str">
        <f t="shared" si="5"/>
        <v>48%</v>
      </c>
      <c r="S16" s="10" t="str">
        <f t="shared" si="5"/>
        <v>0%</v>
      </c>
      <c r="T16" s="10" t="str">
        <f t="shared" si="5"/>
        <v>31%</v>
      </c>
      <c r="U16" s="10" t="str">
        <f t="shared" si="5"/>
        <v>0%</v>
      </c>
      <c r="V16" s="10" t="str">
        <f t="shared" si="5"/>
        <v>85%</v>
      </c>
      <c r="W16" s="10" t="str">
        <f t="shared" si="5"/>
        <v>27%</v>
      </c>
    </row>
    <row r="17" spans="1:23" x14ac:dyDescent="0.25">
      <c r="A17" t="str">
        <f t="shared" si="3"/>
        <v>Average of optionality footprint</v>
      </c>
      <c r="B17">
        <f t="shared" si="3"/>
        <v>235</v>
      </c>
      <c r="C17">
        <f t="shared" si="3"/>
        <v>8</v>
      </c>
      <c r="D17">
        <f t="shared" si="3"/>
        <v>1</v>
      </c>
      <c r="E17">
        <f t="shared" si="3"/>
        <v>1</v>
      </c>
      <c r="F17">
        <f t="shared" si="3"/>
        <v>2</v>
      </c>
      <c r="G17">
        <f t="shared" si="3"/>
        <v>285</v>
      </c>
      <c r="H17">
        <f t="shared" si="3"/>
        <v>287</v>
      </c>
      <c r="I17">
        <f t="shared" si="3"/>
        <v>264</v>
      </c>
      <c r="J17">
        <f t="shared" si="3"/>
        <v>233</v>
      </c>
      <c r="K17">
        <f t="shared" si="3"/>
        <v>244</v>
      </c>
      <c r="L17">
        <f t="shared" si="3"/>
        <v>6</v>
      </c>
      <c r="M17">
        <f t="shared" si="3"/>
        <v>276</v>
      </c>
      <c r="N17">
        <f t="shared" si="3"/>
        <v>270</v>
      </c>
      <c r="O17">
        <f t="shared" si="3"/>
        <v>250</v>
      </c>
      <c r="P17">
        <f t="shared" si="3"/>
        <v>246</v>
      </c>
      <c r="Q17">
        <f t="shared" ref="Q17:T19" si="6">Q5</f>
        <v>222</v>
      </c>
      <c r="R17">
        <f t="shared" si="6"/>
        <v>12</v>
      </c>
      <c r="S17">
        <f t="shared" si="6"/>
        <v>8</v>
      </c>
      <c r="T17">
        <f t="shared" si="6"/>
        <v>6</v>
      </c>
      <c r="U17">
        <f t="shared" si="4"/>
        <v>1</v>
      </c>
      <c r="V17">
        <f t="shared" si="4"/>
        <v>287</v>
      </c>
      <c r="W17">
        <f t="shared" si="4"/>
        <v>150</v>
      </c>
    </row>
    <row r="18" spans="1:23" x14ac:dyDescent="0.25">
      <c r="A18" t="str">
        <f t="shared" si="3"/>
        <v>Average of sequence optionality footprint</v>
      </c>
      <c r="B18">
        <f t="shared" si="3"/>
        <v>0</v>
      </c>
      <c r="C18">
        <f t="shared" si="3"/>
        <v>1</v>
      </c>
      <c r="D18">
        <f t="shared" si="3"/>
        <v>0</v>
      </c>
      <c r="E18">
        <f t="shared" si="3"/>
        <v>0</v>
      </c>
      <c r="F18">
        <f t="shared" si="3"/>
        <v>0</v>
      </c>
      <c r="G18">
        <f t="shared" si="3"/>
        <v>7</v>
      </c>
      <c r="H18">
        <f t="shared" si="3"/>
        <v>9</v>
      </c>
      <c r="I18">
        <f t="shared" si="3"/>
        <v>4</v>
      </c>
      <c r="J18">
        <f t="shared" si="3"/>
        <v>7</v>
      </c>
      <c r="K18">
        <f t="shared" si="3"/>
        <v>3</v>
      </c>
      <c r="L18">
        <f t="shared" si="3"/>
        <v>0</v>
      </c>
      <c r="M18">
        <f t="shared" si="3"/>
        <v>10</v>
      </c>
      <c r="N18">
        <f t="shared" si="3"/>
        <v>8</v>
      </c>
      <c r="O18">
        <f t="shared" si="3"/>
        <v>3</v>
      </c>
      <c r="P18">
        <f t="shared" si="3"/>
        <v>5</v>
      </c>
      <c r="Q18">
        <f t="shared" si="6"/>
        <v>7</v>
      </c>
      <c r="R18">
        <f t="shared" si="6"/>
        <v>1</v>
      </c>
      <c r="S18">
        <f t="shared" si="6"/>
        <v>0</v>
      </c>
      <c r="T18">
        <f t="shared" si="6"/>
        <v>0</v>
      </c>
      <c r="U18">
        <f t="shared" si="4"/>
        <v>0</v>
      </c>
      <c r="V18">
        <f t="shared" si="4"/>
        <v>10</v>
      </c>
      <c r="W18">
        <f t="shared" si="4"/>
        <v>3</v>
      </c>
    </row>
    <row r="19" spans="1:23" x14ac:dyDescent="0.25">
      <c r="A19" t="str">
        <f t="shared" si="3"/>
        <v>Average of or footprint</v>
      </c>
      <c r="B19">
        <f t="shared" si="3"/>
        <v>2</v>
      </c>
      <c r="C19">
        <f t="shared" si="3"/>
        <v>2</v>
      </c>
      <c r="D19">
        <f t="shared" si="3"/>
        <v>0</v>
      </c>
      <c r="E19">
        <f t="shared" si="3"/>
        <v>1</v>
      </c>
      <c r="F19">
        <f t="shared" si="3"/>
        <v>0</v>
      </c>
      <c r="G19">
        <f t="shared" si="3"/>
        <v>5</v>
      </c>
      <c r="H19">
        <f t="shared" si="3"/>
        <v>4</v>
      </c>
      <c r="I19">
        <f t="shared" si="3"/>
        <v>3</v>
      </c>
      <c r="J19">
        <f t="shared" si="3"/>
        <v>3</v>
      </c>
      <c r="K19">
        <f t="shared" si="3"/>
        <v>3</v>
      </c>
      <c r="L19">
        <f t="shared" si="3"/>
        <v>2</v>
      </c>
      <c r="M19">
        <f t="shared" si="3"/>
        <v>2</v>
      </c>
      <c r="N19">
        <f t="shared" si="3"/>
        <v>2</v>
      </c>
      <c r="O19">
        <f t="shared" si="3"/>
        <v>3</v>
      </c>
      <c r="P19">
        <f t="shared" si="3"/>
        <v>2</v>
      </c>
      <c r="Q19">
        <f t="shared" si="6"/>
        <v>2</v>
      </c>
      <c r="R19">
        <f t="shared" si="6"/>
        <v>0</v>
      </c>
      <c r="S19">
        <f t="shared" si="6"/>
        <v>1</v>
      </c>
      <c r="T19">
        <f t="shared" si="6"/>
        <v>0</v>
      </c>
      <c r="U19">
        <f t="shared" si="4"/>
        <v>0</v>
      </c>
      <c r="V19">
        <f t="shared" si="4"/>
        <v>5</v>
      </c>
      <c r="W19">
        <f t="shared" si="4"/>
        <v>2</v>
      </c>
    </row>
    <row r="20" spans="1:23" x14ac:dyDescent="0.25">
      <c r="A20" t="str">
        <f t="shared" si="3"/>
        <v>Average of share advanced</v>
      </c>
      <c r="B20" s="10" t="str">
        <f>TEXT(B8,"0%")</f>
        <v>25%</v>
      </c>
      <c r="C20" s="10" t="str">
        <f t="shared" ref="C20:W23" si="7">TEXT(C8,"0%")</f>
        <v>29%</v>
      </c>
      <c r="D20" s="10" t="str">
        <f t="shared" si="7"/>
        <v>13%</v>
      </c>
      <c r="E20" s="10" t="str">
        <f t="shared" si="7"/>
        <v>33%</v>
      </c>
      <c r="F20" s="10" t="str">
        <f t="shared" si="7"/>
        <v>8%</v>
      </c>
      <c r="G20" s="10" t="str">
        <f t="shared" si="7"/>
        <v>56%</v>
      </c>
      <c r="H20" s="10" t="str">
        <f t="shared" si="7"/>
        <v>54%</v>
      </c>
      <c r="I20" s="10" t="str">
        <f t="shared" si="7"/>
        <v>47%</v>
      </c>
      <c r="J20" s="10" t="str">
        <f t="shared" si="7"/>
        <v>47%</v>
      </c>
      <c r="K20" s="10" t="str">
        <f t="shared" si="7"/>
        <v>42%</v>
      </c>
      <c r="L20" s="10" t="str">
        <f t="shared" si="7"/>
        <v>19%</v>
      </c>
      <c r="M20" s="10" t="str">
        <f t="shared" si="7"/>
        <v>58%</v>
      </c>
      <c r="N20" s="10" t="str">
        <f t="shared" si="7"/>
        <v>54%</v>
      </c>
      <c r="O20" s="10" t="str">
        <f t="shared" si="7"/>
        <v>48%</v>
      </c>
      <c r="P20" s="10" t="str">
        <f t="shared" si="7"/>
        <v>58%</v>
      </c>
      <c r="Q20" s="10" t="str">
        <f t="shared" si="7"/>
        <v>48%</v>
      </c>
      <c r="R20" s="10" t="str">
        <f t="shared" si="7"/>
        <v>26%</v>
      </c>
      <c r="S20" s="10" t="str">
        <f t="shared" si="7"/>
        <v>53%</v>
      </c>
      <c r="T20" s="10" t="str">
        <f t="shared" si="7"/>
        <v>26%</v>
      </c>
      <c r="U20" s="10" t="str">
        <f t="shared" si="7"/>
        <v>8%</v>
      </c>
      <c r="V20" s="10" t="str">
        <f t="shared" si="7"/>
        <v>58%</v>
      </c>
      <c r="W20" s="10" t="str">
        <f t="shared" si="7"/>
        <v>39%</v>
      </c>
    </row>
    <row r="21" spans="1:23" x14ac:dyDescent="0.25">
      <c r="A21" t="str">
        <f t="shared" si="3"/>
        <v>Average of optionality share</v>
      </c>
      <c r="B21" s="10" t="str">
        <f t="shared" ref="B21:T23" si="8">TEXT(B9,"0%")</f>
        <v>18%</v>
      </c>
      <c r="C21" s="10" t="str">
        <f t="shared" si="8"/>
        <v>15%</v>
      </c>
      <c r="D21" s="10" t="str">
        <f t="shared" si="8"/>
        <v>9%</v>
      </c>
      <c r="E21" s="10" t="str">
        <f t="shared" si="8"/>
        <v>13%</v>
      </c>
      <c r="F21" s="10" t="str">
        <f t="shared" si="8"/>
        <v>3%</v>
      </c>
      <c r="G21" s="10" t="str">
        <f t="shared" si="8"/>
        <v>44%</v>
      </c>
      <c r="H21" s="10" t="str">
        <f t="shared" si="8"/>
        <v>43%</v>
      </c>
      <c r="I21" s="10" t="str">
        <f t="shared" si="8"/>
        <v>38%</v>
      </c>
      <c r="J21" s="10" t="str">
        <f t="shared" si="8"/>
        <v>36%</v>
      </c>
      <c r="K21" s="10" t="str">
        <f t="shared" si="8"/>
        <v>33%</v>
      </c>
      <c r="L21" s="10" t="str">
        <f t="shared" si="8"/>
        <v>10%</v>
      </c>
      <c r="M21" s="10" t="str">
        <f t="shared" si="8"/>
        <v>46%</v>
      </c>
      <c r="N21" s="10" t="str">
        <f t="shared" si="8"/>
        <v>43%</v>
      </c>
      <c r="O21" s="10" t="str">
        <f t="shared" si="8"/>
        <v>38%</v>
      </c>
      <c r="P21" s="10" t="str">
        <f t="shared" si="8"/>
        <v>47%</v>
      </c>
      <c r="Q21" s="10" t="str">
        <f t="shared" si="8"/>
        <v>37%</v>
      </c>
      <c r="R21" s="10" t="str">
        <f t="shared" si="8"/>
        <v>18%</v>
      </c>
      <c r="S21" s="10" t="str">
        <f t="shared" si="8"/>
        <v>42%</v>
      </c>
      <c r="T21" s="10" t="str">
        <f t="shared" si="8"/>
        <v>18%</v>
      </c>
      <c r="U21" s="10" t="str">
        <f t="shared" si="7"/>
        <v>3%</v>
      </c>
      <c r="V21" s="10" t="str">
        <f t="shared" si="7"/>
        <v>47%</v>
      </c>
      <c r="W21" s="10" t="str">
        <f t="shared" si="7"/>
        <v>29%</v>
      </c>
    </row>
    <row r="22" spans="1:23" x14ac:dyDescent="0.25">
      <c r="A22" t="str">
        <f t="shared" si="3"/>
        <v>Average of sequence optionality share</v>
      </c>
      <c r="B22" s="10" t="str">
        <f t="shared" si="8"/>
        <v>0%</v>
      </c>
      <c r="C22" s="10" t="str">
        <f t="shared" si="8"/>
        <v>17%</v>
      </c>
      <c r="D22" s="10" t="str">
        <f t="shared" si="8"/>
        <v>0%</v>
      </c>
      <c r="E22" s="10" t="str">
        <f t="shared" si="8"/>
        <v>0%</v>
      </c>
      <c r="F22" s="10" t="str">
        <f t="shared" si="8"/>
        <v>0%</v>
      </c>
      <c r="G22" s="10" t="str">
        <f t="shared" si="8"/>
        <v>13%</v>
      </c>
      <c r="H22" s="10" t="str">
        <f t="shared" si="8"/>
        <v>14%</v>
      </c>
      <c r="I22" s="10" t="str">
        <f t="shared" si="8"/>
        <v>7%</v>
      </c>
      <c r="J22" s="10" t="str">
        <f t="shared" si="8"/>
        <v>12%</v>
      </c>
      <c r="K22" s="10" t="str">
        <f t="shared" si="8"/>
        <v>5%</v>
      </c>
      <c r="L22" s="10" t="str">
        <f t="shared" si="8"/>
        <v>0%</v>
      </c>
      <c r="M22" s="10" t="str">
        <f t="shared" si="8"/>
        <v>19%</v>
      </c>
      <c r="N22" s="10" t="str">
        <f t="shared" si="8"/>
        <v>13%</v>
      </c>
      <c r="O22" s="10" t="str">
        <f t="shared" si="8"/>
        <v>6%</v>
      </c>
      <c r="P22" s="10" t="str">
        <f t="shared" si="8"/>
        <v>11%</v>
      </c>
      <c r="Q22" s="10" t="str">
        <f t="shared" si="8"/>
        <v>14%</v>
      </c>
      <c r="R22" s="10" t="str">
        <f t="shared" si="8"/>
        <v>14%</v>
      </c>
      <c r="S22" s="10" t="str">
        <f t="shared" si="8"/>
        <v>0%</v>
      </c>
      <c r="T22" s="10" t="str">
        <f t="shared" si="8"/>
        <v>0%</v>
      </c>
      <c r="U22" s="10" t="str">
        <f t="shared" si="7"/>
        <v>0%</v>
      </c>
      <c r="V22" s="10" t="str">
        <f t="shared" si="7"/>
        <v>19%</v>
      </c>
      <c r="W22" s="10" t="str">
        <f t="shared" si="7"/>
        <v>8%</v>
      </c>
    </row>
    <row r="23" spans="1:23" x14ac:dyDescent="0.25">
      <c r="A23" t="str">
        <f t="shared" si="3"/>
        <v>Average of or share</v>
      </c>
      <c r="B23" s="10" t="str">
        <f t="shared" si="8"/>
        <v>4%</v>
      </c>
      <c r="C23" s="10" t="str">
        <f t="shared" si="8"/>
        <v>29%</v>
      </c>
      <c r="D23" s="10" t="str">
        <f t="shared" si="8"/>
        <v>0%</v>
      </c>
      <c r="E23" s="10" t="str">
        <f t="shared" si="8"/>
        <v>50%</v>
      </c>
      <c r="F23" s="10" t="str">
        <f t="shared" si="8"/>
        <v>0%</v>
      </c>
      <c r="G23" s="10" t="str">
        <f t="shared" si="8"/>
        <v>8%</v>
      </c>
      <c r="H23" s="10" t="str">
        <f t="shared" si="8"/>
        <v>7%</v>
      </c>
      <c r="I23" s="10" t="str">
        <f t="shared" si="8"/>
        <v>4%</v>
      </c>
      <c r="J23" s="10" t="str">
        <f t="shared" si="8"/>
        <v>6%</v>
      </c>
      <c r="K23" s="10" t="str">
        <f t="shared" si="8"/>
        <v>4%</v>
      </c>
      <c r="L23" s="10" t="str">
        <f t="shared" si="8"/>
        <v>33%</v>
      </c>
      <c r="M23" s="10" t="str">
        <f t="shared" si="8"/>
        <v>4%</v>
      </c>
      <c r="N23" s="10" t="str">
        <f t="shared" si="8"/>
        <v>4%</v>
      </c>
      <c r="O23" s="10" t="str">
        <f t="shared" si="8"/>
        <v>5%</v>
      </c>
      <c r="P23" s="10" t="str">
        <f t="shared" si="8"/>
        <v>4%</v>
      </c>
      <c r="Q23" s="10" t="str">
        <f t="shared" si="8"/>
        <v>4%</v>
      </c>
      <c r="R23" s="10" t="str">
        <f t="shared" si="8"/>
        <v>0%</v>
      </c>
      <c r="S23" s="10" t="str">
        <f t="shared" si="8"/>
        <v>20%</v>
      </c>
      <c r="T23" s="10" t="str">
        <f t="shared" si="8"/>
        <v>0%</v>
      </c>
      <c r="U23" s="10" t="str">
        <f t="shared" si="7"/>
        <v>0%</v>
      </c>
      <c r="V23" s="10" t="str">
        <f t="shared" si="7"/>
        <v>50%</v>
      </c>
      <c r="W23" s="10" t="str">
        <f t="shared" si="7"/>
        <v>10%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23"/>
  <sheetViews>
    <sheetView workbookViewId="0">
      <selection activeCell="H37" sqref="H37"/>
    </sheetView>
  </sheetViews>
  <sheetFormatPr defaultRowHeight="15" x14ac:dyDescent="0.25"/>
  <cols>
    <col min="1" max="1" width="39.140625" bestFit="1" customWidth="1"/>
    <col min="2" max="2" width="7" bestFit="1" customWidth="1"/>
  </cols>
  <sheetData>
    <row r="1" spans="1:23" x14ac:dyDescent="0.25">
      <c r="A1" s="8" t="s">
        <v>576</v>
      </c>
      <c r="B1" s="7" t="s">
        <v>592</v>
      </c>
      <c r="C1" s="7" t="s">
        <v>593</v>
      </c>
      <c r="D1" s="7" t="s">
        <v>594</v>
      </c>
      <c r="E1" s="7" t="s">
        <v>595</v>
      </c>
      <c r="F1" s="7" t="s">
        <v>596</v>
      </c>
      <c r="G1" s="7" t="s">
        <v>597</v>
      </c>
      <c r="H1" s="7" t="s">
        <v>598</v>
      </c>
      <c r="I1" s="7" t="s">
        <v>599</v>
      </c>
      <c r="J1" s="7" t="s">
        <v>600</v>
      </c>
      <c r="K1" s="7" t="s">
        <v>601</v>
      </c>
      <c r="L1" s="7" t="s">
        <v>602</v>
      </c>
      <c r="M1" s="7" t="s">
        <v>603</v>
      </c>
      <c r="N1" s="7" t="s">
        <v>604</v>
      </c>
      <c r="O1" s="7" t="s">
        <v>605</v>
      </c>
      <c r="P1" s="7" t="s">
        <v>606</v>
      </c>
      <c r="Q1" s="7" t="s">
        <v>606</v>
      </c>
      <c r="R1" s="7" t="s">
        <v>607</v>
      </c>
      <c r="S1" s="7" t="s">
        <v>608</v>
      </c>
      <c r="T1" s="7" t="s">
        <v>609</v>
      </c>
      <c r="U1" s="7" t="s">
        <v>621</v>
      </c>
      <c r="V1" s="7" t="s">
        <v>622</v>
      </c>
      <c r="W1" s="7" t="s">
        <v>623</v>
      </c>
    </row>
    <row r="2" spans="1:23" x14ac:dyDescent="0.25">
      <c r="A2" s="8" t="s">
        <v>586</v>
      </c>
      <c r="B2" s="5">
        <v>124</v>
      </c>
      <c r="C2" s="5">
        <v>24</v>
      </c>
      <c r="D2" s="5">
        <v>2</v>
      </c>
      <c r="E2" s="5">
        <v>5</v>
      </c>
      <c r="F2" s="5">
        <v>12</v>
      </c>
      <c r="G2" s="5">
        <v>97</v>
      </c>
      <c r="H2" s="5">
        <v>104</v>
      </c>
      <c r="I2" s="5">
        <v>117</v>
      </c>
      <c r="J2" s="5">
        <v>94</v>
      </c>
      <c r="K2" s="5">
        <v>82</v>
      </c>
      <c r="L2" s="5">
        <v>17</v>
      </c>
      <c r="M2" s="5">
        <v>87</v>
      </c>
      <c r="N2" s="5">
        <v>100</v>
      </c>
      <c r="O2" s="5">
        <v>110</v>
      </c>
      <c r="P2" s="5">
        <v>99</v>
      </c>
      <c r="Q2" s="5">
        <v>94</v>
      </c>
      <c r="R2" s="5">
        <v>8</v>
      </c>
      <c r="S2" s="5">
        <v>4</v>
      </c>
      <c r="T2" s="5">
        <v>5</v>
      </c>
      <c r="U2">
        <f>MIN(B2:T2)</f>
        <v>2</v>
      </c>
      <c r="V2">
        <f>MAX(B2:T2)</f>
        <v>124</v>
      </c>
      <c r="W2">
        <f>ROUND(AVERAGE(B2:T2),0)</f>
        <v>62</v>
      </c>
    </row>
    <row r="3" spans="1:23" x14ac:dyDescent="0.25">
      <c r="A3" s="8" t="s">
        <v>585</v>
      </c>
      <c r="B3" s="5">
        <v>187</v>
      </c>
      <c r="C3" s="5">
        <v>5</v>
      </c>
      <c r="D3" s="5">
        <v>1</v>
      </c>
      <c r="E3" s="5">
        <v>0</v>
      </c>
      <c r="F3" s="5">
        <v>12</v>
      </c>
      <c r="G3" s="5">
        <v>155</v>
      </c>
      <c r="H3" s="5">
        <v>135</v>
      </c>
      <c r="I3" s="5">
        <v>222</v>
      </c>
      <c r="J3" s="5">
        <v>163</v>
      </c>
      <c r="K3" s="5">
        <v>145</v>
      </c>
      <c r="L3" s="5">
        <v>9</v>
      </c>
      <c r="M3" s="5">
        <v>160</v>
      </c>
      <c r="N3" s="5">
        <v>285</v>
      </c>
      <c r="O3" s="5">
        <v>190</v>
      </c>
      <c r="P3" s="5">
        <v>148</v>
      </c>
      <c r="Q3" s="5">
        <v>145</v>
      </c>
      <c r="R3" s="5">
        <v>15</v>
      </c>
      <c r="S3" s="5">
        <v>9</v>
      </c>
      <c r="T3" s="5">
        <v>4</v>
      </c>
      <c r="U3">
        <f t="shared" ref="U3:U11" si="0">MIN(B3:T3)</f>
        <v>0</v>
      </c>
      <c r="V3">
        <f t="shared" ref="V3:V11" si="1">MAX(B3:T3)</f>
        <v>285</v>
      </c>
      <c r="W3">
        <f>ROUND(AVERAGE(B3:T3),0)</f>
        <v>105</v>
      </c>
    </row>
    <row r="4" spans="1:23" x14ac:dyDescent="0.25">
      <c r="A4" s="8" t="s">
        <v>584</v>
      </c>
      <c r="B4" s="5">
        <v>9.4262295081967207E-2</v>
      </c>
      <c r="C4" s="5">
        <v>8.6956521739130432E-2</v>
      </c>
      <c r="D4" s="5">
        <v>0</v>
      </c>
      <c r="E4" s="5">
        <v>0.33333333333333331</v>
      </c>
      <c r="F4" s="5">
        <v>0</v>
      </c>
      <c r="G4" s="5">
        <v>8.23045267489712E-3</v>
      </c>
      <c r="H4" s="5">
        <v>0</v>
      </c>
      <c r="I4" s="5">
        <v>0</v>
      </c>
      <c r="J4" s="5">
        <v>0</v>
      </c>
      <c r="K4" s="5">
        <v>0</v>
      </c>
      <c r="L4" s="5">
        <v>0.16666666666666666</v>
      </c>
      <c r="M4" s="5">
        <v>0</v>
      </c>
      <c r="N4" s="5">
        <v>5.8997050147492625E-3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>
        <f t="shared" si="0"/>
        <v>0</v>
      </c>
      <c r="V4">
        <f t="shared" si="1"/>
        <v>0.33333333333333331</v>
      </c>
      <c r="W4">
        <f t="shared" ref="W4:W11" si="2">AVERAGE(B4:T4)</f>
        <v>3.659731444793389E-2</v>
      </c>
    </row>
    <row r="5" spans="1:23" x14ac:dyDescent="0.25">
      <c r="A5" s="8" t="s">
        <v>583</v>
      </c>
      <c r="B5" s="5">
        <v>175</v>
      </c>
      <c r="C5" s="5">
        <v>4</v>
      </c>
      <c r="D5" s="5">
        <v>1</v>
      </c>
      <c r="E5" s="5">
        <v>0</v>
      </c>
      <c r="F5" s="5">
        <v>10</v>
      </c>
      <c r="G5" s="5">
        <v>138</v>
      </c>
      <c r="H5" s="5">
        <v>126</v>
      </c>
      <c r="I5" s="5">
        <v>187</v>
      </c>
      <c r="J5" s="5">
        <v>148</v>
      </c>
      <c r="K5" s="5">
        <v>125</v>
      </c>
      <c r="L5" s="5">
        <v>8</v>
      </c>
      <c r="M5" s="5">
        <v>152</v>
      </c>
      <c r="N5" s="5">
        <v>266</v>
      </c>
      <c r="O5" s="5">
        <v>166</v>
      </c>
      <c r="P5" s="5">
        <v>134</v>
      </c>
      <c r="Q5" s="5">
        <v>131</v>
      </c>
      <c r="R5" s="5">
        <v>13</v>
      </c>
      <c r="S5" s="5">
        <v>7</v>
      </c>
      <c r="T5" s="5">
        <v>4</v>
      </c>
      <c r="U5">
        <f t="shared" si="0"/>
        <v>0</v>
      </c>
      <c r="V5">
        <f t="shared" si="1"/>
        <v>266</v>
      </c>
      <c r="W5">
        <f>ROUND(AVERAGE(B5:T5),0)</f>
        <v>94</v>
      </c>
    </row>
    <row r="6" spans="1:23" x14ac:dyDescent="0.25">
      <c r="A6" s="8" t="s">
        <v>581</v>
      </c>
      <c r="B6" s="5">
        <v>10</v>
      </c>
      <c r="C6" s="5">
        <v>0</v>
      </c>
      <c r="D6" s="5">
        <v>0</v>
      </c>
      <c r="E6" s="5">
        <v>0</v>
      </c>
      <c r="F6" s="5">
        <v>1</v>
      </c>
      <c r="G6" s="5">
        <v>9</v>
      </c>
      <c r="H6" s="5">
        <v>4</v>
      </c>
      <c r="I6" s="5">
        <v>13</v>
      </c>
      <c r="J6" s="5">
        <v>7</v>
      </c>
      <c r="K6" s="5">
        <v>9</v>
      </c>
      <c r="L6" s="5">
        <v>0</v>
      </c>
      <c r="M6" s="5">
        <v>2</v>
      </c>
      <c r="N6" s="5">
        <v>13</v>
      </c>
      <c r="O6" s="5">
        <v>13</v>
      </c>
      <c r="P6" s="5">
        <v>5</v>
      </c>
      <c r="Q6" s="5">
        <v>8</v>
      </c>
      <c r="R6" s="5">
        <v>1</v>
      </c>
      <c r="S6" s="5">
        <v>1</v>
      </c>
      <c r="T6" s="5">
        <v>0</v>
      </c>
      <c r="U6">
        <f t="shared" si="0"/>
        <v>0</v>
      </c>
      <c r="V6">
        <f t="shared" si="1"/>
        <v>13</v>
      </c>
      <c r="W6">
        <f t="shared" ref="W6:W7" si="3">ROUND(AVERAGE(B6:T6),0)</f>
        <v>5</v>
      </c>
    </row>
    <row r="7" spans="1:23" x14ac:dyDescent="0.25">
      <c r="A7" s="8" t="s">
        <v>582</v>
      </c>
      <c r="B7" s="5">
        <v>2</v>
      </c>
      <c r="C7" s="5">
        <v>1</v>
      </c>
      <c r="D7" s="5">
        <v>0</v>
      </c>
      <c r="E7" s="5">
        <v>0</v>
      </c>
      <c r="F7" s="5">
        <v>1</v>
      </c>
      <c r="G7" s="5">
        <v>8</v>
      </c>
      <c r="H7" s="5">
        <v>5</v>
      </c>
      <c r="I7" s="5">
        <v>22</v>
      </c>
      <c r="J7" s="5">
        <v>8</v>
      </c>
      <c r="K7" s="5">
        <v>11</v>
      </c>
      <c r="L7" s="5">
        <v>1</v>
      </c>
      <c r="M7" s="5">
        <v>6</v>
      </c>
      <c r="N7" s="5">
        <v>6</v>
      </c>
      <c r="O7" s="5">
        <v>11</v>
      </c>
      <c r="P7" s="5">
        <v>9</v>
      </c>
      <c r="Q7" s="5">
        <v>6</v>
      </c>
      <c r="R7" s="5">
        <v>1</v>
      </c>
      <c r="S7" s="5">
        <v>1</v>
      </c>
      <c r="T7" s="5">
        <v>0</v>
      </c>
      <c r="U7">
        <f t="shared" si="0"/>
        <v>0</v>
      </c>
      <c r="V7">
        <f t="shared" si="1"/>
        <v>22</v>
      </c>
      <c r="W7">
        <f t="shared" si="3"/>
        <v>5</v>
      </c>
    </row>
    <row r="8" spans="1:23" x14ac:dyDescent="0.25">
      <c r="A8" s="8" t="s">
        <v>588</v>
      </c>
      <c r="B8" s="5">
        <v>0.62126245847176076</v>
      </c>
      <c r="C8" s="5">
        <v>0.17241379310344829</v>
      </c>
      <c r="D8" s="5">
        <v>0.33333333333333331</v>
      </c>
      <c r="E8" s="5">
        <v>0</v>
      </c>
      <c r="F8" s="5">
        <v>0.52173913043478259</v>
      </c>
      <c r="G8" s="5">
        <v>0.63786008230452673</v>
      </c>
      <c r="H8" s="5">
        <v>0.57446808510638303</v>
      </c>
      <c r="I8" s="5">
        <v>0.68098159509202449</v>
      </c>
      <c r="J8" s="5">
        <v>0.65200000000000002</v>
      </c>
      <c r="K8" s="5">
        <v>0.66513761467889909</v>
      </c>
      <c r="L8" s="5">
        <v>0.34615384615384615</v>
      </c>
      <c r="M8" s="5">
        <v>0.65306122448979587</v>
      </c>
      <c r="N8" s="5">
        <v>0.7661290322580645</v>
      </c>
      <c r="O8" s="5">
        <v>0.66202090592334495</v>
      </c>
      <c r="P8" s="5">
        <v>0.61157024793388426</v>
      </c>
      <c r="Q8" s="5">
        <v>0.62770562770562766</v>
      </c>
      <c r="R8" s="5">
        <v>0.68181818181818177</v>
      </c>
      <c r="S8" s="5">
        <v>0.75</v>
      </c>
      <c r="T8" s="5">
        <v>0.44444444444444442</v>
      </c>
      <c r="U8">
        <f t="shared" si="0"/>
        <v>0</v>
      </c>
      <c r="V8">
        <f t="shared" si="1"/>
        <v>0.7661290322580645</v>
      </c>
      <c r="W8">
        <f t="shared" si="2"/>
        <v>0.54747892648696572</v>
      </c>
    </row>
    <row r="9" spans="1:23" x14ac:dyDescent="0.25">
      <c r="A9" s="8" t="s">
        <v>580</v>
      </c>
      <c r="B9" s="5">
        <v>0.47554347826086957</v>
      </c>
      <c r="C9" s="5">
        <v>8.5106382978723402E-2</v>
      </c>
      <c r="D9" s="5">
        <v>0.16666666666666666</v>
      </c>
      <c r="E9" s="5">
        <v>0</v>
      </c>
      <c r="F9" s="5">
        <v>0.19607843137254902</v>
      </c>
      <c r="G9" s="5">
        <v>0.40588235294117647</v>
      </c>
      <c r="H9" s="5">
        <v>0.38532110091743121</v>
      </c>
      <c r="I9" s="5">
        <v>0.4640198511166253</v>
      </c>
      <c r="J9" s="5">
        <v>0.45398773006134968</v>
      </c>
      <c r="K9" s="5">
        <v>0.41118421052631576</v>
      </c>
      <c r="L9" s="5">
        <v>0.1951219512195122</v>
      </c>
      <c r="M9" s="5">
        <v>0.48253968253968255</v>
      </c>
      <c r="N9" s="5">
        <v>0.60592255125284733</v>
      </c>
      <c r="O9" s="5">
        <v>0.46629213483146065</v>
      </c>
      <c r="P9" s="5">
        <v>0.44078947368421051</v>
      </c>
      <c r="Q9" s="5">
        <v>0.4628975265017668</v>
      </c>
      <c r="R9" s="5">
        <v>0.39393939393939392</v>
      </c>
      <c r="S9" s="5">
        <v>0.46666666666666667</v>
      </c>
      <c r="T9" s="5">
        <v>0.21052631578947367</v>
      </c>
      <c r="U9">
        <f t="shared" si="0"/>
        <v>0</v>
      </c>
      <c r="V9">
        <f t="shared" si="1"/>
        <v>0.60592255125284733</v>
      </c>
      <c r="W9">
        <f t="shared" si="2"/>
        <v>0.3562361000666695</v>
      </c>
    </row>
    <row r="10" spans="1:23" x14ac:dyDescent="0.25">
      <c r="A10" s="8" t="s">
        <v>579</v>
      </c>
      <c r="B10" s="5">
        <v>0.23255813953488372</v>
      </c>
      <c r="C10" s="5">
        <v>0</v>
      </c>
      <c r="D10" s="5">
        <v>0</v>
      </c>
      <c r="E10" s="5">
        <v>0</v>
      </c>
      <c r="F10" s="5">
        <v>0.25</v>
      </c>
      <c r="G10" s="5">
        <v>0.21428571428571427</v>
      </c>
      <c r="H10" s="5">
        <v>8.5106382978723402E-2</v>
      </c>
      <c r="I10" s="5">
        <v>0.21311475409836064</v>
      </c>
      <c r="J10" s="5">
        <v>0.15909090909090909</v>
      </c>
      <c r="K10" s="5">
        <v>0.20454545454545456</v>
      </c>
      <c r="L10" s="5">
        <v>0</v>
      </c>
      <c r="M10" s="5">
        <v>5.128205128205128E-2</v>
      </c>
      <c r="N10" s="5">
        <v>0.25490196078431371</v>
      </c>
      <c r="O10" s="5">
        <v>0.24074074074074073</v>
      </c>
      <c r="P10" s="5">
        <v>0.10204081632653061</v>
      </c>
      <c r="Q10" s="5">
        <v>0.1702127659574468</v>
      </c>
      <c r="R10" s="5">
        <v>0.25</v>
      </c>
      <c r="S10" s="5">
        <v>0.33333333333333331</v>
      </c>
      <c r="T10" s="5">
        <v>0</v>
      </c>
      <c r="U10">
        <f t="shared" si="0"/>
        <v>0</v>
      </c>
      <c r="V10">
        <f t="shared" si="1"/>
        <v>0.33333333333333331</v>
      </c>
      <c r="W10">
        <f t="shared" si="2"/>
        <v>0.14532700120834013</v>
      </c>
    </row>
    <row r="11" spans="1:23" x14ac:dyDescent="0.25">
      <c r="A11" s="8" t="s">
        <v>578</v>
      </c>
      <c r="B11" s="5">
        <v>7.407407407407407E-2</v>
      </c>
      <c r="C11" s="5">
        <v>0.14285714285714285</v>
      </c>
      <c r="D11" s="5">
        <v>0</v>
      </c>
      <c r="E11" s="5">
        <v>0</v>
      </c>
      <c r="F11" s="5">
        <v>0.25</v>
      </c>
      <c r="G11" s="5">
        <v>0.23529411764705882</v>
      </c>
      <c r="H11" s="5">
        <v>0.11904761904761904</v>
      </c>
      <c r="I11" s="5">
        <v>0.4</v>
      </c>
      <c r="J11" s="5">
        <v>0.1951219512195122</v>
      </c>
      <c r="K11" s="5">
        <v>0.37931034482758619</v>
      </c>
      <c r="L11" s="5">
        <v>0.25</v>
      </c>
      <c r="M11" s="5">
        <v>0.18181818181818182</v>
      </c>
      <c r="N11" s="5">
        <v>0.15384615384615385</v>
      </c>
      <c r="O11" s="5">
        <v>0.22</v>
      </c>
      <c r="P11" s="5">
        <v>0.21428571428571427</v>
      </c>
      <c r="Q11" s="5">
        <v>0.17647058823529413</v>
      </c>
      <c r="R11" s="5">
        <v>0.25</v>
      </c>
      <c r="S11" s="5">
        <v>0.5</v>
      </c>
      <c r="T11" s="5">
        <v>0</v>
      </c>
      <c r="U11">
        <f t="shared" si="0"/>
        <v>0</v>
      </c>
      <c r="V11">
        <f t="shared" si="1"/>
        <v>0.5</v>
      </c>
      <c r="W11">
        <f t="shared" si="2"/>
        <v>0.19695399409780723</v>
      </c>
    </row>
    <row r="13" spans="1:23" x14ac:dyDescent="0.25">
      <c r="A13" t="str">
        <f>A1</f>
        <v>Row Labels</v>
      </c>
      <c r="B13" t="str">
        <f>B1</f>
        <v>BPIC11</v>
      </c>
      <c r="C13" t="str">
        <f t="shared" ref="C13:T15" si="4">C1</f>
        <v>BPIC12</v>
      </c>
      <c r="D13" t="str">
        <f t="shared" si="4"/>
        <v>BPIC13_closed</v>
      </c>
      <c r="E13" t="str">
        <f t="shared" si="4"/>
        <v>BPIC13_incidents.xes.gz</v>
      </c>
      <c r="F13" t="str">
        <f t="shared" si="4"/>
        <v>BPIC14</v>
      </c>
      <c r="G13" t="str">
        <f t="shared" si="4"/>
        <v>BPIC15_1</v>
      </c>
      <c r="H13" t="str">
        <f t="shared" si="4"/>
        <v>BPIC15_2</v>
      </c>
      <c r="I13" t="str">
        <f t="shared" si="4"/>
        <v>BPIC15_3</v>
      </c>
      <c r="J13" t="str">
        <f t="shared" si="4"/>
        <v>BPIC15_4</v>
      </c>
      <c r="K13" t="str">
        <f t="shared" si="4"/>
        <v>BPIC15_5</v>
      </c>
      <c r="L13" t="str">
        <f t="shared" si="4"/>
        <v>BPIC17</v>
      </c>
      <c r="M13" t="str">
        <f t="shared" si="4"/>
        <v>Wabo1</v>
      </c>
      <c r="N13" t="str">
        <f t="shared" si="4"/>
        <v>Wabo2</v>
      </c>
      <c r="O13" t="str">
        <f t="shared" si="4"/>
        <v>Wabo3</v>
      </c>
      <c r="P13" t="str">
        <f t="shared" si="4"/>
        <v>Wabo4</v>
      </c>
      <c r="Q13" t="str">
        <f t="shared" si="4"/>
        <v>Wabo4</v>
      </c>
      <c r="R13" t="str">
        <f t="shared" si="4"/>
        <v>Wabo Receipt</v>
      </c>
      <c r="S13" t="str">
        <f t="shared" si="4"/>
        <v>RTFMP</v>
      </c>
      <c r="T13" t="str">
        <f t="shared" si="4"/>
        <v>Sepsis</v>
      </c>
      <c r="U13" s="7" t="s">
        <v>621</v>
      </c>
      <c r="V13" s="7" t="s">
        <v>622</v>
      </c>
      <c r="W13" s="7" t="s">
        <v>623</v>
      </c>
    </row>
    <row r="14" spans="1:23" x14ac:dyDescent="0.25">
      <c r="A14" t="str">
        <f t="shared" ref="A14:P23" si="5">A2</f>
        <v>Average of basic footprints</v>
      </c>
      <c r="B14">
        <f>B2</f>
        <v>124</v>
      </c>
      <c r="C14">
        <f t="shared" si="4"/>
        <v>24</v>
      </c>
      <c r="D14">
        <f t="shared" si="4"/>
        <v>2</v>
      </c>
      <c r="E14">
        <f t="shared" si="4"/>
        <v>5</v>
      </c>
      <c r="F14">
        <f t="shared" si="4"/>
        <v>12</v>
      </c>
      <c r="G14">
        <f t="shared" si="4"/>
        <v>97</v>
      </c>
      <c r="H14">
        <f t="shared" si="4"/>
        <v>104</v>
      </c>
      <c r="I14">
        <f t="shared" si="4"/>
        <v>117</v>
      </c>
      <c r="J14">
        <f t="shared" si="4"/>
        <v>94</v>
      </c>
      <c r="K14">
        <f t="shared" si="4"/>
        <v>82</v>
      </c>
      <c r="L14">
        <f t="shared" si="4"/>
        <v>17</v>
      </c>
      <c r="M14">
        <f t="shared" si="4"/>
        <v>87</v>
      </c>
      <c r="N14">
        <f t="shared" si="4"/>
        <v>100</v>
      </c>
      <c r="O14">
        <f t="shared" si="4"/>
        <v>110</v>
      </c>
      <c r="P14">
        <f t="shared" si="4"/>
        <v>99</v>
      </c>
      <c r="Q14">
        <f t="shared" si="4"/>
        <v>94</v>
      </c>
      <c r="R14">
        <f t="shared" si="4"/>
        <v>8</v>
      </c>
      <c r="S14">
        <f t="shared" si="4"/>
        <v>4</v>
      </c>
      <c r="T14">
        <f t="shared" si="4"/>
        <v>5</v>
      </c>
      <c r="U14">
        <f t="shared" ref="U14:W19" si="6">U2</f>
        <v>2</v>
      </c>
      <c r="V14">
        <f t="shared" si="6"/>
        <v>124</v>
      </c>
      <c r="W14">
        <f t="shared" si="6"/>
        <v>62</v>
      </c>
    </row>
    <row r="15" spans="1:23" x14ac:dyDescent="0.25">
      <c r="A15" t="str">
        <f t="shared" si="5"/>
        <v>Average of advanced footprints</v>
      </c>
      <c r="B15">
        <f t="shared" si="5"/>
        <v>187</v>
      </c>
      <c r="C15">
        <f t="shared" si="5"/>
        <v>5</v>
      </c>
      <c r="D15">
        <f t="shared" si="5"/>
        <v>1</v>
      </c>
      <c r="E15">
        <f t="shared" si="5"/>
        <v>0</v>
      </c>
      <c r="F15">
        <f t="shared" si="5"/>
        <v>12</v>
      </c>
      <c r="G15">
        <f t="shared" si="5"/>
        <v>155</v>
      </c>
      <c r="H15">
        <f t="shared" si="5"/>
        <v>135</v>
      </c>
      <c r="I15">
        <f t="shared" si="5"/>
        <v>222</v>
      </c>
      <c r="J15">
        <f t="shared" si="5"/>
        <v>163</v>
      </c>
      <c r="K15">
        <f t="shared" si="5"/>
        <v>145</v>
      </c>
      <c r="L15">
        <f t="shared" si="5"/>
        <v>9</v>
      </c>
      <c r="M15">
        <f t="shared" si="5"/>
        <v>160</v>
      </c>
      <c r="N15">
        <f t="shared" si="5"/>
        <v>285</v>
      </c>
      <c r="O15">
        <f t="shared" si="5"/>
        <v>190</v>
      </c>
      <c r="P15">
        <f t="shared" si="5"/>
        <v>148</v>
      </c>
      <c r="Q15">
        <f t="shared" si="4"/>
        <v>145</v>
      </c>
      <c r="R15">
        <f t="shared" si="4"/>
        <v>15</v>
      </c>
      <c r="S15">
        <f t="shared" si="4"/>
        <v>9</v>
      </c>
      <c r="T15">
        <f t="shared" si="4"/>
        <v>4</v>
      </c>
      <c r="U15">
        <f t="shared" si="6"/>
        <v>0</v>
      </c>
      <c r="V15">
        <f t="shared" si="6"/>
        <v>285</v>
      </c>
      <c r="W15">
        <f t="shared" si="6"/>
        <v>105</v>
      </c>
    </row>
    <row r="16" spans="1:23" x14ac:dyDescent="0.25">
      <c r="A16" t="str">
        <f t="shared" si="5"/>
        <v>Average of share no footprint</v>
      </c>
      <c r="B16" s="10" t="str">
        <f>TEXT(B4,"0%")</f>
        <v>9%</v>
      </c>
      <c r="C16" s="10" t="str">
        <f t="shared" ref="C16:W16" si="7">TEXT(C4,"0%")</f>
        <v>9%</v>
      </c>
      <c r="D16" s="10" t="str">
        <f t="shared" si="7"/>
        <v>0%</v>
      </c>
      <c r="E16" s="10" t="str">
        <f t="shared" si="7"/>
        <v>33%</v>
      </c>
      <c r="F16" s="10" t="str">
        <f t="shared" si="7"/>
        <v>0%</v>
      </c>
      <c r="G16" s="10" t="str">
        <f t="shared" si="7"/>
        <v>1%</v>
      </c>
      <c r="H16" s="10" t="str">
        <f t="shared" si="7"/>
        <v>0%</v>
      </c>
      <c r="I16" s="10" t="str">
        <f t="shared" si="7"/>
        <v>0%</v>
      </c>
      <c r="J16" s="10" t="str">
        <f t="shared" si="7"/>
        <v>0%</v>
      </c>
      <c r="K16" s="10" t="str">
        <f t="shared" si="7"/>
        <v>0%</v>
      </c>
      <c r="L16" s="10" t="str">
        <f t="shared" si="7"/>
        <v>17%</v>
      </c>
      <c r="M16" s="10" t="str">
        <f t="shared" si="7"/>
        <v>0%</v>
      </c>
      <c r="N16" s="10" t="str">
        <f t="shared" si="7"/>
        <v>1%</v>
      </c>
      <c r="O16" s="10" t="str">
        <f t="shared" si="7"/>
        <v>0%</v>
      </c>
      <c r="P16" s="10" t="str">
        <f t="shared" si="7"/>
        <v>0%</v>
      </c>
      <c r="Q16" s="10" t="str">
        <f t="shared" si="7"/>
        <v>0%</v>
      </c>
      <c r="R16" s="10" t="str">
        <f t="shared" si="7"/>
        <v>0%</v>
      </c>
      <c r="S16" s="10" t="str">
        <f t="shared" si="7"/>
        <v>0%</v>
      </c>
      <c r="T16" s="10" t="str">
        <f t="shared" si="7"/>
        <v>0%</v>
      </c>
      <c r="U16" s="10" t="str">
        <f t="shared" si="7"/>
        <v>0%</v>
      </c>
      <c r="V16" s="10" t="str">
        <f t="shared" si="7"/>
        <v>33%</v>
      </c>
      <c r="W16" s="10" t="str">
        <f t="shared" si="7"/>
        <v>4%</v>
      </c>
    </row>
    <row r="17" spans="1:23" x14ac:dyDescent="0.25">
      <c r="A17" t="str">
        <f t="shared" si="5"/>
        <v>Average of optionality footprint</v>
      </c>
      <c r="B17">
        <f t="shared" si="5"/>
        <v>175</v>
      </c>
      <c r="C17">
        <f t="shared" si="5"/>
        <v>4</v>
      </c>
      <c r="D17">
        <f t="shared" si="5"/>
        <v>1</v>
      </c>
      <c r="E17">
        <f t="shared" si="5"/>
        <v>0</v>
      </c>
      <c r="F17">
        <f t="shared" si="5"/>
        <v>10</v>
      </c>
      <c r="G17">
        <f t="shared" si="5"/>
        <v>138</v>
      </c>
      <c r="H17">
        <f t="shared" si="5"/>
        <v>126</v>
      </c>
      <c r="I17">
        <f t="shared" si="5"/>
        <v>187</v>
      </c>
      <c r="J17">
        <f t="shared" si="5"/>
        <v>148</v>
      </c>
      <c r="K17">
        <f t="shared" si="5"/>
        <v>125</v>
      </c>
      <c r="L17">
        <f t="shared" si="5"/>
        <v>8</v>
      </c>
      <c r="M17">
        <f t="shared" si="5"/>
        <v>152</v>
      </c>
      <c r="N17">
        <f t="shared" si="5"/>
        <v>266</v>
      </c>
      <c r="O17">
        <f t="shared" si="5"/>
        <v>166</v>
      </c>
      <c r="P17">
        <f t="shared" si="5"/>
        <v>134</v>
      </c>
      <c r="Q17">
        <f t="shared" ref="Q17:T19" si="8">Q5</f>
        <v>131</v>
      </c>
      <c r="R17">
        <f t="shared" si="8"/>
        <v>13</v>
      </c>
      <c r="S17">
        <f t="shared" si="8"/>
        <v>7</v>
      </c>
      <c r="T17">
        <f t="shared" si="8"/>
        <v>4</v>
      </c>
      <c r="U17">
        <f t="shared" si="6"/>
        <v>0</v>
      </c>
      <c r="V17">
        <f t="shared" si="6"/>
        <v>266</v>
      </c>
      <c r="W17">
        <f t="shared" si="6"/>
        <v>94</v>
      </c>
    </row>
    <row r="18" spans="1:23" x14ac:dyDescent="0.25">
      <c r="A18" t="str">
        <f t="shared" si="5"/>
        <v>Average of sequence optionality footprint</v>
      </c>
      <c r="B18">
        <f t="shared" si="5"/>
        <v>10</v>
      </c>
      <c r="C18">
        <f t="shared" si="5"/>
        <v>0</v>
      </c>
      <c r="D18">
        <f t="shared" si="5"/>
        <v>0</v>
      </c>
      <c r="E18">
        <f t="shared" si="5"/>
        <v>0</v>
      </c>
      <c r="F18">
        <f t="shared" si="5"/>
        <v>1</v>
      </c>
      <c r="G18">
        <f t="shared" si="5"/>
        <v>9</v>
      </c>
      <c r="H18">
        <f t="shared" si="5"/>
        <v>4</v>
      </c>
      <c r="I18">
        <f t="shared" si="5"/>
        <v>13</v>
      </c>
      <c r="J18">
        <f t="shared" si="5"/>
        <v>7</v>
      </c>
      <c r="K18">
        <f t="shared" si="5"/>
        <v>9</v>
      </c>
      <c r="L18">
        <f t="shared" si="5"/>
        <v>0</v>
      </c>
      <c r="M18">
        <f t="shared" si="5"/>
        <v>2</v>
      </c>
      <c r="N18">
        <f t="shared" si="5"/>
        <v>13</v>
      </c>
      <c r="O18">
        <f t="shared" si="5"/>
        <v>13</v>
      </c>
      <c r="P18">
        <f t="shared" si="5"/>
        <v>5</v>
      </c>
      <c r="Q18">
        <f t="shared" si="8"/>
        <v>8</v>
      </c>
      <c r="R18">
        <f t="shared" si="8"/>
        <v>1</v>
      </c>
      <c r="S18">
        <f t="shared" si="8"/>
        <v>1</v>
      </c>
      <c r="T18">
        <f t="shared" si="8"/>
        <v>0</v>
      </c>
      <c r="U18">
        <f t="shared" si="6"/>
        <v>0</v>
      </c>
      <c r="V18">
        <f t="shared" si="6"/>
        <v>13</v>
      </c>
      <c r="W18">
        <f t="shared" si="6"/>
        <v>5</v>
      </c>
    </row>
    <row r="19" spans="1:23" x14ac:dyDescent="0.25">
      <c r="A19" t="str">
        <f t="shared" si="5"/>
        <v>Average of or footprint</v>
      </c>
      <c r="B19">
        <f t="shared" si="5"/>
        <v>2</v>
      </c>
      <c r="C19">
        <f t="shared" si="5"/>
        <v>1</v>
      </c>
      <c r="D19">
        <f t="shared" si="5"/>
        <v>0</v>
      </c>
      <c r="E19">
        <f t="shared" si="5"/>
        <v>0</v>
      </c>
      <c r="F19">
        <f t="shared" si="5"/>
        <v>1</v>
      </c>
      <c r="G19">
        <f t="shared" si="5"/>
        <v>8</v>
      </c>
      <c r="H19">
        <f t="shared" si="5"/>
        <v>5</v>
      </c>
      <c r="I19">
        <f t="shared" si="5"/>
        <v>22</v>
      </c>
      <c r="J19">
        <f t="shared" si="5"/>
        <v>8</v>
      </c>
      <c r="K19">
        <f t="shared" si="5"/>
        <v>11</v>
      </c>
      <c r="L19">
        <f t="shared" si="5"/>
        <v>1</v>
      </c>
      <c r="M19">
        <f t="shared" si="5"/>
        <v>6</v>
      </c>
      <c r="N19">
        <f t="shared" si="5"/>
        <v>6</v>
      </c>
      <c r="O19">
        <f t="shared" si="5"/>
        <v>11</v>
      </c>
      <c r="P19">
        <f t="shared" si="5"/>
        <v>9</v>
      </c>
      <c r="Q19">
        <f t="shared" si="8"/>
        <v>6</v>
      </c>
      <c r="R19">
        <f t="shared" si="8"/>
        <v>1</v>
      </c>
      <c r="S19">
        <f t="shared" si="8"/>
        <v>1</v>
      </c>
      <c r="T19">
        <f t="shared" si="8"/>
        <v>0</v>
      </c>
      <c r="U19">
        <f t="shared" si="6"/>
        <v>0</v>
      </c>
      <c r="V19">
        <f t="shared" si="6"/>
        <v>22</v>
      </c>
      <c r="W19">
        <f t="shared" si="6"/>
        <v>5</v>
      </c>
    </row>
    <row r="20" spans="1:23" x14ac:dyDescent="0.25">
      <c r="A20" t="str">
        <f t="shared" si="5"/>
        <v>Average of share advanced</v>
      </c>
      <c r="B20" s="10" t="str">
        <f>TEXT(B8,"0%")</f>
        <v>62%</v>
      </c>
      <c r="C20" s="10" t="str">
        <f t="shared" ref="C20:W23" si="9">TEXT(C8,"0%")</f>
        <v>17%</v>
      </c>
      <c r="D20" s="10" t="str">
        <f t="shared" si="9"/>
        <v>33%</v>
      </c>
      <c r="E20" s="10" t="str">
        <f t="shared" si="9"/>
        <v>0%</v>
      </c>
      <c r="F20" s="10" t="str">
        <f t="shared" si="9"/>
        <v>52%</v>
      </c>
      <c r="G20" s="10" t="str">
        <f t="shared" si="9"/>
        <v>64%</v>
      </c>
      <c r="H20" s="10" t="str">
        <f t="shared" si="9"/>
        <v>57%</v>
      </c>
      <c r="I20" s="10" t="str">
        <f t="shared" si="9"/>
        <v>68%</v>
      </c>
      <c r="J20" s="10" t="str">
        <f t="shared" si="9"/>
        <v>65%</v>
      </c>
      <c r="K20" s="10" t="str">
        <f t="shared" si="9"/>
        <v>67%</v>
      </c>
      <c r="L20" s="10" t="str">
        <f t="shared" si="9"/>
        <v>35%</v>
      </c>
      <c r="M20" s="10" t="str">
        <f t="shared" si="9"/>
        <v>65%</v>
      </c>
      <c r="N20" s="10" t="str">
        <f t="shared" si="9"/>
        <v>77%</v>
      </c>
      <c r="O20" s="10" t="str">
        <f t="shared" si="9"/>
        <v>66%</v>
      </c>
      <c r="P20" s="10" t="str">
        <f t="shared" si="9"/>
        <v>61%</v>
      </c>
      <c r="Q20" s="10" t="str">
        <f t="shared" si="9"/>
        <v>63%</v>
      </c>
      <c r="R20" s="10" t="str">
        <f t="shared" si="9"/>
        <v>68%</v>
      </c>
      <c r="S20" s="10" t="str">
        <f t="shared" si="9"/>
        <v>75%</v>
      </c>
      <c r="T20" s="10" t="str">
        <f t="shared" si="9"/>
        <v>44%</v>
      </c>
      <c r="U20" s="10" t="str">
        <f t="shared" si="9"/>
        <v>0%</v>
      </c>
      <c r="V20" s="10" t="str">
        <f t="shared" si="9"/>
        <v>77%</v>
      </c>
      <c r="W20" s="10" t="str">
        <f t="shared" si="9"/>
        <v>55%</v>
      </c>
    </row>
    <row r="21" spans="1:23" x14ac:dyDescent="0.25">
      <c r="A21" t="str">
        <f t="shared" si="5"/>
        <v>Average of optionality share</v>
      </c>
      <c r="B21" s="10" t="str">
        <f t="shared" ref="B21:T23" si="10">TEXT(B9,"0%")</f>
        <v>48%</v>
      </c>
      <c r="C21" s="10" t="str">
        <f t="shared" si="10"/>
        <v>9%</v>
      </c>
      <c r="D21" s="10" t="str">
        <f t="shared" si="10"/>
        <v>17%</v>
      </c>
      <c r="E21" s="10" t="str">
        <f t="shared" si="10"/>
        <v>0%</v>
      </c>
      <c r="F21" s="10" t="str">
        <f t="shared" si="10"/>
        <v>20%</v>
      </c>
      <c r="G21" s="10" t="str">
        <f t="shared" si="10"/>
        <v>41%</v>
      </c>
      <c r="H21" s="10" t="str">
        <f t="shared" si="10"/>
        <v>39%</v>
      </c>
      <c r="I21" s="10" t="str">
        <f t="shared" si="10"/>
        <v>46%</v>
      </c>
      <c r="J21" s="10" t="str">
        <f t="shared" si="10"/>
        <v>45%</v>
      </c>
      <c r="K21" s="10" t="str">
        <f t="shared" si="10"/>
        <v>41%</v>
      </c>
      <c r="L21" s="10" t="str">
        <f t="shared" si="10"/>
        <v>20%</v>
      </c>
      <c r="M21" s="10" t="str">
        <f t="shared" si="10"/>
        <v>48%</v>
      </c>
      <c r="N21" s="10" t="str">
        <f t="shared" si="10"/>
        <v>61%</v>
      </c>
      <c r="O21" s="10" t="str">
        <f t="shared" si="10"/>
        <v>47%</v>
      </c>
      <c r="P21" s="10" t="str">
        <f t="shared" si="10"/>
        <v>44%</v>
      </c>
      <c r="Q21" s="10" t="str">
        <f t="shared" si="10"/>
        <v>46%</v>
      </c>
      <c r="R21" s="10" t="str">
        <f t="shared" si="10"/>
        <v>39%</v>
      </c>
      <c r="S21" s="10" t="str">
        <f t="shared" si="10"/>
        <v>47%</v>
      </c>
      <c r="T21" s="10" t="str">
        <f t="shared" si="10"/>
        <v>21%</v>
      </c>
      <c r="U21" s="10" t="str">
        <f t="shared" si="9"/>
        <v>0%</v>
      </c>
      <c r="V21" s="10" t="str">
        <f t="shared" si="9"/>
        <v>61%</v>
      </c>
      <c r="W21" s="10" t="str">
        <f t="shared" si="9"/>
        <v>36%</v>
      </c>
    </row>
    <row r="22" spans="1:23" x14ac:dyDescent="0.25">
      <c r="A22" t="str">
        <f t="shared" si="5"/>
        <v>Average of sequence optionality share</v>
      </c>
      <c r="B22" s="10" t="str">
        <f t="shared" si="10"/>
        <v>23%</v>
      </c>
      <c r="C22" s="10" t="str">
        <f t="shared" si="10"/>
        <v>0%</v>
      </c>
      <c r="D22" s="10" t="str">
        <f t="shared" si="10"/>
        <v>0%</v>
      </c>
      <c r="E22" s="10" t="str">
        <f t="shared" si="10"/>
        <v>0%</v>
      </c>
      <c r="F22" s="10" t="str">
        <f t="shared" si="10"/>
        <v>25%</v>
      </c>
      <c r="G22" s="10" t="str">
        <f t="shared" si="10"/>
        <v>21%</v>
      </c>
      <c r="H22" s="10" t="str">
        <f t="shared" si="10"/>
        <v>9%</v>
      </c>
      <c r="I22" s="10" t="str">
        <f t="shared" si="10"/>
        <v>21%</v>
      </c>
      <c r="J22" s="10" t="str">
        <f t="shared" si="10"/>
        <v>16%</v>
      </c>
      <c r="K22" s="10" t="str">
        <f t="shared" si="10"/>
        <v>20%</v>
      </c>
      <c r="L22" s="10" t="str">
        <f t="shared" si="10"/>
        <v>0%</v>
      </c>
      <c r="M22" s="10" t="str">
        <f t="shared" si="10"/>
        <v>5%</v>
      </c>
      <c r="N22" s="10" t="str">
        <f t="shared" si="10"/>
        <v>25%</v>
      </c>
      <c r="O22" s="10" t="str">
        <f t="shared" si="10"/>
        <v>24%</v>
      </c>
      <c r="P22" s="10" t="str">
        <f t="shared" si="10"/>
        <v>10%</v>
      </c>
      <c r="Q22" s="10" t="str">
        <f t="shared" si="10"/>
        <v>17%</v>
      </c>
      <c r="R22" s="10" t="str">
        <f t="shared" si="10"/>
        <v>25%</v>
      </c>
      <c r="S22" s="10" t="str">
        <f t="shared" si="10"/>
        <v>33%</v>
      </c>
      <c r="T22" s="10" t="str">
        <f t="shared" si="10"/>
        <v>0%</v>
      </c>
      <c r="U22" s="10" t="str">
        <f t="shared" si="9"/>
        <v>0%</v>
      </c>
      <c r="V22" s="10" t="str">
        <f t="shared" si="9"/>
        <v>33%</v>
      </c>
      <c r="W22" s="10" t="str">
        <f t="shared" si="9"/>
        <v>15%</v>
      </c>
    </row>
    <row r="23" spans="1:23" x14ac:dyDescent="0.25">
      <c r="A23" t="str">
        <f t="shared" si="5"/>
        <v>Average of or share</v>
      </c>
      <c r="B23" s="10" t="str">
        <f t="shared" si="10"/>
        <v>7%</v>
      </c>
      <c r="C23" s="10" t="str">
        <f t="shared" si="10"/>
        <v>14%</v>
      </c>
      <c r="D23" s="10" t="str">
        <f t="shared" si="10"/>
        <v>0%</v>
      </c>
      <c r="E23" s="10" t="str">
        <f t="shared" si="10"/>
        <v>0%</v>
      </c>
      <c r="F23" s="10" t="str">
        <f t="shared" si="10"/>
        <v>25%</v>
      </c>
      <c r="G23" s="10" t="str">
        <f t="shared" si="10"/>
        <v>24%</v>
      </c>
      <c r="H23" s="10" t="str">
        <f t="shared" si="10"/>
        <v>12%</v>
      </c>
      <c r="I23" s="10" t="str">
        <f t="shared" si="10"/>
        <v>40%</v>
      </c>
      <c r="J23" s="10" t="str">
        <f t="shared" si="10"/>
        <v>20%</v>
      </c>
      <c r="K23" s="10" t="str">
        <f t="shared" si="10"/>
        <v>38%</v>
      </c>
      <c r="L23" s="10" t="str">
        <f t="shared" si="10"/>
        <v>25%</v>
      </c>
      <c r="M23" s="10" t="str">
        <f t="shared" si="10"/>
        <v>18%</v>
      </c>
      <c r="N23" s="10" t="str">
        <f t="shared" si="10"/>
        <v>15%</v>
      </c>
      <c r="O23" s="10" t="str">
        <f t="shared" si="10"/>
        <v>22%</v>
      </c>
      <c r="P23" s="10" t="str">
        <f t="shared" si="10"/>
        <v>21%</v>
      </c>
      <c r="Q23" s="10" t="str">
        <f t="shared" si="10"/>
        <v>18%</v>
      </c>
      <c r="R23" s="10" t="str">
        <f t="shared" si="10"/>
        <v>25%</v>
      </c>
      <c r="S23" s="10" t="str">
        <f t="shared" si="10"/>
        <v>50%</v>
      </c>
      <c r="T23" s="10" t="str">
        <f t="shared" si="10"/>
        <v>0%</v>
      </c>
      <c r="U23" s="10" t="str">
        <f t="shared" si="9"/>
        <v>0%</v>
      </c>
      <c r="V23" s="10" t="str">
        <f t="shared" si="9"/>
        <v>50%</v>
      </c>
      <c r="W23" s="10" t="str">
        <f t="shared" si="9"/>
        <v>20%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3"/>
  <sheetViews>
    <sheetView workbookViewId="0">
      <selection activeCell="H37" sqref="H37"/>
    </sheetView>
  </sheetViews>
  <sheetFormatPr defaultRowHeight="15" x14ac:dyDescent="0.25"/>
  <cols>
    <col min="1" max="1" width="39.140625" bestFit="1" customWidth="1"/>
    <col min="2" max="2" width="16.5703125" bestFit="1" customWidth="1"/>
  </cols>
  <sheetData>
    <row r="1" spans="1:20" x14ac:dyDescent="0.25">
      <c r="A1" s="8" t="s">
        <v>576</v>
      </c>
      <c r="B1" s="7" t="s">
        <v>610</v>
      </c>
      <c r="C1" s="7" t="s">
        <v>593</v>
      </c>
      <c r="D1" s="7" t="s">
        <v>611</v>
      </c>
      <c r="E1" s="7" t="s">
        <v>612</v>
      </c>
      <c r="F1" s="7" t="s">
        <v>613</v>
      </c>
      <c r="G1" s="7" t="s">
        <v>614</v>
      </c>
      <c r="H1" s="7" t="s">
        <v>615</v>
      </c>
      <c r="I1" s="7" t="s">
        <v>616</v>
      </c>
      <c r="J1" s="7" t="s">
        <v>617</v>
      </c>
      <c r="K1" s="7" t="s">
        <v>618</v>
      </c>
      <c r="L1" s="7" t="s">
        <v>619</v>
      </c>
      <c r="M1" s="7" t="s">
        <v>608</v>
      </c>
      <c r="N1" s="7" t="s">
        <v>620</v>
      </c>
      <c r="O1" s="7" t="s">
        <v>621</v>
      </c>
      <c r="P1" s="7" t="s">
        <v>622</v>
      </c>
      <c r="Q1" s="7" t="s">
        <v>623</v>
      </c>
    </row>
    <row r="2" spans="1:20" x14ac:dyDescent="0.25">
      <c r="A2" s="8" t="s">
        <v>586</v>
      </c>
      <c r="B2" s="5">
        <v>25</v>
      </c>
      <c r="C2" s="5">
        <v>28</v>
      </c>
      <c r="D2" s="5">
        <v>7</v>
      </c>
      <c r="E2" s="5">
        <v>4</v>
      </c>
      <c r="F2" s="5">
        <v>10</v>
      </c>
      <c r="G2" s="5">
        <v>29</v>
      </c>
      <c r="H2" s="5">
        <v>54</v>
      </c>
      <c r="I2" s="5">
        <v>56</v>
      </c>
      <c r="J2" s="5">
        <v>42</v>
      </c>
      <c r="K2" s="5">
        <v>32</v>
      </c>
      <c r="L2" s="5">
        <v>13</v>
      </c>
      <c r="M2" s="5">
        <v>8</v>
      </c>
      <c r="N2" s="5">
        <v>19</v>
      </c>
      <c r="O2">
        <f t="shared" ref="O2:O3" si="0">MIN(B2:N2)</f>
        <v>4</v>
      </c>
      <c r="P2">
        <f>MAX(B2:N2)</f>
        <v>56</v>
      </c>
      <c r="Q2">
        <f>ROUND(AVERAGE(B2:N2),0)</f>
        <v>25</v>
      </c>
    </row>
    <row r="3" spans="1:20" x14ac:dyDescent="0.25">
      <c r="A3" s="8" t="s">
        <v>585</v>
      </c>
      <c r="B3" s="5">
        <v>6</v>
      </c>
      <c r="C3" s="5">
        <v>11</v>
      </c>
      <c r="D3" s="5">
        <v>1</v>
      </c>
      <c r="E3" s="5">
        <v>2</v>
      </c>
      <c r="F3" s="5">
        <v>3</v>
      </c>
      <c r="G3" s="5">
        <v>59</v>
      </c>
      <c r="H3" s="5">
        <v>71</v>
      </c>
      <c r="I3" s="5">
        <v>47</v>
      </c>
      <c r="J3" s="5">
        <v>60</v>
      </c>
      <c r="K3" s="5">
        <v>68</v>
      </c>
      <c r="L3" s="5">
        <v>8</v>
      </c>
      <c r="M3" s="5">
        <v>9</v>
      </c>
      <c r="N3" s="5">
        <v>7</v>
      </c>
      <c r="O3">
        <f t="shared" si="0"/>
        <v>1</v>
      </c>
      <c r="P3">
        <f t="shared" ref="P3:P11" si="1">MAX(B3:N3)</f>
        <v>71</v>
      </c>
      <c r="Q3">
        <f>ROUND(AVERAGE(B3:N3),0)</f>
        <v>27</v>
      </c>
    </row>
    <row r="4" spans="1:20" x14ac:dyDescent="0.25">
      <c r="A4" s="8" t="s">
        <v>584</v>
      </c>
      <c r="B4" s="5">
        <v>0.12820512820512819</v>
      </c>
      <c r="C4" s="5">
        <v>0.29166666666666669</v>
      </c>
      <c r="D4" s="5">
        <v>0.5</v>
      </c>
      <c r="E4" s="5">
        <v>0</v>
      </c>
      <c r="F4" s="5">
        <v>0.1111111111111111</v>
      </c>
      <c r="G4" s="5">
        <v>1.4285714285714285E-2</v>
      </c>
      <c r="H4" s="5">
        <v>0.12195121951219512</v>
      </c>
      <c r="I4" s="5">
        <v>0.16129032258064516</v>
      </c>
      <c r="J4" s="5">
        <v>7.6923076923076927E-2</v>
      </c>
      <c r="K4" s="5">
        <v>1.3513513513513514E-2</v>
      </c>
      <c r="L4" s="5">
        <v>0</v>
      </c>
      <c r="M4" s="5">
        <v>0</v>
      </c>
      <c r="N4" s="5">
        <v>0.3125</v>
      </c>
      <c r="O4">
        <f>MIN(B4:N4)</f>
        <v>0</v>
      </c>
      <c r="P4">
        <f t="shared" si="1"/>
        <v>0.5</v>
      </c>
      <c r="Q4">
        <f t="shared" ref="Q4:Q11" si="2">AVERAGE(B4:N4)</f>
        <v>0.13318821175369625</v>
      </c>
    </row>
    <row r="5" spans="1:20" x14ac:dyDescent="0.25">
      <c r="A5" s="8" t="s">
        <v>583</v>
      </c>
      <c r="B5" s="5">
        <v>5</v>
      </c>
      <c r="C5" s="5">
        <v>8</v>
      </c>
      <c r="D5" s="5">
        <v>1</v>
      </c>
      <c r="E5" s="5">
        <v>1</v>
      </c>
      <c r="F5" s="5">
        <v>2</v>
      </c>
      <c r="G5" s="5">
        <v>52</v>
      </c>
      <c r="H5" s="5">
        <v>63</v>
      </c>
      <c r="I5" s="5">
        <v>43</v>
      </c>
      <c r="J5" s="5">
        <v>52</v>
      </c>
      <c r="K5" s="5">
        <v>62</v>
      </c>
      <c r="L5" s="5">
        <v>6</v>
      </c>
      <c r="M5" s="5">
        <v>8</v>
      </c>
      <c r="N5" s="5">
        <v>7</v>
      </c>
      <c r="O5">
        <f t="shared" ref="O5:O11" si="3">MIN(B5:N5)</f>
        <v>1</v>
      </c>
      <c r="P5">
        <f t="shared" si="1"/>
        <v>63</v>
      </c>
      <c r="Q5">
        <f>ROUND(AVERAGE(B5:N5),0)</f>
        <v>24</v>
      </c>
    </row>
    <row r="6" spans="1:20" x14ac:dyDescent="0.25">
      <c r="A6" s="8" t="s">
        <v>581</v>
      </c>
      <c r="B6" s="5">
        <v>1</v>
      </c>
      <c r="C6" s="5">
        <v>1</v>
      </c>
      <c r="D6" s="5">
        <v>0</v>
      </c>
      <c r="E6" s="5">
        <v>0</v>
      </c>
      <c r="F6" s="5">
        <v>0</v>
      </c>
      <c r="G6" s="5">
        <v>7</v>
      </c>
      <c r="H6" s="5">
        <v>6</v>
      </c>
      <c r="I6" s="5">
        <v>1</v>
      </c>
      <c r="J6" s="5">
        <v>6</v>
      </c>
      <c r="K6" s="5">
        <v>5</v>
      </c>
      <c r="L6" s="5">
        <v>2</v>
      </c>
      <c r="M6" s="5">
        <v>0</v>
      </c>
      <c r="N6" s="5">
        <v>0</v>
      </c>
      <c r="O6">
        <f t="shared" si="3"/>
        <v>0</v>
      </c>
      <c r="P6">
        <f t="shared" si="1"/>
        <v>7</v>
      </c>
      <c r="Q6">
        <f t="shared" ref="Q6:Q7" si="4">ROUND(AVERAGE(B6:N6),0)</f>
        <v>2</v>
      </c>
    </row>
    <row r="7" spans="1:20" x14ac:dyDescent="0.25">
      <c r="A7" s="8" t="s">
        <v>582</v>
      </c>
      <c r="B7" s="5">
        <v>0</v>
      </c>
      <c r="C7" s="5">
        <v>2</v>
      </c>
      <c r="D7" s="5">
        <v>0</v>
      </c>
      <c r="E7" s="5">
        <v>1</v>
      </c>
      <c r="F7" s="5">
        <v>1</v>
      </c>
      <c r="G7" s="5">
        <v>0</v>
      </c>
      <c r="H7" s="5">
        <v>2</v>
      </c>
      <c r="I7" s="5">
        <v>3</v>
      </c>
      <c r="J7" s="5">
        <v>2</v>
      </c>
      <c r="K7" s="5">
        <v>1</v>
      </c>
      <c r="L7" s="5">
        <v>0</v>
      </c>
      <c r="M7" s="5">
        <v>1</v>
      </c>
      <c r="N7" s="5">
        <v>0</v>
      </c>
      <c r="O7">
        <f t="shared" si="3"/>
        <v>0</v>
      </c>
      <c r="P7">
        <f t="shared" si="1"/>
        <v>3</v>
      </c>
      <c r="Q7">
        <f t="shared" si="4"/>
        <v>1</v>
      </c>
    </row>
    <row r="8" spans="1:20" x14ac:dyDescent="0.25">
      <c r="A8" s="8" t="s">
        <v>588</v>
      </c>
      <c r="B8" s="5">
        <v>0.2</v>
      </c>
      <c r="C8" s="5">
        <v>0.28947368421052633</v>
      </c>
      <c r="D8" s="5">
        <v>0.125</v>
      </c>
      <c r="E8" s="5">
        <v>0.33333333333333331</v>
      </c>
      <c r="F8" s="5">
        <v>0.23076923076923078</v>
      </c>
      <c r="G8" s="5">
        <v>0.72839506172839508</v>
      </c>
      <c r="H8" s="5">
        <v>0.59663865546218486</v>
      </c>
      <c r="I8" s="5">
        <v>0.46078431372549017</v>
      </c>
      <c r="J8" s="5">
        <v>0.625</v>
      </c>
      <c r="K8" s="5">
        <v>0.71578947368421053</v>
      </c>
      <c r="L8" s="5">
        <v>0.42105263157894735</v>
      </c>
      <c r="M8" s="5">
        <v>0.52941176470588236</v>
      </c>
      <c r="N8" s="5">
        <v>0.26923076923076922</v>
      </c>
      <c r="O8">
        <f t="shared" si="3"/>
        <v>0.125</v>
      </c>
      <c r="P8">
        <f t="shared" si="1"/>
        <v>0.72839506172839508</v>
      </c>
      <c r="Q8">
        <f t="shared" si="2"/>
        <v>0.42499068603299772</v>
      </c>
    </row>
    <row r="9" spans="1:20" x14ac:dyDescent="0.25">
      <c r="A9" s="8" t="s">
        <v>580</v>
      </c>
      <c r="B9" s="5">
        <v>7.8125E-2</v>
      </c>
      <c r="C9" s="5">
        <v>0.15384615384615385</v>
      </c>
      <c r="D9" s="5">
        <v>9.0909090909090912E-2</v>
      </c>
      <c r="E9" s="5">
        <v>0.125</v>
      </c>
      <c r="F9" s="5">
        <v>0.10526315789473684</v>
      </c>
      <c r="G9" s="5">
        <v>0.5252525252525253</v>
      </c>
      <c r="H9" s="5">
        <v>0.46323529411764708</v>
      </c>
      <c r="I9" s="5">
        <v>0.36440677966101692</v>
      </c>
      <c r="J9" s="5">
        <v>0.48598130841121495</v>
      </c>
      <c r="K9" s="5">
        <v>0.58490566037735847</v>
      </c>
      <c r="L9" s="5">
        <v>0.19354838709677419</v>
      </c>
      <c r="M9" s="5">
        <v>0.42105263157894735</v>
      </c>
      <c r="N9" s="5">
        <v>0.2</v>
      </c>
      <c r="O9">
        <f t="shared" si="3"/>
        <v>7.8125E-2</v>
      </c>
      <c r="P9">
        <f t="shared" si="1"/>
        <v>0.58490566037735847</v>
      </c>
      <c r="Q9">
        <f t="shared" si="2"/>
        <v>0.291655845318882</v>
      </c>
    </row>
    <row r="10" spans="1:20" x14ac:dyDescent="0.25">
      <c r="A10" s="8" t="s">
        <v>579</v>
      </c>
      <c r="B10" s="5">
        <v>0.2</v>
      </c>
      <c r="C10" s="5">
        <v>0.16666666666666666</v>
      </c>
      <c r="D10" s="5">
        <v>0</v>
      </c>
      <c r="E10" s="5">
        <v>0</v>
      </c>
      <c r="F10" s="5">
        <v>0</v>
      </c>
      <c r="G10" s="5">
        <v>0.3888888888888889</v>
      </c>
      <c r="H10" s="5">
        <v>0.2857142857142857</v>
      </c>
      <c r="I10" s="5">
        <v>5.5555555555555552E-2</v>
      </c>
      <c r="J10" s="5">
        <v>0.31578947368421051</v>
      </c>
      <c r="K10" s="5">
        <v>0.29411764705882354</v>
      </c>
      <c r="L10" s="5">
        <v>0.2857142857142857</v>
      </c>
      <c r="M10" s="5">
        <v>0</v>
      </c>
      <c r="N10" s="5">
        <v>0</v>
      </c>
      <c r="O10">
        <f t="shared" si="3"/>
        <v>0</v>
      </c>
      <c r="P10">
        <f t="shared" si="1"/>
        <v>0.3888888888888889</v>
      </c>
      <c r="Q10">
        <f t="shared" si="2"/>
        <v>0.15326513871405512</v>
      </c>
    </row>
    <row r="11" spans="1:20" x14ac:dyDescent="0.25">
      <c r="A11" s="8" t="s">
        <v>578</v>
      </c>
      <c r="B11" s="5">
        <v>0</v>
      </c>
      <c r="C11" s="5">
        <v>0.2857142857142857</v>
      </c>
      <c r="D11" s="5">
        <v>0</v>
      </c>
      <c r="E11" s="5">
        <v>0.5</v>
      </c>
      <c r="F11" s="5">
        <v>0.5</v>
      </c>
      <c r="G11" s="5">
        <v>0</v>
      </c>
      <c r="H11" s="5">
        <v>0.125</v>
      </c>
      <c r="I11" s="5">
        <v>0.17647058823529413</v>
      </c>
      <c r="J11" s="5">
        <v>0.13333333333333333</v>
      </c>
      <c r="K11" s="5">
        <v>9.0909090909090912E-2</v>
      </c>
      <c r="L11" s="5">
        <v>0</v>
      </c>
      <c r="M11" s="5">
        <v>0.2</v>
      </c>
      <c r="N11" s="5">
        <v>0</v>
      </c>
      <c r="O11">
        <f t="shared" si="3"/>
        <v>0</v>
      </c>
      <c r="P11">
        <f t="shared" si="1"/>
        <v>0.5</v>
      </c>
      <c r="Q11">
        <f t="shared" si="2"/>
        <v>0.1547251767840003</v>
      </c>
    </row>
    <row r="13" spans="1:20" x14ac:dyDescent="0.25">
      <c r="A13" t="str">
        <f>A1</f>
        <v>Row Labels</v>
      </c>
      <c r="B13" t="str">
        <f>B1</f>
        <v>BPIC14_complete</v>
      </c>
      <c r="C13" t="str">
        <f t="shared" ref="C13:Q15" si="5">C1</f>
        <v>BPIC12</v>
      </c>
      <c r="D13" t="str">
        <f t="shared" si="5"/>
        <v>BPIC13_cp</v>
      </c>
      <c r="E13" t="str">
        <f t="shared" si="5"/>
        <v>BPIC13_i</v>
      </c>
      <c r="F13" t="str">
        <f t="shared" si="5"/>
        <v>BPIC14_f</v>
      </c>
      <c r="G13" t="str">
        <f t="shared" si="5"/>
        <v>BPIC15_1f</v>
      </c>
      <c r="H13" t="str">
        <f t="shared" si="5"/>
        <v>BPIC15_2f</v>
      </c>
      <c r="I13" t="str">
        <f t="shared" si="5"/>
        <v>BPIC15_3f</v>
      </c>
      <c r="J13" t="str">
        <f t="shared" si="5"/>
        <v>BPIC15_4f</v>
      </c>
      <c r="K13" t="str">
        <f t="shared" si="5"/>
        <v>BPIC15_5f</v>
      </c>
      <c r="L13" t="str">
        <f t="shared" si="5"/>
        <v>BPIC17_f</v>
      </c>
      <c r="M13" t="str">
        <f t="shared" si="5"/>
        <v>RTFMP</v>
      </c>
      <c r="N13" t="str">
        <f t="shared" si="5"/>
        <v>SEPSIS</v>
      </c>
      <c r="O13" s="7" t="s">
        <v>621</v>
      </c>
      <c r="P13" s="7" t="s">
        <v>622</v>
      </c>
      <c r="Q13" s="7" t="s">
        <v>623</v>
      </c>
    </row>
    <row r="14" spans="1:20" x14ac:dyDescent="0.25">
      <c r="A14" t="str">
        <f t="shared" ref="A14:P23" si="6">A2</f>
        <v>Average of basic footprints</v>
      </c>
      <c r="B14">
        <f>B2</f>
        <v>25</v>
      </c>
      <c r="C14">
        <f t="shared" si="5"/>
        <v>28</v>
      </c>
      <c r="D14">
        <f t="shared" si="5"/>
        <v>7</v>
      </c>
      <c r="E14">
        <f t="shared" si="5"/>
        <v>4</v>
      </c>
      <c r="F14">
        <f t="shared" si="5"/>
        <v>10</v>
      </c>
      <c r="G14">
        <f t="shared" si="5"/>
        <v>29</v>
      </c>
      <c r="H14">
        <f t="shared" si="5"/>
        <v>54</v>
      </c>
      <c r="I14">
        <f t="shared" si="5"/>
        <v>56</v>
      </c>
      <c r="J14">
        <f t="shared" si="5"/>
        <v>42</v>
      </c>
      <c r="K14">
        <f t="shared" si="5"/>
        <v>32</v>
      </c>
      <c r="L14">
        <f t="shared" si="5"/>
        <v>13</v>
      </c>
      <c r="M14">
        <f t="shared" si="5"/>
        <v>8</v>
      </c>
      <c r="N14">
        <f t="shared" si="5"/>
        <v>19</v>
      </c>
      <c r="O14">
        <f t="shared" si="5"/>
        <v>4</v>
      </c>
      <c r="P14">
        <f t="shared" si="5"/>
        <v>56</v>
      </c>
      <c r="Q14">
        <f t="shared" si="5"/>
        <v>25</v>
      </c>
    </row>
    <row r="15" spans="1:20" x14ac:dyDescent="0.25">
      <c r="A15" t="str">
        <f t="shared" si="6"/>
        <v>Average of advanced footprints</v>
      </c>
      <c r="B15">
        <f t="shared" si="6"/>
        <v>6</v>
      </c>
      <c r="C15">
        <f t="shared" si="6"/>
        <v>11</v>
      </c>
      <c r="D15">
        <f t="shared" si="6"/>
        <v>1</v>
      </c>
      <c r="E15">
        <f t="shared" si="6"/>
        <v>2</v>
      </c>
      <c r="F15">
        <f t="shared" si="6"/>
        <v>3</v>
      </c>
      <c r="G15">
        <f t="shared" si="6"/>
        <v>59</v>
      </c>
      <c r="H15">
        <f t="shared" si="6"/>
        <v>71</v>
      </c>
      <c r="I15">
        <f t="shared" si="6"/>
        <v>47</v>
      </c>
      <c r="J15">
        <f t="shared" si="6"/>
        <v>60</v>
      </c>
      <c r="K15">
        <f t="shared" si="6"/>
        <v>68</v>
      </c>
      <c r="L15">
        <f t="shared" si="6"/>
        <v>8</v>
      </c>
      <c r="M15">
        <f t="shared" si="6"/>
        <v>9</v>
      </c>
      <c r="N15">
        <f t="shared" si="6"/>
        <v>7</v>
      </c>
      <c r="O15">
        <f t="shared" si="6"/>
        <v>1</v>
      </c>
      <c r="P15">
        <f t="shared" si="6"/>
        <v>71</v>
      </c>
      <c r="Q15">
        <f t="shared" si="5"/>
        <v>27</v>
      </c>
    </row>
    <row r="16" spans="1:20" x14ac:dyDescent="0.25">
      <c r="A16" t="str">
        <f t="shared" si="6"/>
        <v>Average of share no footprint</v>
      </c>
      <c r="B16" s="10" t="str">
        <f>TEXT(B4,"0%")</f>
        <v>13%</v>
      </c>
      <c r="C16" s="10" t="str">
        <f t="shared" ref="C16:Q16" si="7">TEXT(C4,"0%")</f>
        <v>29%</v>
      </c>
      <c r="D16" s="10" t="str">
        <f t="shared" si="7"/>
        <v>50%</v>
      </c>
      <c r="E16" s="10" t="str">
        <f t="shared" si="7"/>
        <v>0%</v>
      </c>
      <c r="F16" s="10" t="str">
        <f t="shared" si="7"/>
        <v>11%</v>
      </c>
      <c r="G16" s="10" t="str">
        <f t="shared" si="7"/>
        <v>1%</v>
      </c>
      <c r="H16" s="10" t="str">
        <f t="shared" si="7"/>
        <v>12%</v>
      </c>
      <c r="I16" s="10" t="str">
        <f t="shared" si="7"/>
        <v>16%</v>
      </c>
      <c r="J16" s="10" t="str">
        <f t="shared" si="7"/>
        <v>8%</v>
      </c>
      <c r="K16" s="10" t="str">
        <f t="shared" si="7"/>
        <v>1%</v>
      </c>
      <c r="L16" s="10" t="str">
        <f t="shared" si="7"/>
        <v>0%</v>
      </c>
      <c r="M16" s="10" t="str">
        <f t="shared" si="7"/>
        <v>0%</v>
      </c>
      <c r="N16" s="10" t="str">
        <f t="shared" si="7"/>
        <v>31%</v>
      </c>
      <c r="O16" s="10" t="str">
        <f t="shared" si="7"/>
        <v>0%</v>
      </c>
      <c r="P16" s="10" t="str">
        <f t="shared" si="7"/>
        <v>50%</v>
      </c>
      <c r="Q16" s="10" t="str">
        <f t="shared" si="7"/>
        <v>13%</v>
      </c>
      <c r="R16" s="10"/>
      <c r="S16" s="10"/>
      <c r="T16" s="10"/>
    </row>
    <row r="17" spans="1:20" x14ac:dyDescent="0.25">
      <c r="A17" t="str">
        <f t="shared" si="6"/>
        <v>Average of optionality footprint</v>
      </c>
      <c r="B17">
        <f t="shared" si="6"/>
        <v>5</v>
      </c>
      <c r="C17">
        <f t="shared" si="6"/>
        <v>8</v>
      </c>
      <c r="D17">
        <f t="shared" si="6"/>
        <v>1</v>
      </c>
      <c r="E17">
        <f t="shared" si="6"/>
        <v>1</v>
      </c>
      <c r="F17">
        <f t="shared" si="6"/>
        <v>2</v>
      </c>
      <c r="G17">
        <f t="shared" si="6"/>
        <v>52</v>
      </c>
      <c r="H17">
        <f t="shared" si="6"/>
        <v>63</v>
      </c>
      <c r="I17">
        <f t="shared" si="6"/>
        <v>43</v>
      </c>
      <c r="J17">
        <f t="shared" si="6"/>
        <v>52</v>
      </c>
      <c r="K17">
        <f t="shared" si="6"/>
        <v>62</v>
      </c>
      <c r="L17">
        <f t="shared" si="6"/>
        <v>6</v>
      </c>
      <c r="M17">
        <f t="shared" si="6"/>
        <v>8</v>
      </c>
      <c r="N17">
        <f t="shared" si="6"/>
        <v>7</v>
      </c>
      <c r="O17">
        <f t="shared" si="6"/>
        <v>1</v>
      </c>
      <c r="P17">
        <f t="shared" si="6"/>
        <v>63</v>
      </c>
      <c r="Q17">
        <f t="shared" ref="Q17:Q19" si="8">Q5</f>
        <v>24</v>
      </c>
    </row>
    <row r="18" spans="1:20" x14ac:dyDescent="0.25">
      <c r="A18" t="str">
        <f t="shared" si="6"/>
        <v>Average of sequence optionality footprint</v>
      </c>
      <c r="B18">
        <f t="shared" si="6"/>
        <v>1</v>
      </c>
      <c r="C18">
        <f t="shared" si="6"/>
        <v>1</v>
      </c>
      <c r="D18">
        <f t="shared" si="6"/>
        <v>0</v>
      </c>
      <c r="E18">
        <f t="shared" si="6"/>
        <v>0</v>
      </c>
      <c r="F18">
        <f t="shared" si="6"/>
        <v>0</v>
      </c>
      <c r="G18">
        <f t="shared" si="6"/>
        <v>7</v>
      </c>
      <c r="H18">
        <f t="shared" si="6"/>
        <v>6</v>
      </c>
      <c r="I18">
        <f t="shared" si="6"/>
        <v>1</v>
      </c>
      <c r="J18">
        <f t="shared" si="6"/>
        <v>6</v>
      </c>
      <c r="K18">
        <f t="shared" si="6"/>
        <v>5</v>
      </c>
      <c r="L18">
        <f t="shared" si="6"/>
        <v>2</v>
      </c>
      <c r="M18">
        <f t="shared" si="6"/>
        <v>0</v>
      </c>
      <c r="N18">
        <f t="shared" si="6"/>
        <v>0</v>
      </c>
      <c r="O18">
        <f t="shared" si="6"/>
        <v>0</v>
      </c>
      <c r="P18">
        <f t="shared" si="6"/>
        <v>7</v>
      </c>
      <c r="Q18">
        <f t="shared" si="8"/>
        <v>2</v>
      </c>
    </row>
    <row r="19" spans="1:20" x14ac:dyDescent="0.25">
      <c r="A19" t="str">
        <f t="shared" si="6"/>
        <v>Average of or footprint</v>
      </c>
      <c r="B19">
        <f t="shared" si="6"/>
        <v>0</v>
      </c>
      <c r="C19">
        <f t="shared" si="6"/>
        <v>2</v>
      </c>
      <c r="D19">
        <f t="shared" si="6"/>
        <v>0</v>
      </c>
      <c r="E19">
        <f t="shared" si="6"/>
        <v>1</v>
      </c>
      <c r="F19">
        <f t="shared" si="6"/>
        <v>1</v>
      </c>
      <c r="G19">
        <f t="shared" si="6"/>
        <v>0</v>
      </c>
      <c r="H19">
        <f t="shared" si="6"/>
        <v>2</v>
      </c>
      <c r="I19">
        <f t="shared" si="6"/>
        <v>3</v>
      </c>
      <c r="J19">
        <f t="shared" si="6"/>
        <v>2</v>
      </c>
      <c r="K19">
        <f t="shared" si="6"/>
        <v>1</v>
      </c>
      <c r="L19">
        <f t="shared" si="6"/>
        <v>0</v>
      </c>
      <c r="M19">
        <f t="shared" si="6"/>
        <v>1</v>
      </c>
      <c r="N19">
        <f t="shared" si="6"/>
        <v>0</v>
      </c>
      <c r="O19">
        <f t="shared" si="6"/>
        <v>0</v>
      </c>
      <c r="P19">
        <f t="shared" si="6"/>
        <v>3</v>
      </c>
      <c r="Q19">
        <f t="shared" si="8"/>
        <v>1</v>
      </c>
    </row>
    <row r="20" spans="1:20" x14ac:dyDescent="0.25">
      <c r="A20" t="str">
        <f t="shared" si="6"/>
        <v>Average of share advanced</v>
      </c>
      <c r="B20" s="10" t="str">
        <f>TEXT(B8,"0%")</f>
        <v>20%</v>
      </c>
      <c r="C20" s="10" t="str">
        <f t="shared" ref="C20:Q23" si="9">TEXT(C8,"0%")</f>
        <v>29%</v>
      </c>
      <c r="D20" s="10" t="str">
        <f t="shared" si="9"/>
        <v>13%</v>
      </c>
      <c r="E20" s="10" t="str">
        <f t="shared" si="9"/>
        <v>33%</v>
      </c>
      <c r="F20" s="10" t="str">
        <f t="shared" si="9"/>
        <v>23%</v>
      </c>
      <c r="G20" s="10" t="str">
        <f t="shared" si="9"/>
        <v>73%</v>
      </c>
      <c r="H20" s="10" t="str">
        <f t="shared" si="9"/>
        <v>60%</v>
      </c>
      <c r="I20" s="10" t="str">
        <f t="shared" si="9"/>
        <v>46%</v>
      </c>
      <c r="J20" s="10" t="str">
        <f t="shared" si="9"/>
        <v>63%</v>
      </c>
      <c r="K20" s="10" t="str">
        <f t="shared" si="9"/>
        <v>72%</v>
      </c>
      <c r="L20" s="10" t="str">
        <f t="shared" si="9"/>
        <v>42%</v>
      </c>
      <c r="M20" s="10" t="str">
        <f t="shared" si="9"/>
        <v>53%</v>
      </c>
      <c r="N20" s="10" t="str">
        <f t="shared" si="9"/>
        <v>27%</v>
      </c>
      <c r="O20" s="10" t="str">
        <f t="shared" si="9"/>
        <v>13%</v>
      </c>
      <c r="P20" s="10" t="str">
        <f t="shared" si="9"/>
        <v>73%</v>
      </c>
      <c r="Q20" s="10" t="str">
        <f t="shared" si="9"/>
        <v>42%</v>
      </c>
      <c r="R20" s="10"/>
      <c r="S20" s="10"/>
      <c r="T20" s="10"/>
    </row>
    <row r="21" spans="1:20" x14ac:dyDescent="0.25">
      <c r="A21" t="str">
        <f t="shared" si="6"/>
        <v>Average of optionality share</v>
      </c>
      <c r="B21" s="10" t="str">
        <f t="shared" ref="B21:N23" si="10">TEXT(B9,"0%")</f>
        <v>8%</v>
      </c>
      <c r="C21" s="10" t="str">
        <f t="shared" si="10"/>
        <v>15%</v>
      </c>
      <c r="D21" s="10" t="str">
        <f t="shared" si="10"/>
        <v>9%</v>
      </c>
      <c r="E21" s="10" t="str">
        <f t="shared" si="10"/>
        <v>13%</v>
      </c>
      <c r="F21" s="10" t="str">
        <f t="shared" si="10"/>
        <v>11%</v>
      </c>
      <c r="G21" s="10" t="str">
        <f t="shared" si="10"/>
        <v>53%</v>
      </c>
      <c r="H21" s="10" t="str">
        <f t="shared" si="10"/>
        <v>46%</v>
      </c>
      <c r="I21" s="10" t="str">
        <f t="shared" si="10"/>
        <v>36%</v>
      </c>
      <c r="J21" s="10" t="str">
        <f t="shared" si="10"/>
        <v>49%</v>
      </c>
      <c r="K21" s="10" t="str">
        <f t="shared" si="10"/>
        <v>58%</v>
      </c>
      <c r="L21" s="10" t="str">
        <f t="shared" si="10"/>
        <v>19%</v>
      </c>
      <c r="M21" s="10" t="str">
        <f t="shared" si="10"/>
        <v>42%</v>
      </c>
      <c r="N21" s="10" t="str">
        <f t="shared" si="10"/>
        <v>20%</v>
      </c>
      <c r="O21" s="10" t="str">
        <f t="shared" si="9"/>
        <v>8%</v>
      </c>
      <c r="P21" s="10" t="str">
        <f t="shared" si="9"/>
        <v>58%</v>
      </c>
      <c r="Q21" s="10" t="str">
        <f t="shared" si="9"/>
        <v>29%</v>
      </c>
      <c r="R21" s="10"/>
      <c r="S21" s="10"/>
      <c r="T21" s="10"/>
    </row>
    <row r="22" spans="1:20" x14ac:dyDescent="0.25">
      <c r="A22" t="str">
        <f t="shared" si="6"/>
        <v>Average of sequence optionality share</v>
      </c>
      <c r="B22" s="10" t="str">
        <f t="shared" si="10"/>
        <v>20%</v>
      </c>
      <c r="C22" s="10" t="str">
        <f t="shared" si="10"/>
        <v>17%</v>
      </c>
      <c r="D22" s="10" t="str">
        <f t="shared" si="10"/>
        <v>0%</v>
      </c>
      <c r="E22" s="10" t="str">
        <f t="shared" si="10"/>
        <v>0%</v>
      </c>
      <c r="F22" s="10" t="str">
        <f t="shared" si="10"/>
        <v>0%</v>
      </c>
      <c r="G22" s="10" t="str">
        <f t="shared" si="10"/>
        <v>39%</v>
      </c>
      <c r="H22" s="10" t="str">
        <f t="shared" si="10"/>
        <v>29%</v>
      </c>
      <c r="I22" s="10" t="str">
        <f t="shared" si="10"/>
        <v>6%</v>
      </c>
      <c r="J22" s="10" t="str">
        <f t="shared" si="10"/>
        <v>32%</v>
      </c>
      <c r="K22" s="10" t="str">
        <f t="shared" si="10"/>
        <v>29%</v>
      </c>
      <c r="L22" s="10" t="str">
        <f t="shared" si="10"/>
        <v>29%</v>
      </c>
      <c r="M22" s="10" t="str">
        <f t="shared" si="10"/>
        <v>0%</v>
      </c>
      <c r="N22" s="10" t="str">
        <f t="shared" si="10"/>
        <v>0%</v>
      </c>
      <c r="O22" s="10" t="str">
        <f t="shared" si="9"/>
        <v>0%</v>
      </c>
      <c r="P22" s="10" t="str">
        <f t="shared" si="9"/>
        <v>39%</v>
      </c>
      <c r="Q22" s="10" t="str">
        <f t="shared" si="9"/>
        <v>15%</v>
      </c>
      <c r="R22" s="10"/>
      <c r="S22" s="10"/>
      <c r="T22" s="10"/>
    </row>
    <row r="23" spans="1:20" x14ac:dyDescent="0.25">
      <c r="A23" t="str">
        <f t="shared" si="6"/>
        <v>Average of or share</v>
      </c>
      <c r="B23" s="10" t="str">
        <f t="shared" si="10"/>
        <v>0%</v>
      </c>
      <c r="C23" s="10" t="str">
        <f t="shared" si="10"/>
        <v>29%</v>
      </c>
      <c r="D23" s="10" t="str">
        <f t="shared" si="10"/>
        <v>0%</v>
      </c>
      <c r="E23" s="10" t="str">
        <f t="shared" si="10"/>
        <v>50%</v>
      </c>
      <c r="F23" s="10" t="str">
        <f t="shared" si="10"/>
        <v>50%</v>
      </c>
      <c r="G23" s="10" t="str">
        <f t="shared" si="10"/>
        <v>0%</v>
      </c>
      <c r="H23" s="10" t="str">
        <f t="shared" si="10"/>
        <v>13%</v>
      </c>
      <c r="I23" s="10" t="str">
        <f t="shared" si="10"/>
        <v>18%</v>
      </c>
      <c r="J23" s="10" t="str">
        <f t="shared" si="10"/>
        <v>13%</v>
      </c>
      <c r="K23" s="10" t="str">
        <f t="shared" si="10"/>
        <v>9%</v>
      </c>
      <c r="L23" s="10" t="str">
        <f t="shared" si="10"/>
        <v>0%</v>
      </c>
      <c r="M23" s="10" t="str">
        <f t="shared" si="10"/>
        <v>20%</v>
      </c>
      <c r="N23" s="10" t="str">
        <f t="shared" si="10"/>
        <v>0%</v>
      </c>
      <c r="O23" s="10" t="str">
        <f t="shared" si="9"/>
        <v>0%</v>
      </c>
      <c r="P23" s="10" t="str">
        <f t="shared" si="9"/>
        <v>50%</v>
      </c>
      <c r="Q23" s="10" t="str">
        <f t="shared" si="9"/>
        <v>15%</v>
      </c>
      <c r="R23" s="10"/>
      <c r="S23" s="10"/>
      <c r="T23" s="1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23"/>
  <sheetViews>
    <sheetView workbookViewId="0">
      <selection activeCell="A11" sqref="A11"/>
    </sheetView>
  </sheetViews>
  <sheetFormatPr defaultRowHeight="15" x14ac:dyDescent="0.25"/>
  <cols>
    <col min="1" max="1" width="39.140625" bestFit="1" customWidth="1"/>
    <col min="2" max="2" width="16.5703125" bestFit="1" customWidth="1"/>
  </cols>
  <sheetData>
    <row r="1" spans="1:20" x14ac:dyDescent="0.25">
      <c r="A1" s="8" t="s">
        <v>576</v>
      </c>
      <c r="B1" s="7" t="s">
        <v>610</v>
      </c>
      <c r="C1" s="7" t="s">
        <v>593</v>
      </c>
      <c r="D1" s="7" t="s">
        <v>611</v>
      </c>
      <c r="E1" s="7" t="s">
        <v>612</v>
      </c>
      <c r="F1" s="7" t="s">
        <v>613</v>
      </c>
      <c r="G1" s="7" t="s">
        <v>614</v>
      </c>
      <c r="H1" s="7" t="s">
        <v>615</v>
      </c>
      <c r="I1" s="7" t="s">
        <v>616</v>
      </c>
      <c r="J1" s="7" t="s">
        <v>617</v>
      </c>
      <c r="K1" s="7" t="s">
        <v>618</v>
      </c>
      <c r="L1" s="7" t="s">
        <v>619</v>
      </c>
      <c r="M1" s="7" t="s">
        <v>608</v>
      </c>
      <c r="N1" s="7" t="s">
        <v>620</v>
      </c>
      <c r="O1" s="7" t="s">
        <v>621</v>
      </c>
      <c r="P1" s="7" t="s">
        <v>622</v>
      </c>
      <c r="Q1" s="7" t="s">
        <v>623</v>
      </c>
    </row>
    <row r="2" spans="1:20" x14ac:dyDescent="0.25">
      <c r="A2" s="8" t="s">
        <v>586</v>
      </c>
      <c r="B2" s="5">
        <v>14</v>
      </c>
      <c r="C2" s="5">
        <v>24</v>
      </c>
      <c r="D2" s="5">
        <v>2</v>
      </c>
      <c r="E2" s="5">
        <v>5</v>
      </c>
      <c r="F2" s="5">
        <v>7</v>
      </c>
      <c r="G2" s="5">
        <v>27</v>
      </c>
      <c r="H2" s="5">
        <v>33</v>
      </c>
      <c r="I2" s="5">
        <v>28</v>
      </c>
      <c r="J2" s="5">
        <v>33</v>
      </c>
      <c r="K2" s="5">
        <v>27</v>
      </c>
      <c r="L2" s="5">
        <v>10</v>
      </c>
      <c r="M2" s="5">
        <v>4</v>
      </c>
      <c r="N2" s="5">
        <v>5</v>
      </c>
      <c r="O2">
        <f t="shared" ref="O2:O3" si="0">MIN(B2:N2)</f>
        <v>2</v>
      </c>
      <c r="P2">
        <f>MAX(B2:N2)</f>
        <v>33</v>
      </c>
      <c r="Q2">
        <f>ROUND(AVERAGE(B2:N2),0)</f>
        <v>17</v>
      </c>
    </row>
    <row r="3" spans="1:20" x14ac:dyDescent="0.25">
      <c r="A3" s="8" t="s">
        <v>585</v>
      </c>
      <c r="B3" s="5">
        <v>5</v>
      </c>
      <c r="C3" s="5">
        <v>5</v>
      </c>
      <c r="D3" s="5">
        <v>1</v>
      </c>
      <c r="E3" s="5">
        <v>0</v>
      </c>
      <c r="F3" s="5">
        <v>4</v>
      </c>
      <c r="G3" s="5">
        <v>46</v>
      </c>
      <c r="H3" s="5">
        <v>58</v>
      </c>
      <c r="I3" s="5">
        <v>35</v>
      </c>
      <c r="J3" s="5">
        <v>44</v>
      </c>
      <c r="K3" s="5">
        <v>50</v>
      </c>
      <c r="L3" s="5">
        <v>8</v>
      </c>
      <c r="M3" s="5">
        <v>9</v>
      </c>
      <c r="N3" s="5">
        <v>4</v>
      </c>
      <c r="O3">
        <f t="shared" si="0"/>
        <v>0</v>
      </c>
      <c r="P3">
        <f t="shared" ref="P3:P11" si="1">MAX(B3:N3)</f>
        <v>58</v>
      </c>
      <c r="Q3">
        <f>ROUND(AVERAGE(B3:N3),0)</f>
        <v>21</v>
      </c>
    </row>
    <row r="4" spans="1:20" x14ac:dyDescent="0.25">
      <c r="A4" s="8" t="s">
        <v>584</v>
      </c>
      <c r="B4" s="5">
        <v>0</v>
      </c>
      <c r="C4" s="5">
        <v>8.6956521739130432E-2</v>
      </c>
      <c r="D4" s="5">
        <v>0</v>
      </c>
      <c r="E4" s="5">
        <v>0.33333333333333331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>
        <f>MIN(B4:N4)</f>
        <v>0</v>
      </c>
      <c r="P4">
        <f t="shared" si="1"/>
        <v>0.33333333333333331</v>
      </c>
      <c r="Q4">
        <f t="shared" ref="Q4:Q11" si="2">AVERAGE(B4:N4)</f>
        <v>3.2329988851727984E-2</v>
      </c>
    </row>
    <row r="5" spans="1:20" x14ac:dyDescent="0.25">
      <c r="A5" s="8" t="s">
        <v>583</v>
      </c>
      <c r="B5" s="5">
        <v>5</v>
      </c>
      <c r="C5" s="5">
        <v>4</v>
      </c>
      <c r="D5" s="5">
        <v>1</v>
      </c>
      <c r="E5" s="5">
        <v>0</v>
      </c>
      <c r="F5" s="5">
        <v>2</v>
      </c>
      <c r="G5" s="5">
        <v>39</v>
      </c>
      <c r="H5" s="5">
        <v>51</v>
      </c>
      <c r="I5" s="5">
        <v>31</v>
      </c>
      <c r="J5" s="5">
        <v>37</v>
      </c>
      <c r="K5" s="5">
        <v>42</v>
      </c>
      <c r="L5" s="5">
        <v>6</v>
      </c>
      <c r="M5" s="5">
        <v>7</v>
      </c>
      <c r="N5" s="5">
        <v>4</v>
      </c>
      <c r="O5">
        <f t="shared" ref="O5:O11" si="3">MIN(B5:N5)</f>
        <v>0</v>
      </c>
      <c r="P5">
        <f t="shared" si="1"/>
        <v>51</v>
      </c>
      <c r="Q5">
        <f>ROUND(AVERAGE(B5:N5),0)</f>
        <v>18</v>
      </c>
    </row>
    <row r="6" spans="1:20" x14ac:dyDescent="0.25">
      <c r="A6" s="8" t="s">
        <v>581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7</v>
      </c>
      <c r="H6" s="5">
        <v>5</v>
      </c>
      <c r="I6" s="5">
        <v>0</v>
      </c>
      <c r="J6" s="5">
        <v>6</v>
      </c>
      <c r="K6" s="5">
        <v>7</v>
      </c>
      <c r="L6" s="5">
        <v>2</v>
      </c>
      <c r="M6" s="5">
        <v>1</v>
      </c>
      <c r="N6" s="5">
        <v>0</v>
      </c>
      <c r="O6">
        <f t="shared" si="3"/>
        <v>0</v>
      </c>
      <c r="P6">
        <f t="shared" si="1"/>
        <v>7</v>
      </c>
      <c r="Q6">
        <f t="shared" ref="Q6:Q7" si="4">ROUND(AVERAGE(B6:N6),0)</f>
        <v>2</v>
      </c>
    </row>
    <row r="7" spans="1:20" x14ac:dyDescent="0.25">
      <c r="A7" s="8" t="s">
        <v>582</v>
      </c>
      <c r="B7" s="5">
        <v>0</v>
      </c>
      <c r="C7" s="5">
        <v>1</v>
      </c>
      <c r="D7" s="5">
        <v>0</v>
      </c>
      <c r="E7" s="5">
        <v>0</v>
      </c>
      <c r="F7" s="5">
        <v>2</v>
      </c>
      <c r="G7" s="5">
        <v>0</v>
      </c>
      <c r="H7" s="5">
        <v>2</v>
      </c>
      <c r="I7" s="5">
        <v>4</v>
      </c>
      <c r="J7" s="5">
        <v>1</v>
      </c>
      <c r="K7" s="5">
        <v>1</v>
      </c>
      <c r="L7" s="5">
        <v>0</v>
      </c>
      <c r="M7" s="5">
        <v>1</v>
      </c>
      <c r="N7" s="5">
        <v>0</v>
      </c>
      <c r="O7">
        <f t="shared" si="3"/>
        <v>0</v>
      </c>
      <c r="P7">
        <f t="shared" si="1"/>
        <v>4</v>
      </c>
      <c r="Q7">
        <f t="shared" si="4"/>
        <v>1</v>
      </c>
    </row>
    <row r="8" spans="1:20" x14ac:dyDescent="0.25">
      <c r="A8" s="8" t="s">
        <v>588</v>
      </c>
      <c r="B8" s="5">
        <v>0.26315789473684209</v>
      </c>
      <c r="C8" s="5">
        <v>0.17241379310344829</v>
      </c>
      <c r="D8" s="5">
        <v>0.33333333333333331</v>
      </c>
      <c r="E8" s="5">
        <v>0</v>
      </c>
      <c r="F8" s="5">
        <v>0.36363636363636365</v>
      </c>
      <c r="G8" s="5">
        <v>0.69696969696969702</v>
      </c>
      <c r="H8" s="5">
        <v>0.67441860465116277</v>
      </c>
      <c r="I8" s="5">
        <v>0.55555555555555558</v>
      </c>
      <c r="J8" s="5">
        <v>0.61971830985915488</v>
      </c>
      <c r="K8" s="5">
        <v>0.7142857142857143</v>
      </c>
      <c r="L8" s="5">
        <v>0.5</v>
      </c>
      <c r="M8" s="5">
        <v>0.75</v>
      </c>
      <c r="N8" s="5">
        <v>0.44444444444444442</v>
      </c>
      <c r="O8">
        <f t="shared" si="3"/>
        <v>0</v>
      </c>
      <c r="P8">
        <f t="shared" si="1"/>
        <v>0.75</v>
      </c>
      <c r="Q8">
        <f t="shared" si="2"/>
        <v>0.46830259312120898</v>
      </c>
    </row>
    <row r="9" spans="1:20" x14ac:dyDescent="0.25">
      <c r="A9" s="8" t="s">
        <v>580</v>
      </c>
      <c r="B9" s="5">
        <v>9.4339622641509441E-2</v>
      </c>
      <c r="C9" s="5">
        <v>8.5106382978723402E-2</v>
      </c>
      <c r="D9" s="5">
        <v>0.16666666666666666</v>
      </c>
      <c r="E9" s="5">
        <v>0</v>
      </c>
      <c r="F9" s="5">
        <v>0.125</v>
      </c>
      <c r="G9" s="5">
        <v>0.40206185567010311</v>
      </c>
      <c r="H9" s="5">
        <v>0.45132743362831856</v>
      </c>
      <c r="I9" s="5">
        <v>0.34444444444444444</v>
      </c>
      <c r="J9" s="5">
        <v>0.37755102040816324</v>
      </c>
      <c r="K9" s="5">
        <v>0.42857142857142855</v>
      </c>
      <c r="L9" s="5">
        <v>0.21428571428571427</v>
      </c>
      <c r="M9" s="5">
        <v>0.46666666666666667</v>
      </c>
      <c r="N9" s="5">
        <v>0.21052631578947367</v>
      </c>
      <c r="O9">
        <f t="shared" si="3"/>
        <v>0</v>
      </c>
      <c r="P9">
        <f t="shared" si="1"/>
        <v>0.46666666666666667</v>
      </c>
      <c r="Q9">
        <f t="shared" si="2"/>
        <v>0.25896519628855474</v>
      </c>
    </row>
    <row r="10" spans="1:20" x14ac:dyDescent="0.25">
      <c r="A10" s="8" t="s">
        <v>579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0.3888888888888889</v>
      </c>
      <c r="H10" s="5">
        <v>0.27777777777777779</v>
      </c>
      <c r="I10" s="5">
        <v>0</v>
      </c>
      <c r="J10" s="5">
        <v>0.33333333333333331</v>
      </c>
      <c r="K10" s="5">
        <v>0.41176470588235292</v>
      </c>
      <c r="L10" s="5">
        <v>0.2857142857142857</v>
      </c>
      <c r="M10" s="5">
        <v>0.33333333333333331</v>
      </c>
      <c r="N10" s="5">
        <v>0</v>
      </c>
      <c r="O10">
        <f t="shared" si="3"/>
        <v>0</v>
      </c>
      <c r="P10">
        <f t="shared" si="1"/>
        <v>0.41176470588235292</v>
      </c>
      <c r="Q10">
        <f t="shared" si="2"/>
        <v>0.15621633268692092</v>
      </c>
    </row>
    <row r="11" spans="1:20" x14ac:dyDescent="0.25">
      <c r="A11" s="8" t="s">
        <v>578</v>
      </c>
      <c r="B11" s="5">
        <v>0</v>
      </c>
      <c r="C11" s="5">
        <v>0.14285714285714285</v>
      </c>
      <c r="D11" s="5">
        <v>0</v>
      </c>
      <c r="E11" s="5">
        <v>0</v>
      </c>
      <c r="F11" s="5">
        <v>0.66666666666666663</v>
      </c>
      <c r="G11" s="5">
        <v>0</v>
      </c>
      <c r="H11" s="5">
        <v>0.13333333333333333</v>
      </c>
      <c r="I11" s="5">
        <v>0.30769230769230771</v>
      </c>
      <c r="J11" s="5">
        <v>6.6666666666666666E-2</v>
      </c>
      <c r="K11" s="5">
        <v>0.14285714285714285</v>
      </c>
      <c r="L11" s="5">
        <v>0</v>
      </c>
      <c r="M11" s="5">
        <v>0.5</v>
      </c>
      <c r="N11" s="5">
        <v>0</v>
      </c>
      <c r="O11">
        <f t="shared" si="3"/>
        <v>0</v>
      </c>
      <c r="P11">
        <f t="shared" si="1"/>
        <v>0.66666666666666663</v>
      </c>
      <c r="Q11">
        <f t="shared" si="2"/>
        <v>0.15077486615948155</v>
      </c>
    </row>
    <row r="13" spans="1:20" x14ac:dyDescent="0.25">
      <c r="A13" t="str">
        <f>A1</f>
        <v>Row Labels</v>
      </c>
      <c r="B13" t="str">
        <f>B1</f>
        <v>BPIC14_complete</v>
      </c>
      <c r="C13" t="str">
        <f t="shared" ref="C13:Q19" si="5">C1</f>
        <v>BPIC12</v>
      </c>
      <c r="D13" t="str">
        <f t="shared" si="5"/>
        <v>BPIC13_cp</v>
      </c>
      <c r="E13" t="str">
        <f t="shared" si="5"/>
        <v>BPIC13_i</v>
      </c>
      <c r="F13" t="str">
        <f t="shared" si="5"/>
        <v>BPIC14_f</v>
      </c>
      <c r="G13" t="str">
        <f t="shared" si="5"/>
        <v>BPIC15_1f</v>
      </c>
      <c r="H13" t="str">
        <f t="shared" si="5"/>
        <v>BPIC15_2f</v>
      </c>
      <c r="I13" t="str">
        <f t="shared" si="5"/>
        <v>BPIC15_3f</v>
      </c>
      <c r="J13" t="str">
        <f t="shared" si="5"/>
        <v>BPIC15_4f</v>
      </c>
      <c r="K13" t="str">
        <f t="shared" si="5"/>
        <v>BPIC15_5f</v>
      </c>
      <c r="L13" t="str">
        <f t="shared" si="5"/>
        <v>BPIC17_f</v>
      </c>
      <c r="M13" t="str">
        <f t="shared" si="5"/>
        <v>RTFMP</v>
      </c>
      <c r="N13" t="str">
        <f t="shared" si="5"/>
        <v>SEPSIS</v>
      </c>
      <c r="O13" s="7" t="s">
        <v>621</v>
      </c>
      <c r="P13" s="7" t="s">
        <v>622</v>
      </c>
      <c r="Q13" s="7" t="s">
        <v>623</v>
      </c>
    </row>
    <row r="14" spans="1:20" x14ac:dyDescent="0.25">
      <c r="A14" t="str">
        <f t="shared" ref="A14:N23" si="6">A2</f>
        <v>Average of basic footprints</v>
      </c>
      <c r="B14">
        <f>B2</f>
        <v>14</v>
      </c>
      <c r="C14">
        <f t="shared" si="5"/>
        <v>24</v>
      </c>
      <c r="D14">
        <f t="shared" si="5"/>
        <v>2</v>
      </c>
      <c r="E14">
        <f t="shared" si="5"/>
        <v>5</v>
      </c>
      <c r="F14">
        <f t="shared" si="5"/>
        <v>7</v>
      </c>
      <c r="G14">
        <f t="shared" si="5"/>
        <v>27</v>
      </c>
      <c r="H14">
        <f t="shared" si="5"/>
        <v>33</v>
      </c>
      <c r="I14">
        <f t="shared" si="5"/>
        <v>28</v>
      </c>
      <c r="J14">
        <f t="shared" si="5"/>
        <v>33</v>
      </c>
      <c r="K14">
        <f t="shared" si="5"/>
        <v>27</v>
      </c>
      <c r="L14">
        <f t="shared" si="5"/>
        <v>10</v>
      </c>
      <c r="M14">
        <f t="shared" si="5"/>
        <v>4</v>
      </c>
      <c r="N14">
        <f t="shared" si="5"/>
        <v>5</v>
      </c>
      <c r="O14">
        <f t="shared" si="5"/>
        <v>2</v>
      </c>
      <c r="P14">
        <f t="shared" si="5"/>
        <v>33</v>
      </c>
      <c r="Q14">
        <f t="shared" si="5"/>
        <v>17</v>
      </c>
    </row>
    <row r="15" spans="1:20" x14ac:dyDescent="0.25">
      <c r="A15" t="str">
        <f t="shared" si="6"/>
        <v>Average of advanced footprints</v>
      </c>
      <c r="B15">
        <f t="shared" si="6"/>
        <v>5</v>
      </c>
      <c r="C15">
        <f t="shared" si="6"/>
        <v>5</v>
      </c>
      <c r="D15">
        <f t="shared" si="6"/>
        <v>1</v>
      </c>
      <c r="E15">
        <f t="shared" si="6"/>
        <v>0</v>
      </c>
      <c r="F15">
        <f t="shared" si="6"/>
        <v>4</v>
      </c>
      <c r="G15">
        <f t="shared" si="6"/>
        <v>46</v>
      </c>
      <c r="H15">
        <f t="shared" si="6"/>
        <v>58</v>
      </c>
      <c r="I15">
        <f t="shared" si="6"/>
        <v>35</v>
      </c>
      <c r="J15">
        <f t="shared" si="6"/>
        <v>44</v>
      </c>
      <c r="K15">
        <f t="shared" si="6"/>
        <v>50</v>
      </c>
      <c r="L15">
        <f t="shared" si="6"/>
        <v>8</v>
      </c>
      <c r="M15">
        <f t="shared" si="6"/>
        <v>9</v>
      </c>
      <c r="N15">
        <f t="shared" si="6"/>
        <v>4</v>
      </c>
      <c r="O15">
        <f t="shared" si="5"/>
        <v>0</v>
      </c>
      <c r="P15">
        <f t="shared" si="5"/>
        <v>58</v>
      </c>
      <c r="Q15">
        <f t="shared" si="5"/>
        <v>21</v>
      </c>
    </row>
    <row r="16" spans="1:20" x14ac:dyDescent="0.25">
      <c r="A16" t="str">
        <f t="shared" si="6"/>
        <v>Average of share no footprint</v>
      </c>
      <c r="B16" s="10" t="str">
        <f>TEXT(B4,"0%")</f>
        <v>0%</v>
      </c>
      <c r="C16" s="10" t="str">
        <f t="shared" ref="C16:Q16" si="7">TEXT(C4,"0%")</f>
        <v>9%</v>
      </c>
      <c r="D16" s="10" t="str">
        <f t="shared" si="7"/>
        <v>0%</v>
      </c>
      <c r="E16" s="10" t="str">
        <f t="shared" si="7"/>
        <v>33%</v>
      </c>
      <c r="F16" s="10" t="str">
        <f t="shared" si="7"/>
        <v>0%</v>
      </c>
      <c r="G16" s="10" t="str">
        <f t="shared" si="7"/>
        <v>0%</v>
      </c>
      <c r="H16" s="10" t="str">
        <f t="shared" si="7"/>
        <v>0%</v>
      </c>
      <c r="I16" s="10" t="str">
        <f t="shared" si="7"/>
        <v>0%</v>
      </c>
      <c r="J16" s="10" t="str">
        <f t="shared" si="7"/>
        <v>0%</v>
      </c>
      <c r="K16" s="10" t="str">
        <f t="shared" si="7"/>
        <v>0%</v>
      </c>
      <c r="L16" s="10" t="str">
        <f t="shared" si="7"/>
        <v>0%</v>
      </c>
      <c r="M16" s="10" t="str">
        <f t="shared" si="7"/>
        <v>0%</v>
      </c>
      <c r="N16" s="10" t="str">
        <f t="shared" si="7"/>
        <v>0%</v>
      </c>
      <c r="O16" s="10" t="str">
        <f t="shared" si="7"/>
        <v>0%</v>
      </c>
      <c r="P16" s="10" t="str">
        <f t="shared" si="7"/>
        <v>33%</v>
      </c>
      <c r="Q16" s="10" t="str">
        <f t="shared" si="7"/>
        <v>3%</v>
      </c>
      <c r="R16" s="10"/>
      <c r="S16" s="10"/>
      <c r="T16" s="10"/>
    </row>
    <row r="17" spans="1:20" x14ac:dyDescent="0.25">
      <c r="A17" t="str">
        <f t="shared" si="6"/>
        <v>Average of optionality footprint</v>
      </c>
      <c r="B17">
        <f t="shared" si="6"/>
        <v>5</v>
      </c>
      <c r="C17">
        <f t="shared" si="6"/>
        <v>4</v>
      </c>
      <c r="D17">
        <f t="shared" si="6"/>
        <v>1</v>
      </c>
      <c r="E17">
        <f t="shared" si="6"/>
        <v>0</v>
      </c>
      <c r="F17">
        <f t="shared" si="6"/>
        <v>2</v>
      </c>
      <c r="G17">
        <f t="shared" si="6"/>
        <v>39</v>
      </c>
      <c r="H17">
        <f t="shared" si="6"/>
        <v>51</v>
      </c>
      <c r="I17">
        <f t="shared" si="6"/>
        <v>31</v>
      </c>
      <c r="J17">
        <f t="shared" si="6"/>
        <v>37</v>
      </c>
      <c r="K17">
        <f t="shared" si="6"/>
        <v>42</v>
      </c>
      <c r="L17">
        <f t="shared" si="6"/>
        <v>6</v>
      </c>
      <c r="M17">
        <f t="shared" si="6"/>
        <v>7</v>
      </c>
      <c r="N17">
        <f t="shared" si="6"/>
        <v>4</v>
      </c>
      <c r="O17">
        <f t="shared" si="5"/>
        <v>0</v>
      </c>
      <c r="P17">
        <f t="shared" si="5"/>
        <v>51</v>
      </c>
      <c r="Q17">
        <f t="shared" si="5"/>
        <v>18</v>
      </c>
    </row>
    <row r="18" spans="1:20" x14ac:dyDescent="0.25">
      <c r="A18" t="str">
        <f t="shared" si="6"/>
        <v>Average of sequence optionality footprint</v>
      </c>
      <c r="B18">
        <f t="shared" si="6"/>
        <v>0</v>
      </c>
      <c r="C18">
        <f t="shared" si="6"/>
        <v>0</v>
      </c>
      <c r="D18">
        <f t="shared" si="6"/>
        <v>0</v>
      </c>
      <c r="E18">
        <f t="shared" si="6"/>
        <v>0</v>
      </c>
      <c r="F18">
        <f t="shared" si="6"/>
        <v>0</v>
      </c>
      <c r="G18">
        <f t="shared" si="6"/>
        <v>7</v>
      </c>
      <c r="H18">
        <f t="shared" si="6"/>
        <v>5</v>
      </c>
      <c r="I18">
        <f t="shared" si="6"/>
        <v>0</v>
      </c>
      <c r="J18">
        <f t="shared" si="6"/>
        <v>6</v>
      </c>
      <c r="K18">
        <f t="shared" si="6"/>
        <v>7</v>
      </c>
      <c r="L18">
        <f t="shared" si="6"/>
        <v>2</v>
      </c>
      <c r="M18">
        <f t="shared" si="6"/>
        <v>1</v>
      </c>
      <c r="N18">
        <f t="shared" si="6"/>
        <v>0</v>
      </c>
      <c r="O18">
        <f t="shared" si="5"/>
        <v>0</v>
      </c>
      <c r="P18">
        <f t="shared" si="5"/>
        <v>7</v>
      </c>
      <c r="Q18">
        <f t="shared" si="5"/>
        <v>2</v>
      </c>
    </row>
    <row r="19" spans="1:20" x14ac:dyDescent="0.25">
      <c r="A19" t="str">
        <f t="shared" si="6"/>
        <v>Average of or footprint</v>
      </c>
      <c r="B19">
        <f t="shared" si="6"/>
        <v>0</v>
      </c>
      <c r="C19">
        <f t="shared" si="6"/>
        <v>1</v>
      </c>
      <c r="D19">
        <f t="shared" si="6"/>
        <v>0</v>
      </c>
      <c r="E19">
        <f t="shared" si="6"/>
        <v>0</v>
      </c>
      <c r="F19">
        <f t="shared" si="6"/>
        <v>2</v>
      </c>
      <c r="G19">
        <f t="shared" si="6"/>
        <v>0</v>
      </c>
      <c r="H19">
        <f t="shared" si="6"/>
        <v>2</v>
      </c>
      <c r="I19">
        <f t="shared" si="6"/>
        <v>4</v>
      </c>
      <c r="J19">
        <f t="shared" si="6"/>
        <v>1</v>
      </c>
      <c r="K19">
        <f t="shared" si="6"/>
        <v>1</v>
      </c>
      <c r="L19">
        <f t="shared" si="6"/>
        <v>0</v>
      </c>
      <c r="M19">
        <f t="shared" si="6"/>
        <v>1</v>
      </c>
      <c r="N19">
        <f t="shared" si="6"/>
        <v>0</v>
      </c>
      <c r="O19">
        <f t="shared" si="5"/>
        <v>0</v>
      </c>
      <c r="P19">
        <f t="shared" si="5"/>
        <v>4</v>
      </c>
      <c r="Q19">
        <f t="shared" si="5"/>
        <v>1</v>
      </c>
    </row>
    <row r="20" spans="1:20" x14ac:dyDescent="0.25">
      <c r="A20" t="str">
        <f t="shared" si="6"/>
        <v>Average of share advanced</v>
      </c>
      <c r="B20" s="10" t="str">
        <f>TEXT(B8,"0%")</f>
        <v>26%</v>
      </c>
      <c r="C20" s="10" t="str">
        <f t="shared" ref="C20:Q23" si="8">TEXT(C8,"0%")</f>
        <v>17%</v>
      </c>
      <c r="D20" s="10" t="str">
        <f t="shared" si="8"/>
        <v>33%</v>
      </c>
      <c r="E20" s="10" t="str">
        <f t="shared" si="8"/>
        <v>0%</v>
      </c>
      <c r="F20" s="10" t="str">
        <f t="shared" si="8"/>
        <v>36%</v>
      </c>
      <c r="G20" s="10" t="str">
        <f t="shared" si="8"/>
        <v>70%</v>
      </c>
      <c r="H20" s="10" t="str">
        <f t="shared" si="8"/>
        <v>67%</v>
      </c>
      <c r="I20" s="10" t="str">
        <f t="shared" si="8"/>
        <v>56%</v>
      </c>
      <c r="J20" s="10" t="str">
        <f t="shared" si="8"/>
        <v>62%</v>
      </c>
      <c r="K20" s="10" t="str">
        <f t="shared" si="8"/>
        <v>71%</v>
      </c>
      <c r="L20" s="10" t="str">
        <f t="shared" si="8"/>
        <v>50%</v>
      </c>
      <c r="M20" s="10" t="str">
        <f t="shared" si="8"/>
        <v>75%</v>
      </c>
      <c r="N20" s="10" t="str">
        <f t="shared" si="8"/>
        <v>44%</v>
      </c>
      <c r="O20" s="10" t="str">
        <f t="shared" si="8"/>
        <v>0%</v>
      </c>
      <c r="P20" s="10" t="str">
        <f t="shared" si="8"/>
        <v>75%</v>
      </c>
      <c r="Q20" s="10" t="str">
        <f t="shared" si="8"/>
        <v>47%</v>
      </c>
      <c r="R20" s="10"/>
      <c r="S20" s="10"/>
      <c r="T20" s="10"/>
    </row>
    <row r="21" spans="1:20" x14ac:dyDescent="0.25">
      <c r="A21" t="str">
        <f t="shared" si="6"/>
        <v>Average of optionality share</v>
      </c>
      <c r="B21" s="10" t="str">
        <f t="shared" ref="B21:N23" si="9">TEXT(B9,"0%")</f>
        <v>9%</v>
      </c>
      <c r="C21" s="10" t="str">
        <f t="shared" si="9"/>
        <v>9%</v>
      </c>
      <c r="D21" s="10" t="str">
        <f t="shared" si="9"/>
        <v>17%</v>
      </c>
      <c r="E21" s="10" t="str">
        <f t="shared" si="9"/>
        <v>0%</v>
      </c>
      <c r="F21" s="10" t="str">
        <f t="shared" si="9"/>
        <v>13%</v>
      </c>
      <c r="G21" s="10" t="str">
        <f t="shared" si="9"/>
        <v>40%</v>
      </c>
      <c r="H21" s="10" t="str">
        <f t="shared" si="9"/>
        <v>45%</v>
      </c>
      <c r="I21" s="10" t="str">
        <f t="shared" si="9"/>
        <v>34%</v>
      </c>
      <c r="J21" s="10" t="str">
        <f t="shared" si="9"/>
        <v>38%</v>
      </c>
      <c r="K21" s="10" t="str">
        <f t="shared" si="9"/>
        <v>43%</v>
      </c>
      <c r="L21" s="10" t="str">
        <f t="shared" si="9"/>
        <v>21%</v>
      </c>
      <c r="M21" s="10" t="str">
        <f t="shared" si="9"/>
        <v>47%</v>
      </c>
      <c r="N21" s="10" t="str">
        <f t="shared" si="9"/>
        <v>21%</v>
      </c>
      <c r="O21" s="10" t="str">
        <f t="shared" si="8"/>
        <v>0%</v>
      </c>
      <c r="P21" s="10" t="str">
        <f t="shared" si="8"/>
        <v>47%</v>
      </c>
      <c r="Q21" s="10" t="str">
        <f t="shared" si="8"/>
        <v>26%</v>
      </c>
      <c r="R21" s="10"/>
      <c r="S21" s="10"/>
      <c r="T21" s="10"/>
    </row>
    <row r="22" spans="1:20" x14ac:dyDescent="0.25">
      <c r="A22" t="str">
        <f t="shared" si="6"/>
        <v>Average of sequence optionality share</v>
      </c>
      <c r="B22" s="10" t="str">
        <f t="shared" si="9"/>
        <v>0%</v>
      </c>
      <c r="C22" s="10" t="str">
        <f t="shared" si="9"/>
        <v>0%</v>
      </c>
      <c r="D22" s="10" t="str">
        <f t="shared" si="9"/>
        <v>0%</v>
      </c>
      <c r="E22" s="10" t="str">
        <f t="shared" si="9"/>
        <v>0%</v>
      </c>
      <c r="F22" s="10" t="str">
        <f t="shared" si="9"/>
        <v>0%</v>
      </c>
      <c r="G22" s="10" t="str">
        <f t="shared" si="9"/>
        <v>39%</v>
      </c>
      <c r="H22" s="10" t="str">
        <f t="shared" si="9"/>
        <v>28%</v>
      </c>
      <c r="I22" s="10" t="str">
        <f t="shared" si="9"/>
        <v>0%</v>
      </c>
      <c r="J22" s="10" t="str">
        <f t="shared" si="9"/>
        <v>33%</v>
      </c>
      <c r="K22" s="10" t="str">
        <f t="shared" si="9"/>
        <v>41%</v>
      </c>
      <c r="L22" s="10" t="str">
        <f t="shared" si="9"/>
        <v>29%</v>
      </c>
      <c r="M22" s="10" t="str">
        <f t="shared" si="9"/>
        <v>33%</v>
      </c>
      <c r="N22" s="10" t="str">
        <f t="shared" si="9"/>
        <v>0%</v>
      </c>
      <c r="O22" s="10" t="str">
        <f t="shared" si="8"/>
        <v>0%</v>
      </c>
      <c r="P22" s="10" t="str">
        <f t="shared" si="8"/>
        <v>41%</v>
      </c>
      <c r="Q22" s="10" t="str">
        <f t="shared" si="8"/>
        <v>16%</v>
      </c>
      <c r="R22" s="10"/>
      <c r="S22" s="10"/>
      <c r="T22" s="10"/>
    </row>
    <row r="23" spans="1:20" x14ac:dyDescent="0.25">
      <c r="A23" t="str">
        <f t="shared" si="6"/>
        <v>Average of or share</v>
      </c>
      <c r="B23" s="10" t="str">
        <f t="shared" si="9"/>
        <v>0%</v>
      </c>
      <c r="C23" s="10" t="str">
        <f t="shared" si="9"/>
        <v>14%</v>
      </c>
      <c r="D23" s="10" t="str">
        <f t="shared" si="9"/>
        <v>0%</v>
      </c>
      <c r="E23" s="10" t="str">
        <f t="shared" si="9"/>
        <v>0%</v>
      </c>
      <c r="F23" s="10" t="str">
        <f t="shared" si="9"/>
        <v>67%</v>
      </c>
      <c r="G23" s="10" t="str">
        <f t="shared" si="9"/>
        <v>0%</v>
      </c>
      <c r="H23" s="10" t="str">
        <f t="shared" si="9"/>
        <v>13%</v>
      </c>
      <c r="I23" s="10" t="str">
        <f t="shared" si="9"/>
        <v>31%</v>
      </c>
      <c r="J23" s="10" t="str">
        <f t="shared" si="9"/>
        <v>7%</v>
      </c>
      <c r="K23" s="10" t="str">
        <f t="shared" si="9"/>
        <v>14%</v>
      </c>
      <c r="L23" s="10" t="str">
        <f t="shared" si="9"/>
        <v>0%</v>
      </c>
      <c r="M23" s="10" t="str">
        <f t="shared" si="9"/>
        <v>50%</v>
      </c>
      <c r="N23" s="10" t="str">
        <f t="shared" si="9"/>
        <v>0%</v>
      </c>
      <c r="O23" s="10" t="str">
        <f t="shared" si="8"/>
        <v>0%</v>
      </c>
      <c r="P23" s="10" t="str">
        <f t="shared" si="8"/>
        <v>67%</v>
      </c>
      <c r="Q23" s="10" t="str">
        <f t="shared" si="8"/>
        <v>15%</v>
      </c>
      <c r="R23" s="10"/>
      <c r="S23" s="10"/>
      <c r="T23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3"/>
  <sheetViews>
    <sheetView topLeftCell="C13" workbookViewId="0">
      <selection activeCell="O55" sqref="O55"/>
    </sheetView>
  </sheetViews>
  <sheetFormatPr defaultRowHeight="15" x14ac:dyDescent="0.25"/>
  <cols>
    <col min="1" max="1" width="71.42578125" customWidth="1"/>
    <col min="2" max="2" width="112.28515625" bestFit="1" customWidth="1"/>
    <col min="4" max="4" width="12.85546875" customWidth="1"/>
    <col min="5" max="5" width="12.7109375" customWidth="1"/>
    <col min="6" max="6" width="11.7109375" customWidth="1"/>
    <col min="7" max="7" width="15.42578125" customWidth="1"/>
    <col min="10" max="10" width="13.42578125" customWidth="1"/>
    <col min="12" max="12" width="13.42578125" customWidth="1"/>
    <col min="14" max="14" width="13.28515625" customWidth="1"/>
    <col min="15" max="15" width="9.42578125" customWidth="1"/>
    <col min="16" max="16" width="9.5703125" customWidth="1"/>
    <col min="17" max="17" width="16.7109375" bestFit="1" customWidth="1"/>
  </cols>
  <sheetData>
    <row r="1" spans="1:17" x14ac:dyDescent="0.25">
      <c r="A1" s="3" t="s">
        <v>0</v>
      </c>
      <c r="B1" s="3" t="s">
        <v>532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527</v>
      </c>
    </row>
    <row r="2" spans="1:17" x14ac:dyDescent="0.25">
      <c r="A2" s="1" t="s">
        <v>18</v>
      </c>
      <c r="B2" s="1" t="str">
        <f>MID(Table2[[#This Row],[filename]],1,FIND("-im",Table2[[#This Row],[filename]])-1)</f>
        <v>BPIC11-hospital_log.xes.gz</v>
      </c>
      <c r="C2">
        <v>2</v>
      </c>
      <c r="D2">
        <v>0</v>
      </c>
      <c r="E2">
        <v>0</v>
      </c>
      <c r="F2">
        <v>0</v>
      </c>
      <c r="G2">
        <v>0</v>
      </c>
      <c r="H2">
        <v>1</v>
      </c>
      <c r="I2">
        <v>1</v>
      </c>
      <c r="J2">
        <v>624</v>
      </c>
      <c r="K2">
        <v>1</v>
      </c>
      <c r="L2">
        <v>0</v>
      </c>
      <c r="M2">
        <v>0</v>
      </c>
      <c r="N2">
        <v>0</v>
      </c>
      <c r="O2">
        <v>0</v>
      </c>
      <c r="P2">
        <v>624</v>
      </c>
      <c r="Q2" t="s">
        <v>634</v>
      </c>
    </row>
    <row r="3" spans="1:17" x14ac:dyDescent="0.25">
      <c r="A3" s="2" t="s">
        <v>19</v>
      </c>
      <c r="B3" s="2" t="str">
        <f>MID(Table2[[#This Row],[filename]],1,FIND("-im",Table2[[#This Row],[filename]])-1)</f>
        <v>BPIC11-hospital_log.xes.gz</v>
      </c>
      <c r="C3">
        <v>527</v>
      </c>
      <c r="D3">
        <v>235</v>
      </c>
      <c r="E3">
        <v>61</v>
      </c>
      <c r="F3">
        <v>73</v>
      </c>
      <c r="G3">
        <v>1</v>
      </c>
      <c r="H3">
        <v>289</v>
      </c>
      <c r="I3">
        <v>277</v>
      </c>
      <c r="J3">
        <v>277</v>
      </c>
      <c r="K3">
        <v>511</v>
      </c>
      <c r="L3">
        <v>0</v>
      </c>
      <c r="M3">
        <v>0</v>
      </c>
      <c r="N3">
        <v>0</v>
      </c>
      <c r="O3">
        <v>0</v>
      </c>
      <c r="P3">
        <v>624</v>
      </c>
      <c r="Q3" t="s">
        <v>528</v>
      </c>
    </row>
    <row r="4" spans="1:17" x14ac:dyDescent="0.25">
      <c r="A4" s="1" t="s">
        <v>22</v>
      </c>
      <c r="B4" s="1" t="str">
        <f>MID(Table2[[#This Row],[filename]],1,FIND("-im",Table2[[#This Row],[filename]])-1)</f>
        <v>BPIC11-hospital_log.xes.gz</v>
      </c>
      <c r="C4">
        <v>519</v>
      </c>
      <c r="D4">
        <v>235</v>
      </c>
      <c r="E4">
        <v>54</v>
      </c>
      <c r="F4">
        <v>73</v>
      </c>
      <c r="G4">
        <v>0</v>
      </c>
      <c r="H4">
        <v>289</v>
      </c>
      <c r="I4">
        <v>270</v>
      </c>
      <c r="J4">
        <v>270</v>
      </c>
      <c r="K4">
        <v>505</v>
      </c>
      <c r="L4">
        <v>0</v>
      </c>
      <c r="M4">
        <v>2</v>
      </c>
      <c r="N4">
        <v>4</v>
      </c>
      <c r="O4">
        <v>4</v>
      </c>
      <c r="P4">
        <v>624</v>
      </c>
      <c r="Q4" t="s">
        <v>529</v>
      </c>
    </row>
    <row r="5" spans="1:17" x14ac:dyDescent="0.25">
      <c r="A5" s="2" t="s">
        <v>23</v>
      </c>
      <c r="B5" s="2" t="str">
        <f>MID(Table2[[#This Row],[filename]],1,FIND("-im",Table2[[#This Row],[filename]])-1)</f>
        <v>BPIC11-hospital_log.xes.gz</v>
      </c>
      <c r="C5">
        <v>219</v>
      </c>
      <c r="D5">
        <v>186</v>
      </c>
      <c r="E5">
        <v>29</v>
      </c>
      <c r="F5">
        <v>50</v>
      </c>
      <c r="G5">
        <v>9</v>
      </c>
      <c r="H5">
        <v>26</v>
      </c>
      <c r="I5">
        <v>23</v>
      </c>
      <c r="J5">
        <v>24</v>
      </c>
      <c r="K5">
        <v>209</v>
      </c>
      <c r="L5">
        <v>0</v>
      </c>
      <c r="M5">
        <v>0</v>
      </c>
      <c r="N5">
        <v>0</v>
      </c>
      <c r="O5">
        <v>0</v>
      </c>
      <c r="P5">
        <v>257</v>
      </c>
      <c r="Q5" t="s">
        <v>625</v>
      </c>
    </row>
    <row r="6" spans="1:17" x14ac:dyDescent="0.25">
      <c r="A6" s="1" t="s">
        <v>27</v>
      </c>
      <c r="B6" s="1" t="str">
        <f>MID(Table2[[#This Row],[filename]],1,FIND("-im",Table2[[#This Row],[filename]])-1)</f>
        <v>BPIC11-hospital_log.xes.gz</v>
      </c>
      <c r="C6">
        <v>209</v>
      </c>
      <c r="D6">
        <v>177</v>
      </c>
      <c r="E6">
        <v>26</v>
      </c>
      <c r="F6">
        <v>43</v>
      </c>
      <c r="G6">
        <v>9</v>
      </c>
      <c r="H6">
        <v>24</v>
      </c>
      <c r="I6">
        <v>22</v>
      </c>
      <c r="J6">
        <v>23</v>
      </c>
      <c r="K6">
        <v>199</v>
      </c>
      <c r="L6">
        <v>0</v>
      </c>
      <c r="M6">
        <v>2</v>
      </c>
      <c r="N6">
        <v>4</v>
      </c>
      <c r="O6">
        <v>5</v>
      </c>
      <c r="P6">
        <v>244</v>
      </c>
      <c r="Q6" t="s">
        <v>530</v>
      </c>
    </row>
    <row r="7" spans="1:17" x14ac:dyDescent="0.25">
      <c r="A7" s="2" t="s">
        <v>30</v>
      </c>
      <c r="B7" s="2" t="str">
        <f>MID(Table2[[#This Row],[filename]],1,FIND("-im",Table2[[#This Row],[filename]])-1)</f>
        <v>BPIC11-hospital_log.xes.gz</v>
      </c>
      <c r="C7">
        <v>207</v>
      </c>
      <c r="D7">
        <v>175</v>
      </c>
      <c r="E7">
        <v>25</v>
      </c>
      <c r="F7">
        <v>43</v>
      </c>
      <c r="G7">
        <v>10</v>
      </c>
      <c r="H7">
        <v>24</v>
      </c>
      <c r="I7">
        <v>22</v>
      </c>
      <c r="J7">
        <v>23</v>
      </c>
      <c r="K7">
        <v>197</v>
      </c>
      <c r="L7">
        <v>0</v>
      </c>
      <c r="M7">
        <v>2</v>
      </c>
      <c r="N7">
        <v>4</v>
      </c>
      <c r="O7">
        <v>5</v>
      </c>
      <c r="P7">
        <v>244</v>
      </c>
      <c r="Q7" t="s">
        <v>531</v>
      </c>
    </row>
    <row r="8" spans="1:17" x14ac:dyDescent="0.25">
      <c r="A8" s="1" t="s">
        <v>34</v>
      </c>
      <c r="B8" s="1" t="str">
        <f>MID(Table2[[#This Row],[filename]],1,FIND("-im",Table2[[#This Row],[filename]])-1)</f>
        <v>BPIC12-financial_log.xes.gz</v>
      </c>
      <c r="C8">
        <v>2</v>
      </c>
      <c r="D8">
        <v>0</v>
      </c>
      <c r="E8">
        <v>0</v>
      </c>
      <c r="F8">
        <v>1</v>
      </c>
      <c r="G8">
        <v>0</v>
      </c>
      <c r="H8">
        <v>1</v>
      </c>
      <c r="I8">
        <v>1</v>
      </c>
      <c r="J8">
        <v>22</v>
      </c>
      <c r="K8">
        <v>1</v>
      </c>
      <c r="L8">
        <v>0</v>
      </c>
      <c r="M8">
        <v>0</v>
      </c>
      <c r="N8">
        <v>0</v>
      </c>
      <c r="O8">
        <v>0</v>
      </c>
      <c r="P8">
        <v>24</v>
      </c>
      <c r="Q8" t="s">
        <v>634</v>
      </c>
    </row>
    <row r="9" spans="1:17" x14ac:dyDescent="0.25">
      <c r="A9" s="2" t="s">
        <v>35</v>
      </c>
      <c r="B9" s="2" t="str">
        <f>MID(Table2[[#This Row],[filename]],1,FIND("-im",Table2[[#This Row],[filename]])-1)</f>
        <v>BPIC12-financial_log.xes.gz</v>
      </c>
      <c r="C9">
        <v>16</v>
      </c>
      <c r="D9">
        <v>7</v>
      </c>
      <c r="E9">
        <v>5</v>
      </c>
      <c r="F9">
        <v>6</v>
      </c>
      <c r="G9">
        <v>1</v>
      </c>
      <c r="H9">
        <v>10</v>
      </c>
      <c r="I9">
        <v>8</v>
      </c>
      <c r="J9">
        <v>8</v>
      </c>
      <c r="K9">
        <v>15</v>
      </c>
      <c r="L9">
        <v>0</v>
      </c>
      <c r="M9">
        <v>1</v>
      </c>
      <c r="N9">
        <v>2</v>
      </c>
      <c r="O9">
        <v>9</v>
      </c>
      <c r="P9">
        <v>24</v>
      </c>
      <c r="Q9" t="s">
        <v>528</v>
      </c>
    </row>
    <row r="10" spans="1:17" x14ac:dyDescent="0.25">
      <c r="A10" s="1" t="s">
        <v>38</v>
      </c>
      <c r="B10" s="1" t="str">
        <f>MID(Table2[[#This Row],[filename]],1,FIND("-im",Table2[[#This Row],[filename]])-1)</f>
        <v>BPIC12-financial_log.xes.gz</v>
      </c>
      <c r="C10">
        <v>15</v>
      </c>
      <c r="D10">
        <v>8</v>
      </c>
      <c r="E10">
        <v>5</v>
      </c>
      <c r="F10">
        <v>6</v>
      </c>
      <c r="G10">
        <v>1</v>
      </c>
      <c r="H10">
        <v>10</v>
      </c>
      <c r="I10">
        <v>7</v>
      </c>
      <c r="J10">
        <v>7</v>
      </c>
      <c r="K10">
        <v>15</v>
      </c>
      <c r="L10">
        <v>0</v>
      </c>
      <c r="M10">
        <v>2</v>
      </c>
      <c r="N10">
        <v>4</v>
      </c>
      <c r="O10">
        <v>12</v>
      </c>
      <c r="P10">
        <v>24</v>
      </c>
      <c r="Q10" t="s">
        <v>529</v>
      </c>
    </row>
    <row r="11" spans="1:17" x14ac:dyDescent="0.25">
      <c r="A11" s="2" t="s">
        <v>39</v>
      </c>
      <c r="B11" s="2" t="str">
        <f>MID(Table2[[#This Row],[filename]],1,FIND("-im",Table2[[#This Row],[filename]])-1)</f>
        <v>BPIC12-financial_log.xes.gz</v>
      </c>
      <c r="C11">
        <v>11</v>
      </c>
      <c r="D11">
        <v>4</v>
      </c>
      <c r="E11">
        <v>7</v>
      </c>
      <c r="F11">
        <v>5</v>
      </c>
      <c r="G11">
        <v>0</v>
      </c>
      <c r="H11">
        <v>7</v>
      </c>
      <c r="I11">
        <v>3</v>
      </c>
      <c r="J11">
        <v>3</v>
      </c>
      <c r="K11">
        <v>7</v>
      </c>
      <c r="L11">
        <v>0</v>
      </c>
      <c r="M11">
        <v>0</v>
      </c>
      <c r="N11">
        <v>0</v>
      </c>
      <c r="O11">
        <v>0</v>
      </c>
      <c r="P11">
        <v>23</v>
      </c>
      <c r="Q11" t="s">
        <v>625</v>
      </c>
    </row>
    <row r="12" spans="1:17" x14ac:dyDescent="0.25">
      <c r="A12" s="1" t="s">
        <v>43</v>
      </c>
      <c r="B12" s="1" t="str">
        <f>MID(Table2[[#This Row],[filename]],1,FIND("-im",Table2[[#This Row],[filename]])-1)</f>
        <v>BPIC12-financial_log.xes.gz</v>
      </c>
      <c r="C12">
        <v>10</v>
      </c>
      <c r="D12">
        <v>4</v>
      </c>
      <c r="E12">
        <v>6</v>
      </c>
      <c r="F12">
        <v>5</v>
      </c>
      <c r="G12">
        <v>0</v>
      </c>
      <c r="H12">
        <v>7</v>
      </c>
      <c r="I12">
        <v>2</v>
      </c>
      <c r="J12">
        <v>2</v>
      </c>
      <c r="K12">
        <v>6</v>
      </c>
      <c r="L12">
        <v>0</v>
      </c>
      <c r="M12">
        <v>1</v>
      </c>
      <c r="N12">
        <v>2</v>
      </c>
      <c r="O12">
        <v>7</v>
      </c>
      <c r="P12">
        <v>23</v>
      </c>
      <c r="Q12" t="s">
        <v>530</v>
      </c>
    </row>
    <row r="13" spans="1:17" x14ac:dyDescent="0.25">
      <c r="A13" s="2" t="s">
        <v>46</v>
      </c>
      <c r="B13" s="2" t="str">
        <f>MID(Table2[[#This Row],[filename]],1,FIND("-im",Table2[[#This Row],[filename]])-1)</f>
        <v>BPIC12-financial_log.xes.gz</v>
      </c>
      <c r="C13">
        <v>10</v>
      </c>
      <c r="D13">
        <v>4</v>
      </c>
      <c r="E13">
        <v>6</v>
      </c>
      <c r="F13">
        <v>5</v>
      </c>
      <c r="G13">
        <v>0</v>
      </c>
      <c r="H13">
        <v>7</v>
      </c>
      <c r="I13">
        <v>2</v>
      </c>
      <c r="J13">
        <v>2</v>
      </c>
      <c r="K13">
        <v>6</v>
      </c>
      <c r="L13">
        <v>0</v>
      </c>
      <c r="M13">
        <v>1</v>
      </c>
      <c r="N13">
        <v>2</v>
      </c>
      <c r="O13">
        <v>7</v>
      </c>
      <c r="P13">
        <v>23</v>
      </c>
      <c r="Q13" t="s">
        <v>531</v>
      </c>
    </row>
    <row r="14" spans="1:17" x14ac:dyDescent="0.25">
      <c r="A14" s="1" t="s">
        <v>50</v>
      </c>
      <c r="B14" s="1" t="str">
        <f>MID(Table2[[#This Row],[filename]],1,FIND("-im",Table2[[#This Row],[filename]])-1)</f>
        <v>BPIC13-BPI_Challenge_2013_closed_problems.xes.gz</v>
      </c>
      <c r="C14">
        <v>2</v>
      </c>
      <c r="D14">
        <v>0</v>
      </c>
      <c r="E14">
        <v>0</v>
      </c>
      <c r="F14">
        <v>0</v>
      </c>
      <c r="G14">
        <v>0</v>
      </c>
      <c r="H14">
        <v>1</v>
      </c>
      <c r="I14">
        <v>1</v>
      </c>
      <c r="J14">
        <v>4</v>
      </c>
      <c r="K14">
        <v>1</v>
      </c>
      <c r="L14">
        <v>0</v>
      </c>
      <c r="M14">
        <v>0</v>
      </c>
      <c r="N14">
        <v>0</v>
      </c>
      <c r="O14">
        <v>0</v>
      </c>
      <c r="P14">
        <v>4</v>
      </c>
      <c r="Q14" t="s">
        <v>634</v>
      </c>
    </row>
    <row r="15" spans="1:17" x14ac:dyDescent="0.25">
      <c r="A15" s="2" t="s">
        <v>51</v>
      </c>
      <c r="B15" s="2" t="str">
        <f>MID(Table2[[#This Row],[filename]],1,FIND("-im",Table2[[#This Row],[filename]])-1)</f>
        <v>BPIC13-BPI_Challenge_2013_closed_problems.xes.gz</v>
      </c>
      <c r="C15">
        <v>3</v>
      </c>
      <c r="D15">
        <v>1</v>
      </c>
      <c r="E15">
        <v>1</v>
      </c>
      <c r="F15">
        <v>1</v>
      </c>
      <c r="G15">
        <v>0</v>
      </c>
      <c r="H15">
        <v>3</v>
      </c>
      <c r="I15">
        <v>2</v>
      </c>
      <c r="J15">
        <v>2</v>
      </c>
      <c r="K15">
        <v>3</v>
      </c>
      <c r="L15">
        <v>0</v>
      </c>
      <c r="M15">
        <v>0</v>
      </c>
      <c r="N15">
        <v>0</v>
      </c>
      <c r="O15">
        <v>0</v>
      </c>
      <c r="P15">
        <v>4</v>
      </c>
      <c r="Q15" t="s">
        <v>528</v>
      </c>
    </row>
    <row r="16" spans="1:17" x14ac:dyDescent="0.25">
      <c r="A16" s="1" t="s">
        <v>54</v>
      </c>
      <c r="B16" s="1" t="str">
        <f>MID(Table2[[#This Row],[filename]],1,FIND("-im",Table2[[#This Row],[filename]])-1)</f>
        <v>BPIC13-BPI_Challenge_2013_closed_problems.xes.gz</v>
      </c>
      <c r="C16">
        <v>3</v>
      </c>
      <c r="D16">
        <v>1</v>
      </c>
      <c r="E16">
        <v>1</v>
      </c>
      <c r="F16">
        <v>1</v>
      </c>
      <c r="G16">
        <v>0</v>
      </c>
      <c r="H16">
        <v>3</v>
      </c>
      <c r="I16">
        <v>2</v>
      </c>
      <c r="J16">
        <v>2</v>
      </c>
      <c r="K16">
        <v>3</v>
      </c>
      <c r="L16">
        <v>0</v>
      </c>
      <c r="M16">
        <v>0</v>
      </c>
      <c r="N16">
        <v>0</v>
      </c>
      <c r="O16">
        <v>0</v>
      </c>
      <c r="P16">
        <v>4</v>
      </c>
      <c r="Q16" t="s">
        <v>529</v>
      </c>
    </row>
    <row r="17" spans="1:17" x14ac:dyDescent="0.25">
      <c r="A17" s="2" t="s">
        <v>55</v>
      </c>
      <c r="B17" s="2" t="str">
        <f>MID(Table2[[#This Row],[filename]],1,FIND("-im",Table2[[#This Row],[filename]])-1)</f>
        <v>BPIC13-BPI_Challenge_2013_closed_problems.xes.gz</v>
      </c>
      <c r="C17">
        <v>1</v>
      </c>
      <c r="D17">
        <v>1</v>
      </c>
      <c r="E17">
        <v>0</v>
      </c>
      <c r="F17">
        <v>1</v>
      </c>
      <c r="G17">
        <v>0</v>
      </c>
      <c r="H17">
        <v>1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4</v>
      </c>
      <c r="Q17" t="s">
        <v>625</v>
      </c>
    </row>
    <row r="18" spans="1:17" x14ac:dyDescent="0.25">
      <c r="A18" s="1" t="s">
        <v>59</v>
      </c>
      <c r="B18" s="1" t="str">
        <f>MID(Table2[[#This Row],[filename]],1,FIND("-im",Table2[[#This Row],[filename]])-1)</f>
        <v>BPIC13-BPI_Challenge_2013_closed_problems.xes.gz</v>
      </c>
      <c r="C18">
        <v>1</v>
      </c>
      <c r="D18">
        <v>1</v>
      </c>
      <c r="E18">
        <v>0</v>
      </c>
      <c r="F18">
        <v>1</v>
      </c>
      <c r="G18">
        <v>0</v>
      </c>
      <c r="H18">
        <v>1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4</v>
      </c>
      <c r="Q18" t="s">
        <v>530</v>
      </c>
    </row>
    <row r="19" spans="1:17" x14ac:dyDescent="0.25">
      <c r="A19" s="2" t="s">
        <v>62</v>
      </c>
      <c r="B19" s="2" t="str">
        <f>MID(Table2[[#This Row],[filename]],1,FIND("-im",Table2[[#This Row],[filename]])-1)</f>
        <v>BPIC13-BPI_Challenge_2013_closed_problems.xes.gz</v>
      </c>
      <c r="C19">
        <v>1</v>
      </c>
      <c r="D19">
        <v>1</v>
      </c>
      <c r="E19">
        <v>0</v>
      </c>
      <c r="F19">
        <v>1</v>
      </c>
      <c r="G19">
        <v>0</v>
      </c>
      <c r="H19">
        <v>1</v>
      </c>
      <c r="I19">
        <v>0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4</v>
      </c>
      <c r="Q19" t="s">
        <v>531</v>
      </c>
    </row>
    <row r="20" spans="1:17" x14ac:dyDescent="0.25">
      <c r="A20" s="1" t="s">
        <v>66</v>
      </c>
      <c r="B20" s="1" t="str">
        <f>MID(Table2[[#This Row],[filename]],1,FIND("-im",Table2[[#This Row],[filename]])-1)</f>
        <v>BPIC13-BPI_Challenge_2013_incidents.xes.gz</v>
      </c>
      <c r="C20">
        <v>2</v>
      </c>
      <c r="D20">
        <v>0</v>
      </c>
      <c r="E20">
        <v>0</v>
      </c>
      <c r="F20">
        <v>0</v>
      </c>
      <c r="G20">
        <v>0</v>
      </c>
      <c r="H20">
        <v>1</v>
      </c>
      <c r="I20">
        <v>1</v>
      </c>
      <c r="J20">
        <v>4</v>
      </c>
      <c r="K20">
        <v>1</v>
      </c>
      <c r="L20">
        <v>0</v>
      </c>
      <c r="M20">
        <v>0</v>
      </c>
      <c r="N20">
        <v>0</v>
      </c>
      <c r="O20">
        <v>0</v>
      </c>
      <c r="P20">
        <v>4</v>
      </c>
      <c r="Q20" t="s">
        <v>634</v>
      </c>
    </row>
    <row r="21" spans="1:17" x14ac:dyDescent="0.25">
      <c r="A21" s="2" t="s">
        <v>67</v>
      </c>
      <c r="B21" s="2" t="str">
        <f>MID(Table2[[#This Row],[filename]],1,FIND("-im",Table2[[#This Row],[filename]])-1)</f>
        <v>BPIC13-BPI_Challenge_2013_incidents.xes.gz</v>
      </c>
      <c r="C21">
        <v>1</v>
      </c>
      <c r="D21">
        <v>1</v>
      </c>
      <c r="E21">
        <v>1</v>
      </c>
      <c r="F21">
        <v>0</v>
      </c>
      <c r="G21">
        <v>0</v>
      </c>
      <c r="H21">
        <v>3</v>
      </c>
      <c r="I21">
        <v>0</v>
      </c>
      <c r="J21">
        <v>0</v>
      </c>
      <c r="K21">
        <v>1</v>
      </c>
      <c r="L21">
        <v>0</v>
      </c>
      <c r="M21">
        <v>1</v>
      </c>
      <c r="N21">
        <v>3</v>
      </c>
      <c r="O21">
        <v>3</v>
      </c>
      <c r="P21">
        <v>4</v>
      </c>
      <c r="Q21" t="s">
        <v>528</v>
      </c>
    </row>
    <row r="22" spans="1:17" x14ac:dyDescent="0.25">
      <c r="A22" s="1" t="s">
        <v>70</v>
      </c>
      <c r="B22" s="1" t="str">
        <f>MID(Table2[[#This Row],[filename]],1,FIND("-im",Table2[[#This Row],[filename]])-1)</f>
        <v>BPIC13-BPI_Challenge_2013_incidents.xes.gz</v>
      </c>
      <c r="C22">
        <v>1</v>
      </c>
      <c r="D22">
        <v>1</v>
      </c>
      <c r="E22">
        <v>1</v>
      </c>
      <c r="F22">
        <v>0</v>
      </c>
      <c r="G22">
        <v>0</v>
      </c>
      <c r="H22">
        <v>3</v>
      </c>
      <c r="I22">
        <v>0</v>
      </c>
      <c r="J22">
        <v>0</v>
      </c>
      <c r="K22">
        <v>1</v>
      </c>
      <c r="L22">
        <v>0</v>
      </c>
      <c r="M22">
        <v>1</v>
      </c>
      <c r="N22">
        <v>3</v>
      </c>
      <c r="O22">
        <v>3</v>
      </c>
      <c r="P22">
        <v>4</v>
      </c>
      <c r="Q22" t="s">
        <v>529</v>
      </c>
    </row>
    <row r="23" spans="1:17" x14ac:dyDescent="0.25">
      <c r="A23" s="2" t="s">
        <v>71</v>
      </c>
      <c r="B23" s="2" t="str">
        <f>MID(Table2[[#This Row],[filename]],1,FIND("-im",Table2[[#This Row],[filename]])-1)</f>
        <v>BPIC13-BPI_Challenge_2013_incidents.xes.gz</v>
      </c>
      <c r="C23">
        <v>1</v>
      </c>
      <c r="D23">
        <v>0</v>
      </c>
      <c r="E23">
        <v>1</v>
      </c>
      <c r="F23">
        <v>1</v>
      </c>
      <c r="G23">
        <v>0</v>
      </c>
      <c r="H23">
        <v>2</v>
      </c>
      <c r="I23">
        <v>1</v>
      </c>
      <c r="J23">
        <v>1</v>
      </c>
      <c r="K23">
        <v>1</v>
      </c>
      <c r="L23">
        <v>0</v>
      </c>
      <c r="M23">
        <v>0</v>
      </c>
      <c r="N23">
        <v>0</v>
      </c>
      <c r="O23">
        <v>0</v>
      </c>
      <c r="P23">
        <v>3</v>
      </c>
      <c r="Q23" t="s">
        <v>625</v>
      </c>
    </row>
    <row r="24" spans="1:17" x14ac:dyDescent="0.25">
      <c r="A24" s="1" t="s">
        <v>75</v>
      </c>
      <c r="B24" s="1" t="str">
        <f>MID(Table2[[#This Row],[filename]],1,FIND("-im",Table2[[#This Row],[filename]])-1)</f>
        <v>BPIC13-BPI_Challenge_2013_incidents.xes.gz</v>
      </c>
      <c r="C24">
        <v>1</v>
      </c>
      <c r="D24">
        <v>0</v>
      </c>
      <c r="E24">
        <v>1</v>
      </c>
      <c r="F24">
        <v>1</v>
      </c>
      <c r="G24">
        <v>0</v>
      </c>
      <c r="H24">
        <v>2</v>
      </c>
      <c r="I24">
        <v>1</v>
      </c>
      <c r="J24">
        <v>1</v>
      </c>
      <c r="K24">
        <v>1</v>
      </c>
      <c r="L24">
        <v>0</v>
      </c>
      <c r="M24">
        <v>0</v>
      </c>
      <c r="N24">
        <v>0</v>
      </c>
      <c r="O24">
        <v>0</v>
      </c>
      <c r="P24">
        <v>3</v>
      </c>
      <c r="Q24" t="s">
        <v>530</v>
      </c>
    </row>
    <row r="25" spans="1:17" x14ac:dyDescent="0.25">
      <c r="A25" s="2" t="s">
        <v>78</v>
      </c>
      <c r="B25" s="2" t="str">
        <f>MID(Table2[[#This Row],[filename]],1,FIND("-im",Table2[[#This Row],[filename]])-1)</f>
        <v>BPIC13-BPI_Challenge_2013_incidents.xes.gz</v>
      </c>
      <c r="C25">
        <v>1</v>
      </c>
      <c r="D25">
        <v>0</v>
      </c>
      <c r="E25">
        <v>1</v>
      </c>
      <c r="F25">
        <v>1</v>
      </c>
      <c r="G25">
        <v>0</v>
      </c>
      <c r="H25">
        <v>2</v>
      </c>
      <c r="I25">
        <v>1</v>
      </c>
      <c r="J25">
        <v>1</v>
      </c>
      <c r="K25">
        <v>1</v>
      </c>
      <c r="L25">
        <v>0</v>
      </c>
      <c r="M25">
        <v>0</v>
      </c>
      <c r="N25">
        <v>0</v>
      </c>
      <c r="O25">
        <v>0</v>
      </c>
      <c r="P25">
        <v>3</v>
      </c>
      <c r="Q25" t="s">
        <v>531</v>
      </c>
    </row>
    <row r="26" spans="1:17" x14ac:dyDescent="0.25">
      <c r="A26" s="1" t="s">
        <v>82</v>
      </c>
      <c r="B26" s="1" t="str">
        <f>MID(Table2[[#This Row],[filename]],1,FIND("-im",Table2[[#This Row],[filename]])-1)</f>
        <v>BPIC14-Detail Incident Activity.xes.gz</v>
      </c>
      <c r="C26">
        <v>2</v>
      </c>
      <c r="D26">
        <v>0</v>
      </c>
      <c r="E26">
        <v>0</v>
      </c>
      <c r="F26">
        <v>0</v>
      </c>
      <c r="G26">
        <v>0</v>
      </c>
      <c r="H26">
        <v>1</v>
      </c>
      <c r="I26">
        <v>1</v>
      </c>
      <c r="J26">
        <v>39</v>
      </c>
      <c r="K26">
        <v>1</v>
      </c>
      <c r="L26">
        <v>0</v>
      </c>
      <c r="M26">
        <v>0</v>
      </c>
      <c r="N26">
        <v>0</v>
      </c>
      <c r="O26">
        <v>0</v>
      </c>
      <c r="P26">
        <v>39</v>
      </c>
      <c r="Q26" t="s">
        <v>634</v>
      </c>
    </row>
    <row r="27" spans="1:17" x14ac:dyDescent="0.25">
      <c r="A27" s="2" t="s">
        <v>83</v>
      </c>
      <c r="B27" s="2" t="str">
        <f>MID(Table2[[#This Row],[filename]],1,FIND("-im",Table2[[#This Row],[filename]])-1)</f>
        <v>BPIC14-Detail Incident Activity.xes.gz</v>
      </c>
      <c r="C27">
        <v>11</v>
      </c>
      <c r="D27">
        <v>2</v>
      </c>
      <c r="E27">
        <v>2</v>
      </c>
      <c r="F27">
        <v>3</v>
      </c>
      <c r="G27">
        <v>0</v>
      </c>
      <c r="H27">
        <v>8</v>
      </c>
      <c r="I27">
        <v>7</v>
      </c>
      <c r="J27">
        <v>33</v>
      </c>
      <c r="K27">
        <v>9</v>
      </c>
      <c r="L27">
        <v>0</v>
      </c>
      <c r="M27">
        <v>0</v>
      </c>
      <c r="N27">
        <v>0</v>
      </c>
      <c r="O27">
        <v>0</v>
      </c>
      <c r="P27">
        <v>39</v>
      </c>
      <c r="Q27" t="s">
        <v>528</v>
      </c>
    </row>
    <row r="28" spans="1:17" x14ac:dyDescent="0.25">
      <c r="A28" s="1" t="s">
        <v>86</v>
      </c>
      <c r="B28" s="1" t="str">
        <f>MID(Table2[[#This Row],[filename]],1,FIND("-im",Table2[[#This Row],[filename]])-1)</f>
        <v>BPIC14-Detail Incident Activity.xes.gz</v>
      </c>
      <c r="C28">
        <v>11</v>
      </c>
      <c r="D28">
        <v>2</v>
      </c>
      <c r="E28">
        <v>2</v>
      </c>
      <c r="F28">
        <v>3</v>
      </c>
      <c r="G28">
        <v>0</v>
      </c>
      <c r="H28">
        <v>8</v>
      </c>
      <c r="I28">
        <v>7</v>
      </c>
      <c r="J28">
        <v>33</v>
      </c>
      <c r="K28">
        <v>9</v>
      </c>
      <c r="L28">
        <v>0</v>
      </c>
      <c r="M28">
        <v>0</v>
      </c>
      <c r="N28">
        <v>0</v>
      </c>
      <c r="O28">
        <v>0</v>
      </c>
      <c r="P28">
        <v>39</v>
      </c>
      <c r="Q28" t="s">
        <v>529</v>
      </c>
    </row>
    <row r="29" spans="1:17" x14ac:dyDescent="0.25">
      <c r="A29" s="2" t="s">
        <v>87</v>
      </c>
      <c r="B29" s="2" t="str">
        <f>MID(Table2[[#This Row],[filename]],1,FIND("-im",Table2[[#This Row],[filename]])-1)</f>
        <v>BPIC14-Detail Incident Activity.xes.gz</v>
      </c>
      <c r="C29">
        <v>13</v>
      </c>
      <c r="D29">
        <v>11</v>
      </c>
      <c r="E29">
        <v>4</v>
      </c>
      <c r="F29">
        <v>4</v>
      </c>
      <c r="G29">
        <v>1</v>
      </c>
      <c r="H29">
        <v>3</v>
      </c>
      <c r="I29">
        <v>0</v>
      </c>
      <c r="J29">
        <v>0</v>
      </c>
      <c r="K29">
        <v>11</v>
      </c>
      <c r="L29">
        <v>0</v>
      </c>
      <c r="M29">
        <v>0</v>
      </c>
      <c r="N29">
        <v>0</v>
      </c>
      <c r="O29">
        <v>0</v>
      </c>
      <c r="P29">
        <v>39</v>
      </c>
      <c r="Q29" t="s">
        <v>625</v>
      </c>
    </row>
    <row r="30" spans="1:17" x14ac:dyDescent="0.25">
      <c r="A30" s="1" t="s">
        <v>91</v>
      </c>
      <c r="B30" s="1" t="str">
        <f>MID(Table2[[#This Row],[filename]],1,FIND("-im",Table2[[#This Row],[filename]])-1)</f>
        <v>BPIC14-Detail Incident Activity.xes.gz</v>
      </c>
      <c r="C30">
        <v>12</v>
      </c>
      <c r="D30">
        <v>10</v>
      </c>
      <c r="E30">
        <v>3</v>
      </c>
      <c r="F30">
        <v>4</v>
      </c>
      <c r="G30">
        <v>1</v>
      </c>
      <c r="H30">
        <v>3</v>
      </c>
      <c r="I30">
        <v>0</v>
      </c>
      <c r="J30">
        <v>0</v>
      </c>
      <c r="K30">
        <v>10</v>
      </c>
      <c r="L30">
        <v>0</v>
      </c>
      <c r="M30">
        <v>1</v>
      </c>
      <c r="N30">
        <v>2</v>
      </c>
      <c r="O30">
        <v>2</v>
      </c>
      <c r="P30">
        <v>39</v>
      </c>
      <c r="Q30" t="s">
        <v>530</v>
      </c>
    </row>
    <row r="31" spans="1:17" x14ac:dyDescent="0.25">
      <c r="A31" s="2" t="s">
        <v>94</v>
      </c>
      <c r="B31" s="2" t="str">
        <f>MID(Table2[[#This Row],[filename]],1,FIND("-im",Table2[[#This Row],[filename]])-1)</f>
        <v>BPIC14-Detail Incident Activity.xes.gz</v>
      </c>
      <c r="C31">
        <v>12</v>
      </c>
      <c r="D31">
        <v>10</v>
      </c>
      <c r="E31">
        <v>3</v>
      </c>
      <c r="F31">
        <v>4</v>
      </c>
      <c r="G31">
        <v>1</v>
      </c>
      <c r="H31">
        <v>3</v>
      </c>
      <c r="I31">
        <v>0</v>
      </c>
      <c r="J31">
        <v>0</v>
      </c>
      <c r="K31">
        <v>10</v>
      </c>
      <c r="L31">
        <v>0</v>
      </c>
      <c r="M31">
        <v>1</v>
      </c>
      <c r="N31">
        <v>2</v>
      </c>
      <c r="O31">
        <v>2</v>
      </c>
      <c r="P31">
        <v>39</v>
      </c>
      <c r="Q31" t="s">
        <v>531</v>
      </c>
    </row>
    <row r="32" spans="1:17" x14ac:dyDescent="0.25">
      <c r="A32" s="1" t="s">
        <v>98</v>
      </c>
      <c r="B32" s="1" t="str">
        <f>MID(Table2[[#This Row],[filename]],1,FIND("-im",Table2[[#This Row],[filename]])-1)</f>
        <v>BPIC14-Detail Incident Activity_complete_cases.xes.gz</v>
      </c>
      <c r="C32">
        <v>2</v>
      </c>
      <c r="D32">
        <v>0</v>
      </c>
      <c r="E32">
        <v>0</v>
      </c>
      <c r="F32">
        <v>0</v>
      </c>
      <c r="G32">
        <v>0</v>
      </c>
      <c r="H32">
        <v>1</v>
      </c>
      <c r="I32">
        <v>1</v>
      </c>
      <c r="J32">
        <v>39</v>
      </c>
      <c r="K32">
        <v>1</v>
      </c>
      <c r="L32">
        <v>0</v>
      </c>
      <c r="M32">
        <v>0</v>
      </c>
      <c r="N32">
        <v>0</v>
      </c>
      <c r="O32">
        <v>0</v>
      </c>
      <c r="P32">
        <v>39</v>
      </c>
      <c r="Q32" t="s">
        <v>634</v>
      </c>
    </row>
    <row r="33" spans="1:17" x14ac:dyDescent="0.25">
      <c r="A33" s="2" t="s">
        <v>99</v>
      </c>
      <c r="B33" s="2" t="str">
        <f>MID(Table2[[#This Row],[filename]],1,FIND("-im",Table2[[#This Row],[filename]])-1)</f>
        <v>BPIC14-Detail Incident Activity_complete_cases.xes.gz</v>
      </c>
      <c r="C33">
        <v>14</v>
      </c>
      <c r="D33">
        <v>5</v>
      </c>
      <c r="E33">
        <v>3</v>
      </c>
      <c r="F33">
        <v>5</v>
      </c>
      <c r="G33">
        <v>1</v>
      </c>
      <c r="H33">
        <v>8</v>
      </c>
      <c r="I33">
        <v>5</v>
      </c>
      <c r="J33">
        <v>5</v>
      </c>
      <c r="K33">
        <v>10</v>
      </c>
      <c r="L33">
        <v>0</v>
      </c>
      <c r="M33">
        <v>0</v>
      </c>
      <c r="N33">
        <v>0</v>
      </c>
      <c r="O33">
        <v>0</v>
      </c>
      <c r="P33">
        <v>39</v>
      </c>
      <c r="Q33" t="s">
        <v>528</v>
      </c>
    </row>
    <row r="34" spans="1:17" x14ac:dyDescent="0.25">
      <c r="A34" s="1" t="s">
        <v>102</v>
      </c>
      <c r="B34" s="1" t="str">
        <f>MID(Table2[[#This Row],[filename]],1,FIND("-im",Table2[[#This Row],[filename]])-1)</f>
        <v>BPIC14-Detail Incident Activity_complete_cases.xes.gz</v>
      </c>
      <c r="C34">
        <v>14</v>
      </c>
      <c r="D34">
        <v>5</v>
      </c>
      <c r="E34">
        <v>3</v>
      </c>
      <c r="F34">
        <v>5</v>
      </c>
      <c r="G34">
        <v>1</v>
      </c>
      <c r="H34">
        <v>8</v>
      </c>
      <c r="I34">
        <v>5</v>
      </c>
      <c r="J34">
        <v>5</v>
      </c>
      <c r="K34">
        <v>10</v>
      </c>
      <c r="L34">
        <v>0</v>
      </c>
      <c r="M34">
        <v>0</v>
      </c>
      <c r="N34">
        <v>0</v>
      </c>
      <c r="O34">
        <v>0</v>
      </c>
      <c r="P34">
        <v>39</v>
      </c>
      <c r="Q34" t="s">
        <v>529</v>
      </c>
    </row>
    <row r="35" spans="1:17" x14ac:dyDescent="0.25">
      <c r="A35" s="2" t="s">
        <v>103</v>
      </c>
      <c r="B35" s="2" t="str">
        <f>MID(Table2[[#This Row],[filename]],1,FIND("-im",Table2[[#This Row],[filename]])-1)</f>
        <v>BPIC14-Detail Incident Activity_complete_cases.xes.gz</v>
      </c>
      <c r="C35">
        <v>10</v>
      </c>
      <c r="D35">
        <v>5</v>
      </c>
      <c r="E35">
        <v>1</v>
      </c>
      <c r="F35">
        <v>5</v>
      </c>
      <c r="G35">
        <v>0</v>
      </c>
      <c r="H35">
        <v>3</v>
      </c>
      <c r="I35">
        <v>0</v>
      </c>
      <c r="J35">
        <v>0</v>
      </c>
      <c r="K35">
        <v>5</v>
      </c>
      <c r="L35">
        <v>0</v>
      </c>
      <c r="M35">
        <v>0</v>
      </c>
      <c r="N35">
        <v>0</v>
      </c>
      <c r="O35">
        <v>0</v>
      </c>
      <c r="P35">
        <v>39</v>
      </c>
      <c r="Q35" t="s">
        <v>625</v>
      </c>
    </row>
    <row r="36" spans="1:17" x14ac:dyDescent="0.25">
      <c r="A36" s="1" t="s">
        <v>107</v>
      </c>
      <c r="B36" s="1" t="str">
        <f>MID(Table2[[#This Row],[filename]],1,FIND("-im",Table2[[#This Row],[filename]])-1)</f>
        <v>BPIC14-Detail Incident Activity_complete_cases.xes.gz</v>
      </c>
      <c r="C36">
        <v>10</v>
      </c>
      <c r="D36">
        <v>5</v>
      </c>
      <c r="E36">
        <v>1</v>
      </c>
      <c r="F36">
        <v>5</v>
      </c>
      <c r="G36">
        <v>0</v>
      </c>
      <c r="H36">
        <v>3</v>
      </c>
      <c r="I36">
        <v>0</v>
      </c>
      <c r="J36">
        <v>0</v>
      </c>
      <c r="K36">
        <v>5</v>
      </c>
      <c r="L36">
        <v>0</v>
      </c>
      <c r="M36">
        <v>0</v>
      </c>
      <c r="N36">
        <v>0</v>
      </c>
      <c r="O36">
        <v>0</v>
      </c>
      <c r="P36">
        <v>39</v>
      </c>
      <c r="Q36" t="s">
        <v>530</v>
      </c>
    </row>
    <row r="37" spans="1:17" x14ac:dyDescent="0.25">
      <c r="A37" s="2" t="s">
        <v>110</v>
      </c>
      <c r="B37" s="2" t="str">
        <f>MID(Table2[[#This Row],[filename]],1,FIND("-im",Table2[[#This Row],[filename]])-1)</f>
        <v>BPIC14-Detail Incident Activity_complete_cases.xes.gz</v>
      </c>
      <c r="C37">
        <v>10</v>
      </c>
      <c r="D37">
        <v>5</v>
      </c>
      <c r="E37">
        <v>1</v>
      </c>
      <c r="F37">
        <v>5</v>
      </c>
      <c r="G37">
        <v>0</v>
      </c>
      <c r="H37">
        <v>3</v>
      </c>
      <c r="I37">
        <v>0</v>
      </c>
      <c r="J37">
        <v>0</v>
      </c>
      <c r="K37">
        <v>5</v>
      </c>
      <c r="L37">
        <v>0</v>
      </c>
      <c r="M37">
        <v>0</v>
      </c>
      <c r="N37">
        <v>0</v>
      </c>
      <c r="O37">
        <v>0</v>
      </c>
      <c r="P37">
        <v>39</v>
      </c>
      <c r="Q37" t="s">
        <v>531</v>
      </c>
    </row>
    <row r="38" spans="1:17" x14ac:dyDescent="0.25">
      <c r="A38" s="1" t="s">
        <v>114</v>
      </c>
      <c r="B38" s="1" t="str">
        <f>MID(Table2[[#This Row],[filename]],1,FIND("-im",Table2[[#This Row],[filename]])-1)</f>
        <v>BPIC15-BPIC15_1.xes</v>
      </c>
      <c r="C38">
        <v>8</v>
      </c>
      <c r="D38">
        <v>0</v>
      </c>
      <c r="E38">
        <v>0</v>
      </c>
      <c r="F38">
        <v>2</v>
      </c>
      <c r="G38">
        <v>0</v>
      </c>
      <c r="H38">
        <v>7</v>
      </c>
      <c r="I38">
        <v>6</v>
      </c>
      <c r="J38">
        <v>397</v>
      </c>
      <c r="K38">
        <v>6</v>
      </c>
      <c r="L38">
        <v>0</v>
      </c>
      <c r="M38">
        <v>0</v>
      </c>
      <c r="N38">
        <v>0</v>
      </c>
      <c r="O38">
        <v>0</v>
      </c>
      <c r="P38">
        <v>398</v>
      </c>
      <c r="Q38" t="s">
        <v>634</v>
      </c>
    </row>
    <row r="39" spans="1:17" x14ac:dyDescent="0.25">
      <c r="A39" s="2" t="s">
        <v>115</v>
      </c>
      <c r="B39" s="2" t="str">
        <f>MID(Table2[[#This Row],[filename]],1,FIND("-im",Table2[[#This Row],[filename]])-1)</f>
        <v>BPIC15-BPIC15_1.xes</v>
      </c>
      <c r="C39">
        <v>354</v>
      </c>
      <c r="D39">
        <v>284</v>
      </c>
      <c r="E39">
        <v>53</v>
      </c>
      <c r="F39">
        <v>54</v>
      </c>
      <c r="G39">
        <v>8</v>
      </c>
      <c r="H39">
        <v>64</v>
      </c>
      <c r="I39">
        <v>61</v>
      </c>
      <c r="J39">
        <v>62</v>
      </c>
      <c r="K39">
        <v>345</v>
      </c>
      <c r="L39">
        <v>0</v>
      </c>
      <c r="M39">
        <v>5</v>
      </c>
      <c r="N39">
        <v>10</v>
      </c>
      <c r="O39">
        <v>13</v>
      </c>
      <c r="P39">
        <v>398</v>
      </c>
      <c r="Q39" t="s">
        <v>528</v>
      </c>
    </row>
    <row r="40" spans="1:17" x14ac:dyDescent="0.25">
      <c r="A40" s="1" t="s">
        <v>118</v>
      </c>
      <c r="B40" s="1" t="str">
        <f>MID(Table2[[#This Row],[filename]],1,FIND("-im",Table2[[#This Row],[filename]])-1)</f>
        <v>BPIC15-BPIC15_1.xes</v>
      </c>
      <c r="C40">
        <v>356</v>
      </c>
      <c r="D40">
        <v>285</v>
      </c>
      <c r="E40">
        <v>55</v>
      </c>
      <c r="F40">
        <v>54</v>
      </c>
      <c r="G40">
        <v>7</v>
      </c>
      <c r="H40">
        <v>64</v>
      </c>
      <c r="I40">
        <v>61</v>
      </c>
      <c r="J40">
        <v>62</v>
      </c>
      <c r="K40">
        <v>346</v>
      </c>
      <c r="L40">
        <v>0</v>
      </c>
      <c r="M40">
        <v>5</v>
      </c>
      <c r="N40">
        <v>10</v>
      </c>
      <c r="O40">
        <v>13</v>
      </c>
      <c r="P40">
        <v>398</v>
      </c>
      <c r="Q40" t="s">
        <v>529</v>
      </c>
    </row>
    <row r="41" spans="1:17" x14ac:dyDescent="0.25">
      <c r="A41" s="2" t="s">
        <v>119</v>
      </c>
      <c r="B41" s="2" t="str">
        <f>MID(Table2[[#This Row],[filename]],1,FIND("-im",Table2[[#This Row],[filename]])-1)</f>
        <v>BPIC15-BPIC15_1.xes</v>
      </c>
      <c r="C41">
        <v>167</v>
      </c>
      <c r="D41">
        <v>149</v>
      </c>
      <c r="E41">
        <v>37</v>
      </c>
      <c r="F41">
        <v>45</v>
      </c>
      <c r="G41">
        <v>8</v>
      </c>
      <c r="H41">
        <v>6</v>
      </c>
      <c r="I41">
        <v>0</v>
      </c>
      <c r="J41">
        <v>0</v>
      </c>
      <c r="K41">
        <v>149</v>
      </c>
      <c r="L41">
        <v>0</v>
      </c>
      <c r="M41">
        <v>0</v>
      </c>
      <c r="N41">
        <v>0</v>
      </c>
      <c r="O41">
        <v>0</v>
      </c>
      <c r="P41">
        <v>242</v>
      </c>
      <c r="Q41" t="s">
        <v>625</v>
      </c>
    </row>
    <row r="42" spans="1:17" x14ac:dyDescent="0.25">
      <c r="A42" s="1" t="s">
        <v>123</v>
      </c>
      <c r="B42" s="1" t="str">
        <f>MID(Table2[[#This Row],[filename]],1,FIND("-im",Table2[[#This Row],[filename]])-1)</f>
        <v>BPIC15-BPIC15_1.xes</v>
      </c>
      <c r="C42">
        <v>164</v>
      </c>
      <c r="D42">
        <v>143</v>
      </c>
      <c r="E42">
        <v>26</v>
      </c>
      <c r="F42">
        <v>36</v>
      </c>
      <c r="G42">
        <v>8</v>
      </c>
      <c r="H42">
        <v>6</v>
      </c>
      <c r="I42">
        <v>1</v>
      </c>
      <c r="J42">
        <v>2</v>
      </c>
      <c r="K42">
        <v>144</v>
      </c>
      <c r="L42">
        <v>1</v>
      </c>
      <c r="M42">
        <v>7</v>
      </c>
      <c r="N42">
        <v>17</v>
      </c>
      <c r="O42">
        <v>18</v>
      </c>
      <c r="P42">
        <v>236</v>
      </c>
      <c r="Q42" t="s">
        <v>530</v>
      </c>
    </row>
    <row r="43" spans="1:17" x14ac:dyDescent="0.25">
      <c r="A43" s="2" t="s">
        <v>126</v>
      </c>
      <c r="B43" s="2" t="str">
        <f>MID(Table2[[#This Row],[filename]],1,FIND("-im",Table2[[#This Row],[filename]])-1)</f>
        <v>BPIC15-BPIC15_1.xes</v>
      </c>
      <c r="C43">
        <v>159</v>
      </c>
      <c r="D43">
        <v>138</v>
      </c>
      <c r="E43">
        <v>26</v>
      </c>
      <c r="F43">
        <v>42</v>
      </c>
      <c r="G43">
        <v>9</v>
      </c>
      <c r="H43">
        <v>8</v>
      </c>
      <c r="I43">
        <v>1</v>
      </c>
      <c r="J43">
        <v>2</v>
      </c>
      <c r="K43">
        <v>139</v>
      </c>
      <c r="L43">
        <v>0</v>
      </c>
      <c r="M43">
        <v>8</v>
      </c>
      <c r="N43">
        <v>17</v>
      </c>
      <c r="O43">
        <v>22</v>
      </c>
      <c r="P43">
        <v>243</v>
      </c>
      <c r="Q43" t="s">
        <v>531</v>
      </c>
    </row>
    <row r="44" spans="1:17" x14ac:dyDescent="0.25">
      <c r="A44" s="1" t="s">
        <v>130</v>
      </c>
      <c r="B44" s="1" t="str">
        <f>MID(Table2[[#This Row],[filename]],1,FIND("-im",Table2[[#This Row],[filename]])-1)</f>
        <v>BPIC15-BPIC15_2.xes</v>
      </c>
      <c r="C44">
        <v>10</v>
      </c>
      <c r="D44">
        <v>0</v>
      </c>
      <c r="E44">
        <v>1</v>
      </c>
      <c r="F44">
        <v>3</v>
      </c>
      <c r="G44">
        <v>0</v>
      </c>
      <c r="H44">
        <v>11</v>
      </c>
      <c r="I44">
        <v>8</v>
      </c>
      <c r="J44">
        <v>407</v>
      </c>
      <c r="K44">
        <v>8</v>
      </c>
      <c r="L44">
        <v>0</v>
      </c>
      <c r="M44">
        <v>0</v>
      </c>
      <c r="N44">
        <v>0</v>
      </c>
      <c r="O44">
        <v>0</v>
      </c>
      <c r="P44">
        <v>410</v>
      </c>
      <c r="Q44" t="s">
        <v>634</v>
      </c>
    </row>
    <row r="45" spans="1:17" x14ac:dyDescent="0.25">
      <c r="A45" s="2" t="s">
        <v>131</v>
      </c>
      <c r="B45" s="2" t="str">
        <f>MID(Table2[[#This Row],[filename]],1,FIND("-im",Table2[[#This Row],[filename]])-1)</f>
        <v>BPIC15-BPIC15_2.xes</v>
      </c>
      <c r="C45">
        <v>374</v>
      </c>
      <c r="D45">
        <v>300</v>
      </c>
      <c r="E45">
        <v>58</v>
      </c>
      <c r="F45">
        <v>65</v>
      </c>
      <c r="G45">
        <v>8</v>
      </c>
      <c r="H45">
        <v>70</v>
      </c>
      <c r="I45">
        <v>68</v>
      </c>
      <c r="J45">
        <v>68</v>
      </c>
      <c r="K45">
        <v>368</v>
      </c>
      <c r="L45">
        <v>0</v>
      </c>
      <c r="M45">
        <v>1</v>
      </c>
      <c r="N45">
        <v>3</v>
      </c>
      <c r="O45">
        <v>3</v>
      </c>
      <c r="P45">
        <v>410</v>
      </c>
      <c r="Q45" t="s">
        <v>528</v>
      </c>
    </row>
    <row r="46" spans="1:17" x14ac:dyDescent="0.25">
      <c r="A46" s="1" t="s">
        <v>134</v>
      </c>
      <c r="B46" s="1" t="str">
        <f>MID(Table2[[#This Row],[filename]],1,FIND("-im",Table2[[#This Row],[filename]])-1)</f>
        <v>BPIC15-BPIC15_2.xes</v>
      </c>
      <c r="C46">
        <v>362</v>
      </c>
      <c r="D46">
        <v>287</v>
      </c>
      <c r="E46">
        <v>52</v>
      </c>
      <c r="F46">
        <v>64</v>
      </c>
      <c r="G46">
        <v>9</v>
      </c>
      <c r="H46">
        <v>69</v>
      </c>
      <c r="I46">
        <v>66</v>
      </c>
      <c r="J46">
        <v>66</v>
      </c>
      <c r="K46">
        <v>353</v>
      </c>
      <c r="L46">
        <v>0</v>
      </c>
      <c r="M46">
        <v>4</v>
      </c>
      <c r="N46">
        <v>8</v>
      </c>
      <c r="O46">
        <v>11</v>
      </c>
      <c r="P46">
        <v>410</v>
      </c>
      <c r="Q46" t="s">
        <v>529</v>
      </c>
    </row>
    <row r="47" spans="1:17" x14ac:dyDescent="0.25">
      <c r="A47" s="2" t="s">
        <v>135</v>
      </c>
      <c r="B47" s="2" t="str">
        <f>MID(Table2[[#This Row],[filename]],1,FIND("-im",Table2[[#This Row],[filename]])-1)</f>
        <v>BPIC15-BPIC15_2.xes</v>
      </c>
      <c r="C47">
        <v>147</v>
      </c>
      <c r="D47">
        <v>131</v>
      </c>
      <c r="E47">
        <v>41</v>
      </c>
      <c r="F47">
        <v>47</v>
      </c>
      <c r="G47">
        <v>3</v>
      </c>
      <c r="H47">
        <v>4</v>
      </c>
      <c r="I47">
        <v>0</v>
      </c>
      <c r="J47">
        <v>0</v>
      </c>
      <c r="K47">
        <v>131</v>
      </c>
      <c r="L47">
        <v>0</v>
      </c>
      <c r="M47">
        <v>0</v>
      </c>
      <c r="N47">
        <v>0</v>
      </c>
      <c r="O47">
        <v>0</v>
      </c>
      <c r="P47">
        <v>223</v>
      </c>
      <c r="Q47" t="s">
        <v>625</v>
      </c>
    </row>
    <row r="48" spans="1:17" x14ac:dyDescent="0.25">
      <c r="A48" s="1" t="s">
        <v>139</v>
      </c>
      <c r="B48" s="1" t="str">
        <f>MID(Table2[[#This Row],[filename]],1,FIND("-im",Table2[[#This Row],[filename]])-1)</f>
        <v>BPIC15-BPIC15_2.xes</v>
      </c>
      <c r="C48">
        <v>139</v>
      </c>
      <c r="D48">
        <v>125</v>
      </c>
      <c r="E48">
        <v>36</v>
      </c>
      <c r="F48">
        <v>49</v>
      </c>
      <c r="G48">
        <v>3</v>
      </c>
      <c r="H48">
        <v>4</v>
      </c>
      <c r="I48">
        <v>0</v>
      </c>
      <c r="J48">
        <v>0</v>
      </c>
      <c r="K48">
        <v>125</v>
      </c>
      <c r="L48">
        <v>0</v>
      </c>
      <c r="M48">
        <v>5</v>
      </c>
      <c r="N48">
        <v>10</v>
      </c>
      <c r="O48">
        <v>11</v>
      </c>
      <c r="P48">
        <v>224</v>
      </c>
      <c r="Q48" t="s">
        <v>530</v>
      </c>
    </row>
    <row r="49" spans="1:17" x14ac:dyDescent="0.25">
      <c r="A49" s="2" t="s">
        <v>142</v>
      </c>
      <c r="B49" s="2" t="str">
        <f>MID(Table2[[#This Row],[filename]],1,FIND("-im",Table2[[#This Row],[filename]])-1)</f>
        <v>BPIC15-BPIC15_2.xes</v>
      </c>
      <c r="C49">
        <v>142</v>
      </c>
      <c r="D49">
        <v>126</v>
      </c>
      <c r="E49">
        <v>37</v>
      </c>
      <c r="F49">
        <v>47</v>
      </c>
      <c r="G49">
        <v>4</v>
      </c>
      <c r="H49">
        <v>4</v>
      </c>
      <c r="I49">
        <v>0</v>
      </c>
      <c r="J49">
        <v>0</v>
      </c>
      <c r="K49">
        <v>126</v>
      </c>
      <c r="L49">
        <v>0</v>
      </c>
      <c r="M49">
        <v>5</v>
      </c>
      <c r="N49">
        <v>10</v>
      </c>
      <c r="O49">
        <v>11</v>
      </c>
      <c r="P49">
        <v>223</v>
      </c>
      <c r="Q49" t="s">
        <v>531</v>
      </c>
    </row>
    <row r="50" spans="1:17" x14ac:dyDescent="0.25">
      <c r="A50" s="1" t="s">
        <v>146</v>
      </c>
      <c r="B50" s="1" t="str">
        <f>MID(Table2[[#This Row],[filename]],1,FIND("-im",Table2[[#This Row],[filename]])-1)</f>
        <v>BPIC15-BPIC15_3.xes</v>
      </c>
      <c r="C50">
        <v>8</v>
      </c>
      <c r="D50">
        <v>0</v>
      </c>
      <c r="E50">
        <v>0</v>
      </c>
      <c r="F50">
        <v>3</v>
      </c>
      <c r="G50">
        <v>0</v>
      </c>
      <c r="H50">
        <v>7</v>
      </c>
      <c r="I50">
        <v>6</v>
      </c>
      <c r="J50">
        <v>382</v>
      </c>
      <c r="K50">
        <v>6</v>
      </c>
      <c r="L50">
        <v>0</v>
      </c>
      <c r="M50">
        <v>0</v>
      </c>
      <c r="N50">
        <v>0</v>
      </c>
      <c r="O50">
        <v>0</v>
      </c>
      <c r="P50">
        <v>383</v>
      </c>
      <c r="Q50" t="s">
        <v>634</v>
      </c>
    </row>
    <row r="51" spans="1:17" x14ac:dyDescent="0.25">
      <c r="A51" s="2" t="s">
        <v>147</v>
      </c>
      <c r="B51" s="2" t="str">
        <f>MID(Table2[[#This Row],[filename]],1,FIND("-im",Table2[[#This Row],[filename]])-1)</f>
        <v>BPIC15-BPIC15_3.xes</v>
      </c>
      <c r="C51">
        <v>353</v>
      </c>
      <c r="D51">
        <v>265</v>
      </c>
      <c r="E51">
        <v>65</v>
      </c>
      <c r="F51">
        <v>68</v>
      </c>
      <c r="G51">
        <v>5</v>
      </c>
      <c r="H51">
        <v>89</v>
      </c>
      <c r="I51">
        <v>86</v>
      </c>
      <c r="J51">
        <v>86</v>
      </c>
      <c r="K51">
        <v>351</v>
      </c>
      <c r="L51">
        <v>0</v>
      </c>
      <c r="M51">
        <v>5</v>
      </c>
      <c r="N51">
        <v>10</v>
      </c>
      <c r="O51">
        <v>13</v>
      </c>
      <c r="P51">
        <v>383</v>
      </c>
      <c r="Q51" t="s">
        <v>528</v>
      </c>
    </row>
    <row r="52" spans="1:17" x14ac:dyDescent="0.25">
      <c r="A52" s="1" t="s">
        <v>150</v>
      </c>
      <c r="B52" s="1" t="str">
        <f>MID(Table2[[#This Row],[filename]],1,FIND("-im",Table2[[#This Row],[filename]])-1)</f>
        <v>BPIC15-BPIC15_3.xes</v>
      </c>
      <c r="C52">
        <v>356</v>
      </c>
      <c r="D52">
        <v>264</v>
      </c>
      <c r="E52">
        <v>64</v>
      </c>
      <c r="F52">
        <v>60</v>
      </c>
      <c r="G52">
        <v>4</v>
      </c>
      <c r="H52">
        <v>92</v>
      </c>
      <c r="I52">
        <v>89</v>
      </c>
      <c r="J52">
        <v>89</v>
      </c>
      <c r="K52">
        <v>353</v>
      </c>
      <c r="L52">
        <v>0</v>
      </c>
      <c r="M52">
        <v>3</v>
      </c>
      <c r="N52">
        <v>7</v>
      </c>
      <c r="O52">
        <v>10</v>
      </c>
      <c r="P52">
        <v>383</v>
      </c>
      <c r="Q52" t="s">
        <v>529</v>
      </c>
    </row>
    <row r="53" spans="1:17" x14ac:dyDescent="0.25">
      <c r="A53" s="2" t="s">
        <v>151</v>
      </c>
      <c r="B53" s="2" t="str">
        <f>MID(Table2[[#This Row],[filename]],1,FIND("-im",Table2[[#This Row],[filename]])-1)</f>
        <v>BPIC15-BPIC15_3.xes</v>
      </c>
      <c r="C53">
        <v>224</v>
      </c>
      <c r="D53">
        <v>209</v>
      </c>
      <c r="E53">
        <v>53</v>
      </c>
      <c r="F53">
        <v>59</v>
      </c>
      <c r="G53">
        <v>10</v>
      </c>
      <c r="H53">
        <v>8</v>
      </c>
      <c r="I53">
        <v>0</v>
      </c>
      <c r="J53">
        <v>0</v>
      </c>
      <c r="K53">
        <v>209</v>
      </c>
      <c r="L53">
        <v>0</v>
      </c>
      <c r="M53">
        <v>0</v>
      </c>
      <c r="N53">
        <v>0</v>
      </c>
      <c r="O53">
        <v>0</v>
      </c>
      <c r="P53">
        <v>286</v>
      </c>
      <c r="Q53" t="s">
        <v>625</v>
      </c>
    </row>
    <row r="54" spans="1:17" x14ac:dyDescent="0.25">
      <c r="A54" s="1" t="s">
        <v>155</v>
      </c>
      <c r="B54" s="1" t="str">
        <f>MID(Table2[[#This Row],[filename]],1,FIND("-im",Table2[[#This Row],[filename]])-1)</f>
        <v>BPIC15-BPIC15_3.xes</v>
      </c>
      <c r="C54">
        <v>206</v>
      </c>
      <c r="D54">
        <v>190</v>
      </c>
      <c r="E54">
        <v>40</v>
      </c>
      <c r="F54">
        <v>64</v>
      </c>
      <c r="G54">
        <v>8</v>
      </c>
      <c r="H54">
        <v>4</v>
      </c>
      <c r="I54">
        <v>0</v>
      </c>
      <c r="J54">
        <v>0</v>
      </c>
      <c r="K54">
        <v>190</v>
      </c>
      <c r="L54">
        <v>0</v>
      </c>
      <c r="M54">
        <v>17</v>
      </c>
      <c r="N54">
        <v>39</v>
      </c>
      <c r="O54">
        <v>58</v>
      </c>
      <c r="P54">
        <v>274</v>
      </c>
      <c r="Q54" t="s">
        <v>530</v>
      </c>
    </row>
    <row r="55" spans="1:17" x14ac:dyDescent="0.25">
      <c r="A55" s="2" t="s">
        <v>158</v>
      </c>
      <c r="B55" s="2" t="str">
        <f>MID(Table2[[#This Row],[filename]],1,FIND("-im",Table2[[#This Row],[filename]])-1)</f>
        <v>BPIC15-BPIC15_3.xes</v>
      </c>
      <c r="C55">
        <v>202</v>
      </c>
      <c r="D55">
        <v>187</v>
      </c>
      <c r="E55">
        <v>33</v>
      </c>
      <c r="F55">
        <v>61</v>
      </c>
      <c r="G55">
        <v>13</v>
      </c>
      <c r="H55">
        <v>8</v>
      </c>
      <c r="I55">
        <v>0</v>
      </c>
      <c r="J55">
        <v>0</v>
      </c>
      <c r="K55">
        <v>187</v>
      </c>
      <c r="L55">
        <v>0</v>
      </c>
      <c r="M55">
        <v>22</v>
      </c>
      <c r="N55">
        <v>47</v>
      </c>
      <c r="O55">
        <v>55</v>
      </c>
      <c r="P55">
        <v>286</v>
      </c>
      <c r="Q55" t="s">
        <v>531</v>
      </c>
    </row>
    <row r="56" spans="1:17" x14ac:dyDescent="0.25">
      <c r="A56" s="1" t="s">
        <v>162</v>
      </c>
      <c r="B56" s="1" t="str">
        <f>MID(Table2[[#This Row],[filename]],1,FIND("-im",Table2[[#This Row],[filename]])-1)</f>
        <v>BPIC15-BPIC15_4.xes</v>
      </c>
      <c r="C56">
        <v>9</v>
      </c>
      <c r="D56">
        <v>0</v>
      </c>
      <c r="E56">
        <v>0</v>
      </c>
      <c r="F56">
        <v>2</v>
      </c>
      <c r="G56">
        <v>0</v>
      </c>
      <c r="H56">
        <v>8</v>
      </c>
      <c r="I56">
        <v>7</v>
      </c>
      <c r="J56">
        <v>355</v>
      </c>
      <c r="K56">
        <v>7</v>
      </c>
      <c r="L56">
        <v>0</v>
      </c>
      <c r="M56">
        <v>0</v>
      </c>
      <c r="N56">
        <v>0</v>
      </c>
      <c r="O56">
        <v>0</v>
      </c>
      <c r="P56">
        <v>356</v>
      </c>
      <c r="Q56" t="s">
        <v>634</v>
      </c>
    </row>
    <row r="57" spans="1:17" x14ac:dyDescent="0.25">
      <c r="A57" s="2" t="s">
        <v>163</v>
      </c>
      <c r="B57" s="2" t="str">
        <f>MID(Table2[[#This Row],[filename]],1,FIND("-im",Table2[[#This Row],[filename]])-1)</f>
        <v>BPIC15-BPIC15_4.xes</v>
      </c>
      <c r="C57">
        <v>323</v>
      </c>
      <c r="D57">
        <v>235</v>
      </c>
      <c r="E57">
        <v>51</v>
      </c>
      <c r="F57">
        <v>60</v>
      </c>
      <c r="G57">
        <v>9</v>
      </c>
      <c r="H57">
        <v>87</v>
      </c>
      <c r="I57">
        <v>83</v>
      </c>
      <c r="J57">
        <v>83</v>
      </c>
      <c r="K57">
        <v>318</v>
      </c>
      <c r="L57">
        <v>0</v>
      </c>
      <c r="M57">
        <v>4</v>
      </c>
      <c r="N57">
        <v>8</v>
      </c>
      <c r="O57">
        <v>11</v>
      </c>
      <c r="P57">
        <v>356</v>
      </c>
      <c r="Q57" t="s">
        <v>528</v>
      </c>
    </row>
    <row r="58" spans="1:17" x14ac:dyDescent="0.25">
      <c r="A58" s="1" t="s">
        <v>166</v>
      </c>
      <c r="B58" s="1" t="str">
        <f>MID(Table2[[#This Row],[filename]],1,FIND("-im",Table2[[#This Row],[filename]])-1)</f>
        <v>BPIC15-BPIC15_4.xes</v>
      </c>
      <c r="C58">
        <v>321</v>
      </c>
      <c r="D58">
        <v>233</v>
      </c>
      <c r="E58">
        <v>51</v>
      </c>
      <c r="F58">
        <v>58</v>
      </c>
      <c r="G58">
        <v>7</v>
      </c>
      <c r="H58">
        <v>87</v>
      </c>
      <c r="I58">
        <v>83</v>
      </c>
      <c r="J58">
        <v>83</v>
      </c>
      <c r="K58">
        <v>316</v>
      </c>
      <c r="L58">
        <v>1</v>
      </c>
      <c r="M58">
        <v>3</v>
      </c>
      <c r="N58">
        <v>6</v>
      </c>
      <c r="O58">
        <v>9</v>
      </c>
      <c r="P58">
        <v>356</v>
      </c>
      <c r="Q58" t="s">
        <v>529</v>
      </c>
    </row>
    <row r="59" spans="1:17" x14ac:dyDescent="0.25">
      <c r="A59" s="2" t="s">
        <v>167</v>
      </c>
      <c r="B59" s="2" t="str">
        <f>MID(Table2[[#This Row],[filename]],1,FIND("-im",Table2[[#This Row],[filename]])-1)</f>
        <v>BPIC15-BPIC15_4.xes</v>
      </c>
      <c r="C59">
        <v>174</v>
      </c>
      <c r="D59">
        <v>163</v>
      </c>
      <c r="E59">
        <v>41</v>
      </c>
      <c r="F59">
        <v>43</v>
      </c>
      <c r="G59">
        <v>5</v>
      </c>
      <c r="H59">
        <v>5</v>
      </c>
      <c r="I59">
        <v>0</v>
      </c>
      <c r="J59">
        <v>0</v>
      </c>
      <c r="K59">
        <v>163</v>
      </c>
      <c r="L59">
        <v>0</v>
      </c>
      <c r="M59">
        <v>0</v>
      </c>
      <c r="N59">
        <v>0</v>
      </c>
      <c r="O59">
        <v>0</v>
      </c>
      <c r="P59">
        <v>232</v>
      </c>
      <c r="Q59" t="s">
        <v>625</v>
      </c>
    </row>
    <row r="60" spans="1:17" x14ac:dyDescent="0.25">
      <c r="A60" s="1" t="s">
        <v>171</v>
      </c>
      <c r="B60" s="1" t="str">
        <f>MID(Table2[[#This Row],[filename]],1,FIND("-im",Table2[[#This Row],[filename]])-1)</f>
        <v>BPIC15-BPIC15_4.xes</v>
      </c>
      <c r="C60">
        <v>167</v>
      </c>
      <c r="D60">
        <v>153</v>
      </c>
      <c r="E60">
        <v>31</v>
      </c>
      <c r="F60">
        <v>44</v>
      </c>
      <c r="G60">
        <v>7</v>
      </c>
      <c r="H60">
        <v>7</v>
      </c>
      <c r="I60">
        <v>0</v>
      </c>
      <c r="J60">
        <v>0</v>
      </c>
      <c r="K60">
        <v>153</v>
      </c>
      <c r="L60">
        <v>0</v>
      </c>
      <c r="M60">
        <v>9</v>
      </c>
      <c r="N60">
        <v>21</v>
      </c>
      <c r="O60">
        <v>21</v>
      </c>
      <c r="P60">
        <v>232</v>
      </c>
      <c r="Q60" t="s">
        <v>530</v>
      </c>
    </row>
    <row r="61" spans="1:17" x14ac:dyDescent="0.25">
      <c r="A61" s="2" t="s">
        <v>174</v>
      </c>
      <c r="B61" s="2" t="str">
        <f>MID(Table2[[#This Row],[filename]],1,FIND("-im",Table2[[#This Row],[filename]])-1)</f>
        <v>BPIC15-BPIC15_4.xes</v>
      </c>
      <c r="C61">
        <v>159</v>
      </c>
      <c r="D61">
        <v>148</v>
      </c>
      <c r="E61">
        <v>33</v>
      </c>
      <c r="F61">
        <v>44</v>
      </c>
      <c r="G61">
        <v>7</v>
      </c>
      <c r="H61">
        <v>6</v>
      </c>
      <c r="I61">
        <v>0</v>
      </c>
      <c r="J61">
        <v>0</v>
      </c>
      <c r="K61">
        <v>148</v>
      </c>
      <c r="L61">
        <v>0</v>
      </c>
      <c r="M61">
        <v>8</v>
      </c>
      <c r="N61">
        <v>18</v>
      </c>
      <c r="O61">
        <v>19</v>
      </c>
      <c r="P61">
        <v>232</v>
      </c>
      <c r="Q61" t="s">
        <v>531</v>
      </c>
    </row>
    <row r="62" spans="1:17" x14ac:dyDescent="0.25">
      <c r="A62" s="1" t="s">
        <v>178</v>
      </c>
      <c r="B62" s="1" t="str">
        <f>MID(Table2[[#This Row],[filename]],1,FIND("-im",Table2[[#This Row],[filename]])-1)</f>
        <v>BPIC15-BPIC15_5.xes</v>
      </c>
      <c r="C62">
        <v>2</v>
      </c>
      <c r="D62">
        <v>0</v>
      </c>
      <c r="E62">
        <v>0</v>
      </c>
      <c r="F62">
        <v>0</v>
      </c>
      <c r="G62">
        <v>0</v>
      </c>
      <c r="H62">
        <v>1</v>
      </c>
      <c r="I62">
        <v>1</v>
      </c>
      <c r="J62">
        <v>389</v>
      </c>
      <c r="K62">
        <v>1</v>
      </c>
      <c r="L62">
        <v>0</v>
      </c>
      <c r="M62">
        <v>0</v>
      </c>
      <c r="N62">
        <v>0</v>
      </c>
      <c r="O62">
        <v>0</v>
      </c>
      <c r="P62">
        <v>389</v>
      </c>
      <c r="Q62" t="s">
        <v>634</v>
      </c>
    </row>
    <row r="63" spans="1:17" x14ac:dyDescent="0.25">
      <c r="A63" s="2" t="s">
        <v>179</v>
      </c>
      <c r="B63" s="2" t="str">
        <f>MID(Table2[[#This Row],[filename]],1,FIND("-im",Table2[[#This Row],[filename]])-1)</f>
        <v>BPIC15-BPIC15_5.xes</v>
      </c>
      <c r="C63">
        <v>351</v>
      </c>
      <c r="D63">
        <v>244</v>
      </c>
      <c r="E63">
        <v>68</v>
      </c>
      <c r="F63">
        <v>64</v>
      </c>
      <c r="G63">
        <v>5</v>
      </c>
      <c r="H63">
        <v>108</v>
      </c>
      <c r="I63">
        <v>103</v>
      </c>
      <c r="J63">
        <v>103</v>
      </c>
      <c r="K63">
        <v>347</v>
      </c>
      <c r="L63">
        <v>0</v>
      </c>
      <c r="M63">
        <v>5</v>
      </c>
      <c r="N63">
        <v>10</v>
      </c>
      <c r="O63">
        <v>10</v>
      </c>
      <c r="P63">
        <v>389</v>
      </c>
      <c r="Q63" t="s">
        <v>528</v>
      </c>
    </row>
    <row r="64" spans="1:17" x14ac:dyDescent="0.25">
      <c r="A64" s="1" t="s">
        <v>182</v>
      </c>
      <c r="B64" s="1" t="str">
        <f>MID(Table2[[#This Row],[filename]],1,FIND("-im",Table2[[#This Row],[filename]])-1)</f>
        <v>BPIC15-BPIC15_5.xes</v>
      </c>
      <c r="C64">
        <v>351</v>
      </c>
      <c r="D64">
        <v>244</v>
      </c>
      <c r="E64">
        <v>71</v>
      </c>
      <c r="F64">
        <v>59</v>
      </c>
      <c r="G64">
        <v>3</v>
      </c>
      <c r="H64">
        <v>105</v>
      </c>
      <c r="I64">
        <v>102</v>
      </c>
      <c r="J64">
        <v>103</v>
      </c>
      <c r="K64">
        <v>346</v>
      </c>
      <c r="L64">
        <v>0</v>
      </c>
      <c r="M64">
        <v>3</v>
      </c>
      <c r="N64">
        <v>7</v>
      </c>
      <c r="O64">
        <v>7</v>
      </c>
      <c r="P64">
        <v>389</v>
      </c>
      <c r="Q64" t="s">
        <v>529</v>
      </c>
    </row>
    <row r="65" spans="1:17" x14ac:dyDescent="0.25">
      <c r="A65" s="2" t="s">
        <v>183</v>
      </c>
      <c r="B65" s="2" t="str">
        <f>MID(Table2[[#This Row],[filename]],1,FIND("-im",Table2[[#This Row],[filename]])-1)</f>
        <v>BPIC15-BPIC15_5.xes</v>
      </c>
      <c r="C65">
        <v>148</v>
      </c>
      <c r="D65">
        <v>134</v>
      </c>
      <c r="E65">
        <v>28</v>
      </c>
      <c r="F65">
        <v>45</v>
      </c>
      <c r="G65">
        <v>8</v>
      </c>
      <c r="H65">
        <v>6</v>
      </c>
      <c r="I65">
        <v>0</v>
      </c>
      <c r="J65">
        <v>0</v>
      </c>
      <c r="K65">
        <v>134</v>
      </c>
      <c r="L65">
        <v>0</v>
      </c>
      <c r="M65">
        <v>0</v>
      </c>
      <c r="N65">
        <v>0</v>
      </c>
      <c r="O65">
        <v>0</v>
      </c>
      <c r="P65">
        <v>223</v>
      </c>
      <c r="Q65" t="s">
        <v>625</v>
      </c>
    </row>
    <row r="66" spans="1:17" x14ac:dyDescent="0.25">
      <c r="A66" s="1" t="s">
        <v>187</v>
      </c>
      <c r="B66" s="1" t="str">
        <f>MID(Table2[[#This Row],[filename]],1,FIND("-im",Table2[[#This Row],[filename]])-1)</f>
        <v>BPIC15-BPIC15_5.xes</v>
      </c>
      <c r="C66">
        <v>140</v>
      </c>
      <c r="D66">
        <v>126</v>
      </c>
      <c r="E66">
        <v>21</v>
      </c>
      <c r="F66">
        <v>47</v>
      </c>
      <c r="G66">
        <v>9</v>
      </c>
      <c r="H66">
        <v>8</v>
      </c>
      <c r="I66">
        <v>0</v>
      </c>
      <c r="J66">
        <v>0</v>
      </c>
      <c r="K66">
        <v>126</v>
      </c>
      <c r="L66">
        <v>0</v>
      </c>
      <c r="M66">
        <v>12</v>
      </c>
      <c r="N66">
        <v>24</v>
      </c>
      <c r="O66">
        <v>30</v>
      </c>
      <c r="P66">
        <v>225</v>
      </c>
      <c r="Q66" t="s">
        <v>530</v>
      </c>
    </row>
    <row r="67" spans="1:17" x14ac:dyDescent="0.25">
      <c r="A67" s="2" t="s">
        <v>190</v>
      </c>
      <c r="B67" s="2" t="str">
        <f>MID(Table2[[#This Row],[filename]],1,FIND("-im",Table2[[#This Row],[filename]])-1)</f>
        <v>BPIC15-BPIC15_5.xes</v>
      </c>
      <c r="C67">
        <v>139</v>
      </c>
      <c r="D67">
        <v>125</v>
      </c>
      <c r="E67">
        <v>18</v>
      </c>
      <c r="F67">
        <v>44</v>
      </c>
      <c r="G67">
        <v>9</v>
      </c>
      <c r="H67">
        <v>6</v>
      </c>
      <c r="I67">
        <v>0</v>
      </c>
      <c r="J67">
        <v>0</v>
      </c>
      <c r="K67">
        <v>125</v>
      </c>
      <c r="L67">
        <v>0</v>
      </c>
      <c r="M67">
        <v>11</v>
      </c>
      <c r="N67">
        <v>22</v>
      </c>
      <c r="O67">
        <v>27</v>
      </c>
      <c r="P67">
        <v>222</v>
      </c>
      <c r="Q67" t="s">
        <v>531</v>
      </c>
    </row>
    <row r="68" spans="1:17" x14ac:dyDescent="0.25">
      <c r="A68" s="1" t="s">
        <v>194</v>
      </c>
      <c r="B68" s="1" t="str">
        <f>MID(Table2[[#This Row],[filename]],1,FIND("-im",Table2[[#This Row],[filename]])-1)</f>
        <v>BPIC17-BPI_Challenge_2017.xes.gz</v>
      </c>
      <c r="C68">
        <v>3</v>
      </c>
      <c r="D68">
        <v>0</v>
      </c>
      <c r="E68">
        <v>0</v>
      </c>
      <c r="F68">
        <v>1</v>
      </c>
      <c r="G68">
        <v>0</v>
      </c>
      <c r="H68">
        <v>2</v>
      </c>
      <c r="I68">
        <v>2</v>
      </c>
      <c r="J68">
        <v>25</v>
      </c>
      <c r="K68">
        <v>2</v>
      </c>
      <c r="L68">
        <v>0</v>
      </c>
      <c r="M68">
        <v>0</v>
      </c>
      <c r="N68">
        <v>0</v>
      </c>
      <c r="O68">
        <v>0</v>
      </c>
      <c r="P68">
        <v>26</v>
      </c>
      <c r="Q68" t="s">
        <v>634</v>
      </c>
    </row>
    <row r="69" spans="1:17" x14ac:dyDescent="0.25">
      <c r="A69" s="2" t="s">
        <v>195</v>
      </c>
      <c r="B69" s="2" t="str">
        <f>MID(Table2[[#This Row],[filename]],1,FIND("-im",Table2[[#This Row],[filename]])-1)</f>
        <v>BPIC17-BPI_Challenge_2017.xes.gz</v>
      </c>
      <c r="C69">
        <v>14</v>
      </c>
      <c r="D69">
        <v>6</v>
      </c>
      <c r="E69">
        <v>5</v>
      </c>
      <c r="F69">
        <v>6</v>
      </c>
      <c r="G69">
        <v>0</v>
      </c>
      <c r="H69">
        <v>18</v>
      </c>
      <c r="I69">
        <v>8</v>
      </c>
      <c r="J69">
        <v>8</v>
      </c>
      <c r="K69">
        <v>14</v>
      </c>
      <c r="L69">
        <v>0</v>
      </c>
      <c r="M69">
        <v>2</v>
      </c>
      <c r="N69">
        <v>7</v>
      </c>
      <c r="O69">
        <v>7</v>
      </c>
      <c r="P69">
        <v>26</v>
      </c>
      <c r="Q69" t="s">
        <v>528</v>
      </c>
    </row>
    <row r="70" spans="1:17" x14ac:dyDescent="0.25">
      <c r="A70" s="1" t="s">
        <v>198</v>
      </c>
      <c r="B70" s="1" t="str">
        <f>MID(Table2[[#This Row],[filename]],1,FIND("-im",Table2[[#This Row],[filename]])-1)</f>
        <v>BPIC17-BPI_Challenge_2017.xes.gz</v>
      </c>
      <c r="C70">
        <v>14</v>
      </c>
      <c r="D70">
        <v>6</v>
      </c>
      <c r="E70">
        <v>4</v>
      </c>
      <c r="F70">
        <v>5</v>
      </c>
      <c r="G70">
        <v>0</v>
      </c>
      <c r="H70">
        <v>18</v>
      </c>
      <c r="I70">
        <v>8</v>
      </c>
      <c r="J70">
        <v>8</v>
      </c>
      <c r="K70">
        <v>14</v>
      </c>
      <c r="L70">
        <v>0</v>
      </c>
      <c r="M70">
        <v>2</v>
      </c>
      <c r="N70">
        <v>7</v>
      </c>
      <c r="O70">
        <v>7</v>
      </c>
      <c r="P70">
        <v>26</v>
      </c>
      <c r="Q70" t="s">
        <v>529</v>
      </c>
    </row>
    <row r="71" spans="1:17" x14ac:dyDescent="0.25">
      <c r="A71" s="2" t="s">
        <v>199</v>
      </c>
      <c r="B71" s="2" t="str">
        <f>MID(Table2[[#This Row],[filename]],1,FIND("-im",Table2[[#This Row],[filename]])-1)</f>
        <v>BPIC17-BPI_Challenge_2017.xes.gz</v>
      </c>
      <c r="C71">
        <v>13</v>
      </c>
      <c r="D71">
        <v>8</v>
      </c>
      <c r="E71">
        <v>3</v>
      </c>
      <c r="F71">
        <v>3</v>
      </c>
      <c r="G71">
        <v>0</v>
      </c>
      <c r="H71">
        <v>6</v>
      </c>
      <c r="I71">
        <v>4</v>
      </c>
      <c r="J71">
        <v>4</v>
      </c>
      <c r="K71">
        <v>12</v>
      </c>
      <c r="L71">
        <v>0</v>
      </c>
      <c r="M71">
        <v>0</v>
      </c>
      <c r="N71">
        <v>0</v>
      </c>
      <c r="O71">
        <v>0</v>
      </c>
      <c r="P71">
        <v>24</v>
      </c>
      <c r="Q71" t="s">
        <v>625</v>
      </c>
    </row>
    <row r="72" spans="1:17" x14ac:dyDescent="0.25">
      <c r="A72" s="1" t="s">
        <v>203</v>
      </c>
      <c r="B72" s="1" t="str">
        <f>MID(Table2[[#This Row],[filename]],1,FIND("-im",Table2[[#This Row],[filename]])-1)</f>
        <v>BPIC17-BPI_Challenge_2017.xes.gz</v>
      </c>
      <c r="C72">
        <v>13</v>
      </c>
      <c r="D72">
        <v>8</v>
      </c>
      <c r="E72">
        <v>4</v>
      </c>
      <c r="F72">
        <v>5</v>
      </c>
      <c r="G72">
        <v>0</v>
      </c>
      <c r="H72">
        <v>6</v>
      </c>
      <c r="I72">
        <v>4</v>
      </c>
      <c r="J72">
        <v>4</v>
      </c>
      <c r="K72">
        <v>12</v>
      </c>
      <c r="L72">
        <v>0</v>
      </c>
      <c r="M72">
        <v>0</v>
      </c>
      <c r="N72">
        <v>0</v>
      </c>
      <c r="O72">
        <v>0</v>
      </c>
      <c r="P72">
        <v>24</v>
      </c>
      <c r="Q72" t="s">
        <v>530</v>
      </c>
    </row>
    <row r="73" spans="1:17" x14ac:dyDescent="0.25">
      <c r="A73" s="2" t="s">
        <v>206</v>
      </c>
      <c r="B73" s="2" t="str">
        <f>MID(Table2[[#This Row],[filename]],1,FIND("-im",Table2[[#This Row],[filename]])-1)</f>
        <v>BPIC17-BPI_Challenge_2017.xes.gz</v>
      </c>
      <c r="C73">
        <v>13</v>
      </c>
      <c r="D73">
        <v>8</v>
      </c>
      <c r="E73">
        <v>3</v>
      </c>
      <c r="F73">
        <v>3</v>
      </c>
      <c r="G73">
        <v>0</v>
      </c>
      <c r="H73">
        <v>6</v>
      </c>
      <c r="I73">
        <v>4</v>
      </c>
      <c r="J73">
        <v>4</v>
      </c>
      <c r="K73">
        <v>12</v>
      </c>
      <c r="L73">
        <v>0</v>
      </c>
      <c r="M73">
        <v>1</v>
      </c>
      <c r="N73">
        <v>2</v>
      </c>
      <c r="O73">
        <v>2</v>
      </c>
      <c r="P73">
        <v>24</v>
      </c>
      <c r="Q73" t="s">
        <v>531</v>
      </c>
    </row>
    <row r="74" spans="1:17" x14ac:dyDescent="0.25">
      <c r="A74" s="1" t="s">
        <v>210</v>
      </c>
      <c r="B74" s="1" t="str">
        <f>MID(Table2[[#This Row],[filename]],1,FIND("-im",Table2[[#This Row],[filename]])-1)</f>
        <v>CoSeLoG_WABO_released-CoSeLoG WABO 1.xes.gz</v>
      </c>
      <c r="C74">
        <v>15</v>
      </c>
      <c r="D74">
        <v>0</v>
      </c>
      <c r="E74">
        <v>0</v>
      </c>
      <c r="F74">
        <v>3</v>
      </c>
      <c r="G74">
        <v>0</v>
      </c>
      <c r="H74">
        <v>14</v>
      </c>
      <c r="I74">
        <v>13</v>
      </c>
      <c r="J74">
        <v>380</v>
      </c>
      <c r="K74">
        <v>13</v>
      </c>
      <c r="L74">
        <v>0</v>
      </c>
      <c r="M74">
        <v>0</v>
      </c>
      <c r="N74">
        <v>0</v>
      </c>
      <c r="O74">
        <v>0</v>
      </c>
      <c r="P74">
        <v>381</v>
      </c>
      <c r="Q74" t="s">
        <v>634</v>
      </c>
    </row>
    <row r="75" spans="1:17" x14ac:dyDescent="0.25">
      <c r="A75" s="2" t="s">
        <v>211</v>
      </c>
      <c r="B75" s="2" t="str">
        <f>MID(Table2[[#This Row],[filename]],1,FIND("-im",Table2[[#This Row],[filename]])-1)</f>
        <v>CoSeLoG_WABO_released-CoSeLoG WABO 1.xes.gz</v>
      </c>
      <c r="C75">
        <v>329</v>
      </c>
      <c r="D75">
        <v>271</v>
      </c>
      <c r="E75">
        <v>50</v>
      </c>
      <c r="F75">
        <v>56</v>
      </c>
      <c r="G75">
        <v>11</v>
      </c>
      <c r="H75">
        <v>57</v>
      </c>
      <c r="I75">
        <v>53</v>
      </c>
      <c r="J75">
        <v>53</v>
      </c>
      <c r="K75">
        <v>324</v>
      </c>
      <c r="L75">
        <v>0</v>
      </c>
      <c r="M75">
        <v>3</v>
      </c>
      <c r="N75">
        <v>6</v>
      </c>
      <c r="O75">
        <v>8</v>
      </c>
      <c r="P75">
        <v>381</v>
      </c>
      <c r="Q75" t="s">
        <v>528</v>
      </c>
    </row>
    <row r="76" spans="1:17" x14ac:dyDescent="0.25">
      <c r="A76" s="1" t="s">
        <v>214</v>
      </c>
      <c r="B76" s="1" t="str">
        <f>MID(Table2[[#This Row],[filename]],1,FIND("-im",Table2[[#This Row],[filename]])-1)</f>
        <v>CoSeLoG_WABO_released-CoSeLoG WABO 1.xes.gz</v>
      </c>
      <c r="C76">
        <v>331</v>
      </c>
      <c r="D76">
        <v>276</v>
      </c>
      <c r="E76">
        <v>53</v>
      </c>
      <c r="F76">
        <v>54</v>
      </c>
      <c r="G76">
        <v>10</v>
      </c>
      <c r="H76">
        <v>56</v>
      </c>
      <c r="I76">
        <v>53</v>
      </c>
      <c r="J76">
        <v>53</v>
      </c>
      <c r="K76">
        <v>329</v>
      </c>
      <c r="L76">
        <v>0</v>
      </c>
      <c r="M76">
        <v>2</v>
      </c>
      <c r="N76">
        <v>4</v>
      </c>
      <c r="O76">
        <v>4</v>
      </c>
      <c r="P76">
        <v>381</v>
      </c>
      <c r="Q76" t="s">
        <v>529</v>
      </c>
    </row>
    <row r="77" spans="1:17" x14ac:dyDescent="0.25">
      <c r="A77" s="2" t="s">
        <v>215</v>
      </c>
      <c r="B77" s="2" t="str">
        <f>MID(Table2[[#This Row],[filename]],1,FIND("-im",Table2[[#This Row],[filename]])-1)</f>
        <v>CoSeLoG_WABO_released-CoSeLoG WABO 1.xes.gz</v>
      </c>
      <c r="C77">
        <v>198</v>
      </c>
      <c r="D77">
        <v>184</v>
      </c>
      <c r="E77">
        <v>37</v>
      </c>
      <c r="F77">
        <v>39</v>
      </c>
      <c r="G77">
        <v>4</v>
      </c>
      <c r="H77">
        <v>3</v>
      </c>
      <c r="I77">
        <v>0</v>
      </c>
      <c r="J77">
        <v>0</v>
      </c>
      <c r="K77">
        <v>184</v>
      </c>
      <c r="L77">
        <v>0</v>
      </c>
      <c r="M77">
        <v>0</v>
      </c>
      <c r="N77">
        <v>0</v>
      </c>
      <c r="O77">
        <v>0</v>
      </c>
      <c r="P77">
        <v>234</v>
      </c>
      <c r="Q77" t="s">
        <v>625</v>
      </c>
    </row>
    <row r="78" spans="1:17" x14ac:dyDescent="0.25">
      <c r="A78" s="1" t="s">
        <v>219</v>
      </c>
      <c r="B78" s="1" t="str">
        <f>MID(Table2[[#This Row],[filename]],1,FIND("-im",Table2[[#This Row],[filename]])-1)</f>
        <v>CoSeLoG_WABO_released-CoSeLoG WABO 1.xes.gz</v>
      </c>
      <c r="C78">
        <v>159</v>
      </c>
      <c r="D78">
        <v>146</v>
      </c>
      <c r="E78">
        <v>25</v>
      </c>
      <c r="F78">
        <v>33</v>
      </c>
      <c r="G78">
        <v>3</v>
      </c>
      <c r="H78">
        <v>4</v>
      </c>
      <c r="I78">
        <v>0</v>
      </c>
      <c r="J78">
        <v>0</v>
      </c>
      <c r="K78">
        <v>146</v>
      </c>
      <c r="L78">
        <v>0</v>
      </c>
      <c r="M78">
        <v>5</v>
      </c>
      <c r="N78">
        <v>12</v>
      </c>
      <c r="O78">
        <v>14</v>
      </c>
      <c r="P78">
        <v>228</v>
      </c>
      <c r="Q78" t="s">
        <v>530</v>
      </c>
    </row>
    <row r="79" spans="1:17" x14ac:dyDescent="0.25">
      <c r="A79" s="2" t="s">
        <v>222</v>
      </c>
      <c r="B79" s="2" t="str">
        <f>MID(Table2[[#This Row],[filename]],1,FIND("-im",Table2[[#This Row],[filename]])-1)</f>
        <v>CoSeLoG_WABO_released-CoSeLoG WABO 1.xes.gz</v>
      </c>
      <c r="C79">
        <v>170</v>
      </c>
      <c r="D79">
        <v>152</v>
      </c>
      <c r="E79">
        <v>27</v>
      </c>
      <c r="F79">
        <v>39</v>
      </c>
      <c r="G79">
        <v>2</v>
      </c>
      <c r="H79">
        <v>3</v>
      </c>
      <c r="I79">
        <v>0</v>
      </c>
      <c r="J79">
        <v>0</v>
      </c>
      <c r="K79">
        <v>152</v>
      </c>
      <c r="L79">
        <v>0</v>
      </c>
      <c r="M79">
        <v>6</v>
      </c>
      <c r="N79">
        <v>12</v>
      </c>
      <c r="O79">
        <v>17</v>
      </c>
      <c r="P79">
        <v>228</v>
      </c>
      <c r="Q79" t="s">
        <v>531</v>
      </c>
    </row>
    <row r="80" spans="1:17" x14ac:dyDescent="0.25">
      <c r="A80" s="1" t="s">
        <v>226</v>
      </c>
      <c r="B80" s="1" t="str">
        <f>MID(Table2[[#This Row],[filename]],1,FIND("-im",Table2[[#This Row],[filename]])-1)</f>
        <v>CoSeLoG_WABO_released-CoSeLoG WABO 2.xes.gz</v>
      </c>
      <c r="C80">
        <v>5</v>
      </c>
      <c r="D80">
        <v>0</v>
      </c>
      <c r="E80">
        <v>0</v>
      </c>
      <c r="F80">
        <v>2</v>
      </c>
      <c r="G80">
        <v>0</v>
      </c>
      <c r="H80">
        <v>5</v>
      </c>
      <c r="I80">
        <v>3</v>
      </c>
      <c r="J80">
        <v>374</v>
      </c>
      <c r="K80">
        <v>3</v>
      </c>
      <c r="L80">
        <v>0</v>
      </c>
      <c r="M80">
        <v>0</v>
      </c>
      <c r="N80">
        <v>0</v>
      </c>
      <c r="O80">
        <v>0</v>
      </c>
      <c r="P80">
        <v>376</v>
      </c>
      <c r="Q80" t="s">
        <v>634</v>
      </c>
    </row>
    <row r="81" spans="1:17" x14ac:dyDescent="0.25">
      <c r="A81" s="2" t="s">
        <v>227</v>
      </c>
      <c r="B81" s="2" t="str">
        <f>MID(Table2[[#This Row],[filename]],1,FIND("-im",Table2[[#This Row],[filename]])-1)</f>
        <v>CoSeLoG_WABO_released-CoSeLoG WABO 2.xes.gz</v>
      </c>
      <c r="C81">
        <v>340</v>
      </c>
      <c r="D81">
        <v>268</v>
      </c>
      <c r="E81">
        <v>45</v>
      </c>
      <c r="F81">
        <v>52</v>
      </c>
      <c r="G81">
        <v>8</v>
      </c>
      <c r="H81">
        <v>66</v>
      </c>
      <c r="I81">
        <v>65</v>
      </c>
      <c r="J81">
        <v>65</v>
      </c>
      <c r="K81">
        <v>333</v>
      </c>
      <c r="L81">
        <v>0</v>
      </c>
      <c r="M81">
        <v>1</v>
      </c>
      <c r="N81">
        <v>2</v>
      </c>
      <c r="O81">
        <v>2</v>
      </c>
      <c r="P81">
        <v>376</v>
      </c>
      <c r="Q81" t="s">
        <v>528</v>
      </c>
    </row>
    <row r="82" spans="1:17" x14ac:dyDescent="0.25">
      <c r="A82" s="1" t="s">
        <v>230</v>
      </c>
      <c r="B82" s="1" t="str">
        <f>MID(Table2[[#This Row],[filename]],1,FIND("-im",Table2[[#This Row],[filename]])-1)</f>
        <v>CoSeLoG_WABO_released-CoSeLoG WABO 2.xes.gz</v>
      </c>
      <c r="C82">
        <v>341</v>
      </c>
      <c r="D82">
        <v>270</v>
      </c>
      <c r="E82">
        <v>52</v>
      </c>
      <c r="F82">
        <v>61</v>
      </c>
      <c r="G82">
        <v>8</v>
      </c>
      <c r="H82">
        <v>65</v>
      </c>
      <c r="I82">
        <v>63</v>
      </c>
      <c r="J82">
        <v>63</v>
      </c>
      <c r="K82">
        <v>333</v>
      </c>
      <c r="L82">
        <v>0</v>
      </c>
      <c r="M82">
        <v>2</v>
      </c>
      <c r="N82">
        <v>4</v>
      </c>
      <c r="O82">
        <v>5</v>
      </c>
      <c r="P82">
        <v>376</v>
      </c>
      <c r="Q82" t="s">
        <v>529</v>
      </c>
    </row>
    <row r="83" spans="1:17" x14ac:dyDescent="0.25">
      <c r="A83" s="2" t="s">
        <v>231</v>
      </c>
      <c r="B83" s="2" t="str">
        <f>MID(Table2[[#This Row],[filename]],1,FIND("-im",Table2[[#This Row],[filename]])-1)</f>
        <v>CoSeLoG_WABO_released-CoSeLoG WABO 2.xes.gz</v>
      </c>
      <c r="C83">
        <v>248</v>
      </c>
      <c r="D83">
        <v>239</v>
      </c>
      <c r="E83">
        <v>32</v>
      </c>
      <c r="F83">
        <v>44</v>
      </c>
      <c r="G83">
        <v>12</v>
      </c>
      <c r="H83">
        <v>3</v>
      </c>
      <c r="I83">
        <v>0</v>
      </c>
      <c r="J83">
        <v>0</v>
      </c>
      <c r="K83">
        <v>239</v>
      </c>
      <c r="L83">
        <v>0</v>
      </c>
      <c r="M83">
        <v>0</v>
      </c>
      <c r="N83">
        <v>0</v>
      </c>
      <c r="O83">
        <v>0</v>
      </c>
      <c r="P83">
        <v>317</v>
      </c>
      <c r="Q83" t="s">
        <v>625</v>
      </c>
    </row>
    <row r="84" spans="1:17" x14ac:dyDescent="0.25">
      <c r="A84" s="1" t="s">
        <v>235</v>
      </c>
      <c r="B84" s="1" t="str">
        <f>MID(Table2[[#This Row],[filename]],1,FIND("-im",Table2[[#This Row],[filename]])-1)</f>
        <v>CoSeLoG_WABO_released-CoSeLoG WABO 2.xes.gz</v>
      </c>
      <c r="C84">
        <v>244</v>
      </c>
      <c r="D84">
        <v>238</v>
      </c>
      <c r="E84">
        <v>25</v>
      </c>
      <c r="F84">
        <v>45</v>
      </c>
      <c r="G84">
        <v>14</v>
      </c>
      <c r="H84">
        <v>2</v>
      </c>
      <c r="I84">
        <v>0</v>
      </c>
      <c r="J84">
        <v>0</v>
      </c>
      <c r="K84">
        <v>238</v>
      </c>
      <c r="L84">
        <v>0</v>
      </c>
      <c r="M84">
        <v>6</v>
      </c>
      <c r="N84">
        <v>12</v>
      </c>
      <c r="O84">
        <v>12</v>
      </c>
      <c r="P84">
        <v>314</v>
      </c>
      <c r="Q84" t="s">
        <v>530</v>
      </c>
    </row>
    <row r="85" spans="1:17" x14ac:dyDescent="0.25">
      <c r="A85" s="2" t="s">
        <v>238</v>
      </c>
      <c r="B85" s="2" t="str">
        <f>MID(Table2[[#This Row],[filename]],1,FIND("-im",Table2[[#This Row],[filename]])-1)</f>
        <v>CoSeLoG_WABO_released-CoSeLoG WABO 2.xes.gz</v>
      </c>
      <c r="C85">
        <v>277</v>
      </c>
      <c r="D85">
        <v>266</v>
      </c>
      <c r="E85">
        <v>33</v>
      </c>
      <c r="F85">
        <v>51</v>
      </c>
      <c r="G85">
        <v>13</v>
      </c>
      <c r="H85">
        <v>5</v>
      </c>
      <c r="I85">
        <v>1</v>
      </c>
      <c r="J85">
        <v>2</v>
      </c>
      <c r="K85">
        <v>267</v>
      </c>
      <c r="L85">
        <v>0</v>
      </c>
      <c r="M85">
        <v>6</v>
      </c>
      <c r="N85">
        <v>13</v>
      </c>
      <c r="O85">
        <v>15</v>
      </c>
      <c r="P85">
        <v>339</v>
      </c>
      <c r="Q85" t="s">
        <v>531</v>
      </c>
    </row>
    <row r="86" spans="1:17" x14ac:dyDescent="0.25">
      <c r="A86" s="1" t="s">
        <v>242</v>
      </c>
      <c r="B86" s="1" t="str">
        <f>MID(Table2[[#This Row],[filename]],1,FIND("-im",Table2[[#This Row],[filename]])-1)</f>
        <v>CoSeLoG_WABO_released-CoSeLoG WABO 3.xes.gz</v>
      </c>
      <c r="C86">
        <v>6</v>
      </c>
      <c r="D86">
        <v>0</v>
      </c>
      <c r="E86">
        <v>0</v>
      </c>
      <c r="F86">
        <v>2</v>
      </c>
      <c r="G86">
        <v>0</v>
      </c>
      <c r="H86">
        <v>6</v>
      </c>
      <c r="I86">
        <v>4</v>
      </c>
      <c r="J86">
        <v>367</v>
      </c>
      <c r="K86">
        <v>4</v>
      </c>
      <c r="L86">
        <v>0</v>
      </c>
      <c r="M86">
        <v>0</v>
      </c>
      <c r="N86">
        <v>0</v>
      </c>
      <c r="O86">
        <v>0</v>
      </c>
      <c r="P86">
        <v>369</v>
      </c>
      <c r="Q86" t="s">
        <v>634</v>
      </c>
    </row>
    <row r="87" spans="1:17" x14ac:dyDescent="0.25">
      <c r="A87" s="2" t="s">
        <v>243</v>
      </c>
      <c r="B87" s="2" t="str">
        <f>MID(Table2[[#This Row],[filename]],1,FIND("-im",Table2[[#This Row],[filename]])-1)</f>
        <v>CoSeLoG_WABO_released-CoSeLoG WABO 3.xes.gz</v>
      </c>
      <c r="C87">
        <v>338</v>
      </c>
      <c r="D87">
        <v>252</v>
      </c>
      <c r="E87">
        <v>59</v>
      </c>
      <c r="F87">
        <v>54</v>
      </c>
      <c r="G87">
        <v>2</v>
      </c>
      <c r="H87">
        <v>84</v>
      </c>
      <c r="I87">
        <v>82</v>
      </c>
      <c r="J87">
        <v>82</v>
      </c>
      <c r="K87">
        <v>334</v>
      </c>
      <c r="L87">
        <v>1</v>
      </c>
      <c r="M87">
        <v>4</v>
      </c>
      <c r="N87">
        <v>8</v>
      </c>
      <c r="O87">
        <v>8</v>
      </c>
      <c r="P87">
        <v>369</v>
      </c>
      <c r="Q87" t="s">
        <v>528</v>
      </c>
    </row>
    <row r="88" spans="1:17" x14ac:dyDescent="0.25">
      <c r="A88" s="1" t="s">
        <v>246</v>
      </c>
      <c r="B88" s="1" t="str">
        <f>MID(Table2[[#This Row],[filename]],1,FIND("-im",Table2[[#This Row],[filename]])-1)</f>
        <v>CoSeLoG_WABO_released-CoSeLoG WABO 3.xes.gz</v>
      </c>
      <c r="C88">
        <v>336</v>
      </c>
      <c r="D88">
        <v>250</v>
      </c>
      <c r="E88">
        <v>59</v>
      </c>
      <c r="F88">
        <v>53</v>
      </c>
      <c r="G88">
        <v>3</v>
      </c>
      <c r="H88">
        <v>83</v>
      </c>
      <c r="I88">
        <v>82</v>
      </c>
      <c r="J88">
        <v>82</v>
      </c>
      <c r="K88">
        <v>332</v>
      </c>
      <c r="L88">
        <v>0</v>
      </c>
      <c r="M88">
        <v>3</v>
      </c>
      <c r="N88">
        <v>6</v>
      </c>
      <c r="O88">
        <v>6</v>
      </c>
      <c r="P88">
        <v>369</v>
      </c>
      <c r="Q88" t="s">
        <v>529</v>
      </c>
    </row>
    <row r="89" spans="1:17" x14ac:dyDescent="0.25">
      <c r="A89" s="2" t="s">
        <v>247</v>
      </c>
      <c r="B89" s="2" t="str">
        <f>MID(Table2[[#This Row],[filename]],1,FIND("-im",Table2[[#This Row],[filename]])-1)</f>
        <v>CoSeLoG_WABO_released-CoSeLoG WABO 3.xes.gz</v>
      </c>
      <c r="C89">
        <v>188</v>
      </c>
      <c r="D89">
        <v>177</v>
      </c>
      <c r="E89">
        <v>48</v>
      </c>
      <c r="F89">
        <v>53</v>
      </c>
      <c r="G89">
        <v>13</v>
      </c>
      <c r="H89">
        <v>5</v>
      </c>
      <c r="I89">
        <v>0</v>
      </c>
      <c r="J89">
        <v>0</v>
      </c>
      <c r="K89">
        <v>177</v>
      </c>
      <c r="L89">
        <v>0</v>
      </c>
      <c r="M89">
        <v>0</v>
      </c>
      <c r="N89">
        <v>0</v>
      </c>
      <c r="O89">
        <v>0</v>
      </c>
      <c r="P89">
        <v>246</v>
      </c>
      <c r="Q89" t="s">
        <v>625</v>
      </c>
    </row>
    <row r="90" spans="1:17" x14ac:dyDescent="0.25">
      <c r="A90" s="1" t="s">
        <v>251</v>
      </c>
      <c r="B90" s="1" t="str">
        <f>MID(Table2[[#This Row],[filename]],1,FIND("-im",Table2[[#This Row],[filename]])-1)</f>
        <v>CoSeLoG_WABO_released-CoSeLoG WABO 3.xes.gz</v>
      </c>
      <c r="C90">
        <v>184</v>
      </c>
      <c r="D90">
        <v>170</v>
      </c>
      <c r="E90">
        <v>31</v>
      </c>
      <c r="F90">
        <v>55</v>
      </c>
      <c r="G90">
        <v>17</v>
      </c>
      <c r="H90">
        <v>6</v>
      </c>
      <c r="I90">
        <v>1</v>
      </c>
      <c r="J90">
        <v>7</v>
      </c>
      <c r="K90">
        <v>171</v>
      </c>
      <c r="L90">
        <v>0</v>
      </c>
      <c r="M90">
        <v>10</v>
      </c>
      <c r="N90">
        <v>22</v>
      </c>
      <c r="O90">
        <v>27</v>
      </c>
      <c r="P90">
        <v>243</v>
      </c>
      <c r="Q90" t="s">
        <v>530</v>
      </c>
    </row>
    <row r="91" spans="1:17" x14ac:dyDescent="0.25">
      <c r="A91" s="2" t="s">
        <v>254</v>
      </c>
      <c r="B91" s="2" t="str">
        <f>MID(Table2[[#This Row],[filename]],1,FIND("-im",Table2[[#This Row],[filename]])-1)</f>
        <v>CoSeLoG_WABO_released-CoSeLoG WABO 3.xes.gz</v>
      </c>
      <c r="C91">
        <v>178</v>
      </c>
      <c r="D91">
        <v>166</v>
      </c>
      <c r="E91">
        <v>39</v>
      </c>
      <c r="F91">
        <v>54</v>
      </c>
      <c r="G91">
        <v>13</v>
      </c>
      <c r="H91">
        <v>5</v>
      </c>
      <c r="I91">
        <v>0</v>
      </c>
      <c r="J91">
        <v>0</v>
      </c>
      <c r="K91">
        <v>166</v>
      </c>
      <c r="L91">
        <v>0</v>
      </c>
      <c r="M91">
        <v>11</v>
      </c>
      <c r="N91">
        <v>24</v>
      </c>
      <c r="O91">
        <v>27</v>
      </c>
      <c r="P91">
        <v>246</v>
      </c>
      <c r="Q91" t="s">
        <v>531</v>
      </c>
    </row>
    <row r="92" spans="1:17" x14ac:dyDescent="0.25">
      <c r="A92" s="1" t="s">
        <v>258</v>
      </c>
      <c r="B92" s="1" t="str">
        <f>MID(Table2[[#This Row],[filename]],1,FIND("-im",Table2[[#This Row],[filename]])-1)</f>
        <v>CoSeLoG_WABO_released-CoSeLoG WABO 4.xes.gz</v>
      </c>
      <c r="C92">
        <v>8</v>
      </c>
      <c r="D92">
        <v>0</v>
      </c>
      <c r="E92">
        <v>0</v>
      </c>
      <c r="F92">
        <v>1</v>
      </c>
      <c r="G92">
        <v>0</v>
      </c>
      <c r="H92">
        <v>7</v>
      </c>
      <c r="I92">
        <v>7</v>
      </c>
      <c r="J92">
        <v>331</v>
      </c>
      <c r="K92">
        <v>7</v>
      </c>
      <c r="L92">
        <v>0</v>
      </c>
      <c r="M92">
        <v>0</v>
      </c>
      <c r="N92">
        <v>0</v>
      </c>
      <c r="O92">
        <v>0</v>
      </c>
      <c r="P92">
        <v>331</v>
      </c>
      <c r="Q92" t="s">
        <v>634</v>
      </c>
    </row>
    <row r="93" spans="1:17" x14ac:dyDescent="0.25">
      <c r="A93" s="2" t="s">
        <v>259</v>
      </c>
      <c r="B93" s="2" t="str">
        <f>MID(Table2[[#This Row],[filename]],1,FIND("-im",Table2[[#This Row],[filename]])-1)</f>
        <v>CoSeLoG_WABO_released-CoSeLoG WABO 4.xes.gz</v>
      </c>
      <c r="C93">
        <v>295</v>
      </c>
      <c r="D93">
        <v>241</v>
      </c>
      <c r="E93">
        <v>40</v>
      </c>
      <c r="F93">
        <v>48</v>
      </c>
      <c r="G93">
        <v>5</v>
      </c>
      <c r="H93">
        <v>48</v>
      </c>
      <c r="I93">
        <v>47</v>
      </c>
      <c r="J93">
        <v>47</v>
      </c>
      <c r="K93">
        <v>288</v>
      </c>
      <c r="L93">
        <v>0</v>
      </c>
      <c r="M93">
        <v>7</v>
      </c>
      <c r="N93">
        <v>15</v>
      </c>
      <c r="O93">
        <v>17</v>
      </c>
      <c r="P93">
        <v>331</v>
      </c>
      <c r="Q93" t="s">
        <v>528</v>
      </c>
    </row>
    <row r="94" spans="1:17" x14ac:dyDescent="0.25">
      <c r="A94" s="1" t="s">
        <v>262</v>
      </c>
      <c r="B94" s="1" t="str">
        <f>MID(Table2[[#This Row],[filename]],1,FIND("-im",Table2[[#This Row],[filename]])-1)</f>
        <v>CoSeLoG_WABO_released-CoSeLoG WABO 4.xes.gz</v>
      </c>
      <c r="C94">
        <v>297</v>
      </c>
      <c r="D94">
        <v>246</v>
      </c>
      <c r="E94">
        <v>44</v>
      </c>
      <c r="F94">
        <v>46</v>
      </c>
      <c r="G94">
        <v>5</v>
      </c>
      <c r="H94">
        <v>49</v>
      </c>
      <c r="I94">
        <v>47</v>
      </c>
      <c r="J94">
        <v>47</v>
      </c>
      <c r="K94">
        <v>293</v>
      </c>
      <c r="L94">
        <v>1</v>
      </c>
      <c r="M94">
        <v>2</v>
      </c>
      <c r="N94">
        <v>4</v>
      </c>
      <c r="O94">
        <v>5</v>
      </c>
      <c r="P94">
        <v>331</v>
      </c>
      <c r="Q94" t="s">
        <v>529</v>
      </c>
    </row>
    <row r="95" spans="1:17" x14ac:dyDescent="0.25">
      <c r="A95" s="2" t="s">
        <v>263</v>
      </c>
      <c r="B95" s="2" t="str">
        <f>MID(Table2[[#This Row],[filename]],1,FIND("-im",Table2[[#This Row],[filename]])-1)</f>
        <v>CoSeLoG_WABO_released-CoSeLoG WABO 4.xes.gz</v>
      </c>
      <c r="C95">
        <v>153</v>
      </c>
      <c r="D95">
        <v>144</v>
      </c>
      <c r="E95">
        <v>41</v>
      </c>
      <c r="F95">
        <v>48</v>
      </c>
      <c r="G95">
        <v>5</v>
      </c>
      <c r="H95">
        <v>6</v>
      </c>
      <c r="I95">
        <v>0</v>
      </c>
      <c r="J95">
        <v>0</v>
      </c>
      <c r="K95">
        <v>144</v>
      </c>
      <c r="L95">
        <v>0</v>
      </c>
      <c r="M95">
        <v>0</v>
      </c>
      <c r="N95">
        <v>0</v>
      </c>
      <c r="O95">
        <v>0</v>
      </c>
      <c r="P95">
        <v>205</v>
      </c>
      <c r="Q95" t="s">
        <v>625</v>
      </c>
    </row>
    <row r="96" spans="1:17" x14ac:dyDescent="0.25">
      <c r="A96" s="1" t="s">
        <v>267</v>
      </c>
      <c r="B96" s="1" t="str">
        <f>MID(Table2[[#This Row],[filename]],1,FIND("-im",Table2[[#This Row],[filename]])-1)</f>
        <v>CoSeLoG_WABO_released-CoSeLoG WABO 4.xes.gz</v>
      </c>
      <c r="C96">
        <v>146</v>
      </c>
      <c r="D96">
        <v>135</v>
      </c>
      <c r="E96">
        <v>34</v>
      </c>
      <c r="F96">
        <v>49</v>
      </c>
      <c r="G96">
        <v>8</v>
      </c>
      <c r="H96">
        <v>6</v>
      </c>
      <c r="I96">
        <v>0</v>
      </c>
      <c r="J96">
        <v>0</v>
      </c>
      <c r="K96">
        <v>135</v>
      </c>
      <c r="L96">
        <v>0</v>
      </c>
      <c r="M96">
        <v>11</v>
      </c>
      <c r="N96">
        <v>24</v>
      </c>
      <c r="O96">
        <v>26</v>
      </c>
      <c r="P96">
        <v>203</v>
      </c>
      <c r="Q96" t="s">
        <v>530</v>
      </c>
    </row>
    <row r="97" spans="1:17" x14ac:dyDescent="0.25">
      <c r="A97" s="2" t="s">
        <v>270</v>
      </c>
      <c r="B97" s="2" t="str">
        <f>MID(Table2[[#This Row],[filename]],1,FIND("-im",Table2[[#This Row],[filename]])-1)</f>
        <v>CoSeLoG_WABO_released-CoSeLoG WABO 4.xes.gz</v>
      </c>
      <c r="C97">
        <v>144</v>
      </c>
      <c r="D97">
        <v>134</v>
      </c>
      <c r="E97">
        <v>33</v>
      </c>
      <c r="F97">
        <v>49</v>
      </c>
      <c r="G97">
        <v>5</v>
      </c>
      <c r="H97">
        <v>6</v>
      </c>
      <c r="I97">
        <v>0</v>
      </c>
      <c r="J97">
        <v>0</v>
      </c>
      <c r="K97">
        <v>134</v>
      </c>
      <c r="L97">
        <v>1</v>
      </c>
      <c r="M97">
        <v>9</v>
      </c>
      <c r="N97">
        <v>19</v>
      </c>
      <c r="O97">
        <v>24</v>
      </c>
      <c r="P97">
        <v>205</v>
      </c>
      <c r="Q97" t="s">
        <v>531</v>
      </c>
    </row>
    <row r="98" spans="1:17" x14ac:dyDescent="0.25">
      <c r="A98" s="1" t="s">
        <v>274</v>
      </c>
      <c r="B98" s="1" t="str">
        <f>MID(Table2[[#This Row],[filename]],1,FIND("-im",Table2[[#This Row],[filename]])-1)</f>
        <v>CoSeLoG_WABO_released-CoSeLoG WABO 5.xes.gz</v>
      </c>
      <c r="C98">
        <v>3</v>
      </c>
      <c r="D98">
        <v>0</v>
      </c>
      <c r="E98">
        <v>0</v>
      </c>
      <c r="F98">
        <v>1</v>
      </c>
      <c r="G98">
        <v>0</v>
      </c>
      <c r="H98">
        <v>2</v>
      </c>
      <c r="I98">
        <v>2</v>
      </c>
      <c r="J98">
        <v>350</v>
      </c>
      <c r="K98">
        <v>2</v>
      </c>
      <c r="L98">
        <v>0</v>
      </c>
      <c r="M98">
        <v>0</v>
      </c>
      <c r="N98">
        <v>0</v>
      </c>
      <c r="O98">
        <v>0</v>
      </c>
      <c r="P98">
        <v>350</v>
      </c>
      <c r="Q98" t="s">
        <v>634</v>
      </c>
    </row>
    <row r="99" spans="1:17" x14ac:dyDescent="0.25">
      <c r="A99" s="2" t="s">
        <v>275</v>
      </c>
      <c r="B99" s="2" t="str">
        <f>MID(Table2[[#This Row],[filename]],1,FIND("-im",Table2[[#This Row],[filename]])-1)</f>
        <v>CoSeLoG_WABO_released-CoSeLoG WABO 5.xes.gz</v>
      </c>
      <c r="C99">
        <v>302</v>
      </c>
      <c r="D99">
        <v>225</v>
      </c>
      <c r="E99">
        <v>48</v>
      </c>
      <c r="F99">
        <v>54</v>
      </c>
      <c r="G99">
        <v>7</v>
      </c>
      <c r="H99">
        <v>75</v>
      </c>
      <c r="I99">
        <v>70</v>
      </c>
      <c r="J99">
        <v>70</v>
      </c>
      <c r="K99">
        <v>295</v>
      </c>
      <c r="L99">
        <v>1</v>
      </c>
      <c r="M99">
        <v>2</v>
      </c>
      <c r="N99">
        <v>5</v>
      </c>
      <c r="O99">
        <v>5</v>
      </c>
      <c r="P99">
        <v>350</v>
      </c>
      <c r="Q99" t="s">
        <v>528</v>
      </c>
    </row>
    <row r="100" spans="1:17" x14ac:dyDescent="0.25">
      <c r="A100" s="1" t="s">
        <v>278</v>
      </c>
      <c r="B100" s="1" t="str">
        <f>MID(Table2[[#This Row],[filename]],1,FIND("-im",Table2[[#This Row],[filename]])-1)</f>
        <v>CoSeLoG_WABO_released-CoSeLoG WABO 5.xes.gz</v>
      </c>
      <c r="C100">
        <v>297</v>
      </c>
      <c r="D100">
        <v>222</v>
      </c>
      <c r="E100">
        <v>51</v>
      </c>
      <c r="F100">
        <v>51</v>
      </c>
      <c r="G100">
        <v>7</v>
      </c>
      <c r="H100">
        <v>75</v>
      </c>
      <c r="I100">
        <v>68</v>
      </c>
      <c r="J100">
        <v>68</v>
      </c>
      <c r="K100">
        <v>290</v>
      </c>
      <c r="L100">
        <v>1</v>
      </c>
      <c r="M100">
        <v>2</v>
      </c>
      <c r="N100">
        <v>4</v>
      </c>
      <c r="O100">
        <v>4</v>
      </c>
      <c r="P100">
        <v>350</v>
      </c>
      <c r="Q100" t="s">
        <v>529</v>
      </c>
    </row>
    <row r="101" spans="1:17" x14ac:dyDescent="0.25">
      <c r="A101" s="2" t="s">
        <v>279</v>
      </c>
      <c r="B101" s="2" t="str">
        <f>MID(Table2[[#This Row],[filename]],1,FIND("-im",Table2[[#This Row],[filename]])-1)</f>
        <v>CoSeLoG_WABO_released-CoSeLoG WABO 5.xes.gz</v>
      </c>
      <c r="C101">
        <v>152</v>
      </c>
      <c r="D101">
        <v>137</v>
      </c>
      <c r="E101">
        <v>35</v>
      </c>
      <c r="F101">
        <v>47</v>
      </c>
      <c r="G101">
        <v>7</v>
      </c>
      <c r="H101">
        <v>3</v>
      </c>
      <c r="I101">
        <v>0</v>
      </c>
      <c r="J101">
        <v>0</v>
      </c>
      <c r="K101">
        <v>137</v>
      </c>
      <c r="L101">
        <v>0</v>
      </c>
      <c r="M101">
        <v>0</v>
      </c>
      <c r="N101">
        <v>0</v>
      </c>
      <c r="O101">
        <v>0</v>
      </c>
      <c r="P101">
        <v>189</v>
      </c>
      <c r="Q101" t="s">
        <v>625</v>
      </c>
    </row>
    <row r="102" spans="1:17" x14ac:dyDescent="0.25">
      <c r="A102" s="1" t="s">
        <v>283</v>
      </c>
      <c r="B102" s="1" t="str">
        <f>MID(Table2[[#This Row],[filename]],1,FIND("-im",Table2[[#This Row],[filename]])-1)</f>
        <v>CoSeLoG_WABO_released-CoSeLoG WABO 5.xes.gz</v>
      </c>
      <c r="C102">
        <v>147</v>
      </c>
      <c r="D102">
        <v>131</v>
      </c>
      <c r="E102">
        <v>28</v>
      </c>
      <c r="F102">
        <v>48</v>
      </c>
      <c r="G102">
        <v>8</v>
      </c>
      <c r="H102">
        <v>3</v>
      </c>
      <c r="I102">
        <v>0</v>
      </c>
      <c r="J102">
        <v>0</v>
      </c>
      <c r="K102">
        <v>131</v>
      </c>
      <c r="L102">
        <v>1</v>
      </c>
      <c r="M102">
        <v>5</v>
      </c>
      <c r="N102">
        <v>11</v>
      </c>
      <c r="O102">
        <v>14</v>
      </c>
      <c r="P102">
        <v>189</v>
      </c>
      <c r="Q102" t="s">
        <v>530</v>
      </c>
    </row>
    <row r="103" spans="1:17" x14ac:dyDescent="0.25">
      <c r="A103" s="2" t="s">
        <v>286</v>
      </c>
      <c r="B103" s="2" t="str">
        <f>MID(Table2[[#This Row],[filename]],1,FIND("-im",Table2[[#This Row],[filename]])-1)</f>
        <v>CoSeLoG_WABO_released-CoSeLoG WABO 5.xes.gz</v>
      </c>
      <c r="C103">
        <v>146</v>
      </c>
      <c r="D103">
        <v>131</v>
      </c>
      <c r="E103">
        <v>28</v>
      </c>
      <c r="F103">
        <v>47</v>
      </c>
      <c r="G103">
        <v>8</v>
      </c>
      <c r="H103">
        <v>3</v>
      </c>
      <c r="I103">
        <v>0</v>
      </c>
      <c r="J103">
        <v>0</v>
      </c>
      <c r="K103">
        <v>131</v>
      </c>
      <c r="L103">
        <v>1</v>
      </c>
      <c r="M103">
        <v>6</v>
      </c>
      <c r="N103">
        <v>13</v>
      </c>
      <c r="O103">
        <v>18</v>
      </c>
      <c r="P103">
        <v>189</v>
      </c>
      <c r="Q103" t="s">
        <v>531</v>
      </c>
    </row>
    <row r="104" spans="1:17" x14ac:dyDescent="0.25">
      <c r="A104" s="1" t="s">
        <v>290</v>
      </c>
      <c r="B104" s="1" t="str">
        <f>MID(Table2[[#This Row],[filename]],1,FIND("-im",Table2[[#This Row],[filename]])-1)</f>
        <v>CoSeLoG_WABO_released-Receipt phase of an environmental permit application process ( WABO ) CoSeLoG project.xes.gz</v>
      </c>
      <c r="C104">
        <v>3</v>
      </c>
      <c r="D104">
        <v>0</v>
      </c>
      <c r="E104">
        <v>0</v>
      </c>
      <c r="F104">
        <v>1</v>
      </c>
      <c r="G104">
        <v>0</v>
      </c>
      <c r="H104">
        <v>2</v>
      </c>
      <c r="I104">
        <v>2</v>
      </c>
      <c r="J104">
        <v>26</v>
      </c>
      <c r="K104">
        <v>2</v>
      </c>
      <c r="L104">
        <v>0</v>
      </c>
      <c r="M104">
        <v>0</v>
      </c>
      <c r="N104">
        <v>0</v>
      </c>
      <c r="O104">
        <v>0</v>
      </c>
      <c r="P104">
        <v>27</v>
      </c>
      <c r="Q104" t="s">
        <v>634</v>
      </c>
    </row>
    <row r="105" spans="1:17" x14ac:dyDescent="0.25">
      <c r="A105" s="2" t="s">
        <v>291</v>
      </c>
      <c r="B105" s="2" t="str">
        <f>MID(Table2[[#This Row],[filename]],1,FIND("-im",Table2[[#This Row],[filename]])-1)</f>
        <v>CoSeLoG_WABO_released-Receipt phase of an environmental permit application process ( WABO ) CoSeLoG project.xes.gz</v>
      </c>
      <c r="C105">
        <v>25</v>
      </c>
      <c r="D105">
        <v>12</v>
      </c>
      <c r="E105">
        <v>5</v>
      </c>
      <c r="F105">
        <v>7</v>
      </c>
      <c r="G105">
        <v>1</v>
      </c>
      <c r="H105">
        <v>13</v>
      </c>
      <c r="I105">
        <v>13</v>
      </c>
      <c r="J105">
        <v>13</v>
      </c>
      <c r="K105">
        <v>25</v>
      </c>
      <c r="L105">
        <v>0</v>
      </c>
      <c r="M105">
        <v>0</v>
      </c>
      <c r="N105">
        <v>0</v>
      </c>
      <c r="O105">
        <v>0</v>
      </c>
      <c r="P105">
        <v>27</v>
      </c>
      <c r="Q105" t="s">
        <v>528</v>
      </c>
    </row>
    <row r="106" spans="1:17" x14ac:dyDescent="0.25">
      <c r="A106" s="1" t="s">
        <v>294</v>
      </c>
      <c r="B106" s="1" t="str">
        <f>MID(Table2[[#This Row],[filename]],1,FIND("-im",Table2[[#This Row],[filename]])-1)</f>
        <v>CoSeLoG_WABO_released-Receipt phase of an environmental permit application process ( WABO ) CoSeLoG project.xes.gz</v>
      </c>
      <c r="C106">
        <v>25</v>
      </c>
      <c r="D106">
        <v>12</v>
      </c>
      <c r="E106">
        <v>5</v>
      </c>
      <c r="F106">
        <v>7</v>
      </c>
      <c r="G106">
        <v>1</v>
      </c>
      <c r="H106">
        <v>13</v>
      </c>
      <c r="I106">
        <v>13</v>
      </c>
      <c r="J106">
        <v>13</v>
      </c>
      <c r="K106">
        <v>25</v>
      </c>
      <c r="L106">
        <v>0</v>
      </c>
      <c r="M106">
        <v>0</v>
      </c>
      <c r="N106">
        <v>0</v>
      </c>
      <c r="O106">
        <v>0</v>
      </c>
      <c r="P106">
        <v>27</v>
      </c>
      <c r="Q106" t="s">
        <v>529</v>
      </c>
    </row>
    <row r="107" spans="1:17" x14ac:dyDescent="0.25">
      <c r="A107" s="2" t="s">
        <v>295</v>
      </c>
      <c r="B107" s="2" t="str">
        <f>MID(Table2[[#This Row],[filename]],1,FIND("-im",Table2[[#This Row],[filename]])-1)</f>
        <v>CoSeLoG_WABO_released-Receipt phase of an environmental permit application process ( WABO ) CoSeLoG project.xes.gz</v>
      </c>
      <c r="C107">
        <v>14</v>
      </c>
      <c r="D107">
        <v>14</v>
      </c>
      <c r="E107">
        <v>4</v>
      </c>
      <c r="F107">
        <v>4</v>
      </c>
      <c r="G107">
        <v>1</v>
      </c>
      <c r="H107">
        <v>1</v>
      </c>
      <c r="I107">
        <v>0</v>
      </c>
      <c r="J107">
        <v>0</v>
      </c>
      <c r="K107">
        <v>14</v>
      </c>
      <c r="L107">
        <v>0</v>
      </c>
      <c r="M107">
        <v>0</v>
      </c>
      <c r="N107">
        <v>0</v>
      </c>
      <c r="O107">
        <v>0</v>
      </c>
      <c r="P107">
        <v>25</v>
      </c>
      <c r="Q107" t="s">
        <v>625</v>
      </c>
    </row>
    <row r="108" spans="1:17" x14ac:dyDescent="0.25">
      <c r="A108" s="1" t="s">
        <v>299</v>
      </c>
      <c r="B108" s="1" t="str">
        <f>MID(Table2[[#This Row],[filename]],1,FIND("-im",Table2[[#This Row],[filename]])-1)</f>
        <v>CoSeLoG_WABO_released-Receipt phase of an environmental permit application process ( WABO ) CoSeLoG project.xes.gz</v>
      </c>
      <c r="C108">
        <v>13</v>
      </c>
      <c r="D108">
        <v>13</v>
      </c>
      <c r="E108">
        <v>3</v>
      </c>
      <c r="F108">
        <v>4</v>
      </c>
      <c r="G108">
        <v>1</v>
      </c>
      <c r="H108">
        <v>1</v>
      </c>
      <c r="I108">
        <v>0</v>
      </c>
      <c r="J108">
        <v>0</v>
      </c>
      <c r="K108">
        <v>13</v>
      </c>
      <c r="L108">
        <v>0</v>
      </c>
      <c r="M108">
        <v>1</v>
      </c>
      <c r="N108">
        <v>2</v>
      </c>
      <c r="O108">
        <v>2</v>
      </c>
      <c r="P108">
        <v>25</v>
      </c>
      <c r="Q108" t="s">
        <v>530</v>
      </c>
    </row>
    <row r="109" spans="1:17" x14ac:dyDescent="0.25">
      <c r="A109" s="2" t="s">
        <v>302</v>
      </c>
      <c r="B109" s="2" t="str">
        <f>MID(Table2[[#This Row],[filename]],1,FIND("-im",Table2[[#This Row],[filename]])-1)</f>
        <v>CoSeLoG_WABO_released-Receipt phase of an environmental permit application process ( WABO ) CoSeLoG project.xes.gz</v>
      </c>
      <c r="C109">
        <v>13</v>
      </c>
      <c r="D109">
        <v>13</v>
      </c>
      <c r="E109">
        <v>3</v>
      </c>
      <c r="F109">
        <v>4</v>
      </c>
      <c r="G109">
        <v>1</v>
      </c>
      <c r="H109">
        <v>1</v>
      </c>
      <c r="I109">
        <v>0</v>
      </c>
      <c r="J109">
        <v>0</v>
      </c>
      <c r="K109">
        <v>13</v>
      </c>
      <c r="L109">
        <v>0</v>
      </c>
      <c r="M109">
        <v>1</v>
      </c>
      <c r="N109">
        <v>2</v>
      </c>
      <c r="O109">
        <v>2</v>
      </c>
      <c r="P109">
        <v>25</v>
      </c>
      <c r="Q109" t="s">
        <v>531</v>
      </c>
    </row>
    <row r="110" spans="1:17" x14ac:dyDescent="0.25">
      <c r="A110" s="1" t="s">
        <v>306</v>
      </c>
      <c r="B110" s="1" t="str">
        <f>MID(Table2[[#This Row],[filename]],1,FIND("-im",Table2[[#This Row],[filename]])-1)</f>
        <v>Roadfines-Road_Traffic_Fine_Management_Process.xes.gz</v>
      </c>
      <c r="C110">
        <v>2</v>
      </c>
      <c r="D110">
        <v>0</v>
      </c>
      <c r="E110">
        <v>0</v>
      </c>
      <c r="F110">
        <v>1</v>
      </c>
      <c r="G110">
        <v>0</v>
      </c>
      <c r="H110">
        <v>1</v>
      </c>
      <c r="I110">
        <v>1</v>
      </c>
      <c r="J110">
        <v>10</v>
      </c>
      <c r="K110">
        <v>1</v>
      </c>
      <c r="L110">
        <v>0</v>
      </c>
      <c r="M110">
        <v>0</v>
      </c>
      <c r="N110">
        <v>0</v>
      </c>
      <c r="O110">
        <v>0</v>
      </c>
      <c r="P110">
        <v>11</v>
      </c>
      <c r="Q110" t="s">
        <v>634</v>
      </c>
    </row>
    <row r="111" spans="1:17" x14ac:dyDescent="0.25">
      <c r="A111" s="2" t="s">
        <v>307</v>
      </c>
      <c r="B111" s="2" t="str">
        <f>MID(Table2[[#This Row],[filename]],1,FIND("-im",Table2[[#This Row],[filename]])-1)</f>
        <v>Roadfines-Road_Traffic_Fine_Management_Process.xes.gz</v>
      </c>
      <c r="C111">
        <v>7</v>
      </c>
      <c r="D111">
        <v>7</v>
      </c>
      <c r="E111">
        <v>2</v>
      </c>
      <c r="F111">
        <v>3</v>
      </c>
      <c r="G111">
        <v>0</v>
      </c>
      <c r="H111">
        <v>1</v>
      </c>
      <c r="I111">
        <v>0</v>
      </c>
      <c r="J111">
        <v>0</v>
      </c>
      <c r="K111">
        <v>7</v>
      </c>
      <c r="L111">
        <v>0</v>
      </c>
      <c r="M111">
        <v>2</v>
      </c>
      <c r="N111">
        <v>4</v>
      </c>
      <c r="O111">
        <v>10</v>
      </c>
      <c r="P111">
        <v>11</v>
      </c>
      <c r="Q111" t="s">
        <v>528</v>
      </c>
    </row>
    <row r="112" spans="1:17" x14ac:dyDescent="0.25">
      <c r="A112" s="1" t="s">
        <v>310</v>
      </c>
      <c r="B112" s="1" t="str">
        <f>MID(Table2[[#This Row],[filename]],1,FIND("-im",Table2[[#This Row],[filename]])-1)</f>
        <v>Roadfines-Road_Traffic_Fine_Management_Process.xes.gz</v>
      </c>
      <c r="C112">
        <v>8</v>
      </c>
      <c r="D112">
        <v>8</v>
      </c>
      <c r="E112">
        <v>4</v>
      </c>
      <c r="F112">
        <v>3</v>
      </c>
      <c r="G112">
        <v>0</v>
      </c>
      <c r="H112">
        <v>1</v>
      </c>
      <c r="I112">
        <v>0</v>
      </c>
      <c r="J112">
        <v>0</v>
      </c>
      <c r="K112">
        <v>8</v>
      </c>
      <c r="L112">
        <v>0</v>
      </c>
      <c r="M112">
        <v>1</v>
      </c>
      <c r="N112">
        <v>2</v>
      </c>
      <c r="O112">
        <v>8</v>
      </c>
      <c r="P112">
        <v>11</v>
      </c>
      <c r="Q112" t="s">
        <v>529</v>
      </c>
    </row>
    <row r="113" spans="1:17" x14ac:dyDescent="0.25">
      <c r="A113" s="2" t="s">
        <v>311</v>
      </c>
      <c r="B113" s="2" t="str">
        <f>MID(Table2[[#This Row],[filename]],1,FIND("-im",Table2[[#This Row],[filename]])-1)</f>
        <v>Roadfines-Road_Traffic_Fine_Management_Process.xes.gz</v>
      </c>
      <c r="C113">
        <v>8</v>
      </c>
      <c r="D113">
        <v>8</v>
      </c>
      <c r="E113">
        <v>1</v>
      </c>
      <c r="F113">
        <v>3</v>
      </c>
      <c r="G113">
        <v>1</v>
      </c>
      <c r="H113">
        <v>0</v>
      </c>
      <c r="I113">
        <v>0</v>
      </c>
      <c r="J113">
        <v>0</v>
      </c>
      <c r="K113">
        <v>8</v>
      </c>
      <c r="L113">
        <v>0</v>
      </c>
      <c r="M113">
        <v>0</v>
      </c>
      <c r="N113">
        <v>0</v>
      </c>
      <c r="O113">
        <v>0</v>
      </c>
      <c r="P113">
        <v>11</v>
      </c>
      <c r="Q113" t="s">
        <v>625</v>
      </c>
    </row>
    <row r="114" spans="1:17" x14ac:dyDescent="0.25">
      <c r="A114" s="1" t="s">
        <v>315</v>
      </c>
      <c r="B114" s="1" t="str">
        <f>MID(Table2[[#This Row],[filename]],1,FIND("-im",Table2[[#This Row],[filename]])-1)</f>
        <v>Roadfines-Road_Traffic_Fine_Management_Process.xes.gz</v>
      </c>
      <c r="C114">
        <v>7</v>
      </c>
      <c r="D114">
        <v>7</v>
      </c>
      <c r="E114">
        <v>1</v>
      </c>
      <c r="F114">
        <v>3</v>
      </c>
      <c r="G114">
        <v>1</v>
      </c>
      <c r="H114">
        <v>0</v>
      </c>
      <c r="I114">
        <v>0</v>
      </c>
      <c r="J114">
        <v>0</v>
      </c>
      <c r="K114">
        <v>7</v>
      </c>
      <c r="L114">
        <v>0</v>
      </c>
      <c r="M114">
        <v>1</v>
      </c>
      <c r="N114">
        <v>3</v>
      </c>
      <c r="O114">
        <v>5</v>
      </c>
      <c r="P114">
        <v>11</v>
      </c>
      <c r="Q114" t="s">
        <v>530</v>
      </c>
    </row>
    <row r="115" spans="1:17" x14ac:dyDescent="0.25">
      <c r="A115" s="2" t="s">
        <v>318</v>
      </c>
      <c r="B115" s="2" t="str">
        <f>MID(Table2[[#This Row],[filename]],1,FIND("-im",Table2[[#This Row],[filename]])-1)</f>
        <v>Roadfines-Road_Traffic_Fine_Management_Process.xes.gz</v>
      </c>
      <c r="C115">
        <v>7</v>
      </c>
      <c r="D115">
        <v>7</v>
      </c>
      <c r="E115">
        <v>1</v>
      </c>
      <c r="F115">
        <v>3</v>
      </c>
      <c r="G115">
        <v>1</v>
      </c>
      <c r="H115">
        <v>0</v>
      </c>
      <c r="I115">
        <v>0</v>
      </c>
      <c r="J115">
        <v>0</v>
      </c>
      <c r="K115">
        <v>7</v>
      </c>
      <c r="L115">
        <v>0</v>
      </c>
      <c r="M115">
        <v>1</v>
      </c>
      <c r="N115">
        <v>3</v>
      </c>
      <c r="O115">
        <v>5</v>
      </c>
      <c r="P115">
        <v>11</v>
      </c>
      <c r="Q115" t="s">
        <v>531</v>
      </c>
    </row>
    <row r="116" spans="1:17" x14ac:dyDescent="0.25">
      <c r="A116" s="1" t="s">
        <v>322</v>
      </c>
      <c r="B116" s="1" t="str">
        <f>MID(Table2[[#This Row],[filename]],1,FIND("-im",Table2[[#This Row],[filename]])-1)</f>
        <v>Sepsis-Sepsis Cases - Event Log.xes.gz</v>
      </c>
      <c r="C116">
        <v>2</v>
      </c>
      <c r="D116">
        <v>0</v>
      </c>
      <c r="E116">
        <v>0</v>
      </c>
      <c r="F116">
        <v>0</v>
      </c>
      <c r="G116">
        <v>0</v>
      </c>
      <c r="H116">
        <v>1</v>
      </c>
      <c r="I116">
        <v>1</v>
      </c>
      <c r="J116">
        <v>16</v>
      </c>
      <c r="K116">
        <v>1</v>
      </c>
      <c r="L116">
        <v>0</v>
      </c>
      <c r="M116">
        <v>0</v>
      </c>
      <c r="N116">
        <v>0</v>
      </c>
      <c r="O116">
        <v>0</v>
      </c>
      <c r="P116">
        <v>16</v>
      </c>
      <c r="Q116" t="s">
        <v>634</v>
      </c>
    </row>
    <row r="117" spans="1:17" x14ac:dyDescent="0.25">
      <c r="A117" s="2" t="s">
        <v>323</v>
      </c>
      <c r="B117" s="2" t="str">
        <f>MID(Table2[[#This Row],[filename]],1,FIND("-im",Table2[[#This Row],[filename]])-1)</f>
        <v>Sepsis-Sepsis Cases - Event Log.xes.gz</v>
      </c>
      <c r="C117">
        <v>11</v>
      </c>
      <c r="D117">
        <v>6</v>
      </c>
      <c r="E117">
        <v>4</v>
      </c>
      <c r="F117">
        <v>3</v>
      </c>
      <c r="G117">
        <v>0</v>
      </c>
      <c r="H117">
        <v>6</v>
      </c>
      <c r="I117">
        <v>5</v>
      </c>
      <c r="J117">
        <v>5</v>
      </c>
      <c r="K117">
        <v>11</v>
      </c>
      <c r="L117">
        <v>0</v>
      </c>
      <c r="M117">
        <v>0</v>
      </c>
      <c r="N117">
        <v>0</v>
      </c>
      <c r="O117">
        <v>0</v>
      </c>
      <c r="P117">
        <v>16</v>
      </c>
      <c r="Q117" t="s">
        <v>528</v>
      </c>
    </row>
    <row r="118" spans="1:17" x14ac:dyDescent="0.25">
      <c r="A118" s="1" t="s">
        <v>326</v>
      </c>
      <c r="B118" s="1" t="str">
        <f>MID(Table2[[#This Row],[filename]],1,FIND("-im",Table2[[#This Row],[filename]])-1)</f>
        <v>Sepsis-Sepsis Cases - Event Log.xes.gz</v>
      </c>
      <c r="C118">
        <v>11</v>
      </c>
      <c r="D118">
        <v>6</v>
      </c>
      <c r="E118">
        <v>3</v>
      </c>
      <c r="F118">
        <v>3</v>
      </c>
      <c r="G118">
        <v>0</v>
      </c>
      <c r="H118">
        <v>6</v>
      </c>
      <c r="I118">
        <v>5</v>
      </c>
      <c r="J118">
        <v>5</v>
      </c>
      <c r="K118">
        <v>11</v>
      </c>
      <c r="L118">
        <v>0</v>
      </c>
      <c r="M118">
        <v>0</v>
      </c>
      <c r="N118">
        <v>0</v>
      </c>
      <c r="O118">
        <v>0</v>
      </c>
      <c r="P118">
        <v>16</v>
      </c>
      <c r="Q118" t="s">
        <v>529</v>
      </c>
    </row>
    <row r="119" spans="1:17" x14ac:dyDescent="0.25">
      <c r="A119" s="2" t="s">
        <v>327</v>
      </c>
      <c r="B119" s="2" t="str">
        <f>MID(Table2[[#This Row],[filename]],1,FIND("-im",Table2[[#This Row],[filename]])-1)</f>
        <v>Sepsis-Sepsis Cases - Event Log.xes.gz</v>
      </c>
      <c r="C119">
        <v>5</v>
      </c>
      <c r="D119">
        <v>5</v>
      </c>
      <c r="E119">
        <v>2</v>
      </c>
      <c r="F119">
        <v>1</v>
      </c>
      <c r="G119">
        <v>0</v>
      </c>
      <c r="H119">
        <v>2</v>
      </c>
      <c r="I119">
        <v>0</v>
      </c>
      <c r="J119">
        <v>0</v>
      </c>
      <c r="K119">
        <v>5</v>
      </c>
      <c r="L119">
        <v>0</v>
      </c>
      <c r="M119">
        <v>0</v>
      </c>
      <c r="N119">
        <v>0</v>
      </c>
      <c r="O119">
        <v>0</v>
      </c>
      <c r="P119">
        <v>14</v>
      </c>
      <c r="Q119" t="s">
        <v>625</v>
      </c>
    </row>
    <row r="120" spans="1:17" x14ac:dyDescent="0.25">
      <c r="A120" s="1" t="s">
        <v>331</v>
      </c>
      <c r="B120" s="1" t="str">
        <f>MID(Table2[[#This Row],[filename]],1,FIND("-im",Table2[[#This Row],[filename]])-1)</f>
        <v>Sepsis-Sepsis Cases - Event Log.xes.gz</v>
      </c>
      <c r="C120">
        <v>4</v>
      </c>
      <c r="D120">
        <v>4</v>
      </c>
      <c r="E120">
        <v>2</v>
      </c>
      <c r="F120">
        <v>1</v>
      </c>
      <c r="G120">
        <v>0</v>
      </c>
      <c r="H120">
        <v>2</v>
      </c>
      <c r="I120">
        <v>0</v>
      </c>
      <c r="J120">
        <v>0</v>
      </c>
      <c r="K120">
        <v>4</v>
      </c>
      <c r="L120">
        <v>0</v>
      </c>
      <c r="M120">
        <v>0</v>
      </c>
      <c r="N120">
        <v>0</v>
      </c>
      <c r="O120">
        <v>0</v>
      </c>
      <c r="P120">
        <v>14</v>
      </c>
      <c r="Q120" t="s">
        <v>530</v>
      </c>
    </row>
    <row r="121" spans="1:17" x14ac:dyDescent="0.25">
      <c r="A121" s="2" t="s">
        <v>334</v>
      </c>
      <c r="B121" s="2" t="str">
        <f>MID(Table2[[#This Row],[filename]],1,FIND("-im",Table2[[#This Row],[filename]])-1)</f>
        <v>Sepsis-Sepsis Cases - Event Log.xes.gz</v>
      </c>
      <c r="C121">
        <v>4</v>
      </c>
      <c r="D121">
        <v>4</v>
      </c>
      <c r="E121">
        <v>2</v>
      </c>
      <c r="F121">
        <v>1</v>
      </c>
      <c r="G121">
        <v>0</v>
      </c>
      <c r="H121">
        <v>2</v>
      </c>
      <c r="I121">
        <v>0</v>
      </c>
      <c r="J121">
        <v>0</v>
      </c>
      <c r="K121">
        <v>4</v>
      </c>
      <c r="L121">
        <v>0</v>
      </c>
      <c r="M121">
        <v>0</v>
      </c>
      <c r="N121">
        <v>0</v>
      </c>
      <c r="O121">
        <v>0</v>
      </c>
      <c r="P121">
        <v>14</v>
      </c>
      <c r="Q121" t="s">
        <v>531</v>
      </c>
    </row>
    <row r="122" spans="1:17" x14ac:dyDescent="0.25">
      <c r="A122" s="1" t="s">
        <v>338</v>
      </c>
      <c r="B122" s="1" t="str">
        <f>MID(Table2[[#This Row],[filename]],1,FIND("-im",Table2[[#This Row],[filename]])-1)</f>
        <v>TKDE_Benchmark-BPIC12.xes.gz</v>
      </c>
      <c r="C122">
        <v>2</v>
      </c>
      <c r="D122">
        <v>0</v>
      </c>
      <c r="E122">
        <v>0</v>
      </c>
      <c r="F122">
        <v>1</v>
      </c>
      <c r="G122">
        <v>0</v>
      </c>
      <c r="H122">
        <v>1</v>
      </c>
      <c r="I122">
        <v>1</v>
      </c>
      <c r="J122">
        <v>22</v>
      </c>
      <c r="K122">
        <v>1</v>
      </c>
      <c r="L122">
        <v>0</v>
      </c>
      <c r="M122">
        <v>0</v>
      </c>
      <c r="N122">
        <v>0</v>
      </c>
      <c r="O122">
        <v>0</v>
      </c>
      <c r="P122">
        <v>24</v>
      </c>
      <c r="Q122" t="s">
        <v>634</v>
      </c>
    </row>
    <row r="123" spans="1:17" x14ac:dyDescent="0.25">
      <c r="A123" s="2" t="s">
        <v>339</v>
      </c>
      <c r="B123" s="2" t="str">
        <f>MID(Table2[[#This Row],[filename]],1,FIND("-im",Table2[[#This Row],[filename]])-1)</f>
        <v>TKDE_Benchmark-BPIC12.xes.gz</v>
      </c>
      <c r="C123">
        <v>15</v>
      </c>
      <c r="D123">
        <v>8</v>
      </c>
      <c r="E123">
        <v>5</v>
      </c>
      <c r="F123">
        <v>6</v>
      </c>
      <c r="G123">
        <v>1</v>
      </c>
      <c r="H123">
        <v>10</v>
      </c>
      <c r="I123">
        <v>7</v>
      </c>
      <c r="J123">
        <v>7</v>
      </c>
      <c r="K123">
        <v>15</v>
      </c>
      <c r="L123">
        <v>0</v>
      </c>
      <c r="M123">
        <v>2</v>
      </c>
      <c r="N123">
        <v>4</v>
      </c>
      <c r="O123">
        <v>12</v>
      </c>
      <c r="P123">
        <v>24</v>
      </c>
      <c r="Q123" t="s">
        <v>528</v>
      </c>
    </row>
    <row r="124" spans="1:17" x14ac:dyDescent="0.25">
      <c r="A124" s="1" t="s">
        <v>342</v>
      </c>
      <c r="B124" s="1" t="str">
        <f>MID(Table2[[#This Row],[filename]],1,FIND("-im",Table2[[#This Row],[filename]])-1)</f>
        <v>TKDE_Benchmark-BPIC12.xes.gz</v>
      </c>
      <c r="C124">
        <v>15</v>
      </c>
      <c r="D124">
        <v>8</v>
      </c>
      <c r="E124">
        <v>5</v>
      </c>
      <c r="F124">
        <v>6</v>
      </c>
      <c r="G124">
        <v>1</v>
      </c>
      <c r="H124">
        <v>10</v>
      </c>
      <c r="I124">
        <v>7</v>
      </c>
      <c r="J124">
        <v>7</v>
      </c>
      <c r="K124">
        <v>15</v>
      </c>
      <c r="L124">
        <v>0</v>
      </c>
      <c r="M124">
        <v>2</v>
      </c>
      <c r="N124">
        <v>4</v>
      </c>
      <c r="O124">
        <v>12</v>
      </c>
      <c r="P124">
        <v>24</v>
      </c>
      <c r="Q124" t="s">
        <v>529</v>
      </c>
    </row>
    <row r="125" spans="1:17" x14ac:dyDescent="0.25">
      <c r="A125" s="2" t="s">
        <v>343</v>
      </c>
      <c r="B125" s="2" t="str">
        <f>MID(Table2[[#This Row],[filename]],1,FIND("-im",Table2[[#This Row],[filename]])-1)</f>
        <v>TKDE_Benchmark-BPIC12.xes.gz</v>
      </c>
      <c r="C125">
        <v>11</v>
      </c>
      <c r="D125">
        <v>4</v>
      </c>
      <c r="E125">
        <v>7</v>
      </c>
      <c r="F125">
        <v>5</v>
      </c>
      <c r="G125">
        <v>0</v>
      </c>
      <c r="H125">
        <v>7</v>
      </c>
      <c r="I125">
        <v>3</v>
      </c>
      <c r="J125">
        <v>3</v>
      </c>
      <c r="K125">
        <v>7</v>
      </c>
      <c r="L125">
        <v>0</v>
      </c>
      <c r="M125">
        <v>0</v>
      </c>
      <c r="N125">
        <v>0</v>
      </c>
      <c r="O125">
        <v>0</v>
      </c>
      <c r="P125">
        <v>23</v>
      </c>
      <c r="Q125" t="s">
        <v>625</v>
      </c>
    </row>
    <row r="126" spans="1:17" x14ac:dyDescent="0.25">
      <c r="A126" s="1" t="s">
        <v>347</v>
      </c>
      <c r="B126" s="1" t="str">
        <f>MID(Table2[[#This Row],[filename]],1,FIND("-im",Table2[[#This Row],[filename]])-1)</f>
        <v>TKDE_Benchmark-BPIC12.xes.gz</v>
      </c>
      <c r="C126">
        <v>10</v>
      </c>
      <c r="D126">
        <v>4</v>
      </c>
      <c r="E126">
        <v>6</v>
      </c>
      <c r="F126">
        <v>5</v>
      </c>
      <c r="G126">
        <v>0</v>
      </c>
      <c r="H126">
        <v>7</v>
      </c>
      <c r="I126">
        <v>2</v>
      </c>
      <c r="J126">
        <v>2</v>
      </c>
      <c r="K126">
        <v>6</v>
      </c>
      <c r="L126">
        <v>0</v>
      </c>
      <c r="M126">
        <v>1</v>
      </c>
      <c r="N126">
        <v>2</v>
      </c>
      <c r="O126">
        <v>7</v>
      </c>
      <c r="P126">
        <v>23</v>
      </c>
      <c r="Q126" t="s">
        <v>530</v>
      </c>
    </row>
    <row r="127" spans="1:17" x14ac:dyDescent="0.25">
      <c r="A127" s="2" t="s">
        <v>350</v>
      </c>
      <c r="B127" s="2" t="str">
        <f>MID(Table2[[#This Row],[filename]],1,FIND("-im",Table2[[#This Row],[filename]])-1)</f>
        <v>TKDE_Benchmark-BPIC12.xes.gz</v>
      </c>
      <c r="C127">
        <v>10</v>
      </c>
      <c r="D127">
        <v>4</v>
      </c>
      <c r="E127">
        <v>6</v>
      </c>
      <c r="F127">
        <v>5</v>
      </c>
      <c r="G127">
        <v>0</v>
      </c>
      <c r="H127">
        <v>7</v>
      </c>
      <c r="I127">
        <v>2</v>
      </c>
      <c r="J127">
        <v>2</v>
      </c>
      <c r="K127">
        <v>6</v>
      </c>
      <c r="L127">
        <v>0</v>
      </c>
      <c r="M127">
        <v>1</v>
      </c>
      <c r="N127">
        <v>2</v>
      </c>
      <c r="O127">
        <v>7</v>
      </c>
      <c r="P127">
        <v>23</v>
      </c>
      <c r="Q127" t="s">
        <v>531</v>
      </c>
    </row>
    <row r="128" spans="1:17" x14ac:dyDescent="0.25">
      <c r="A128" s="1" t="s">
        <v>354</v>
      </c>
      <c r="B128" s="1" t="str">
        <f>MID(Table2[[#This Row],[filename]],1,FIND("-im",Table2[[#This Row],[filename]])-1)</f>
        <v>TKDE_Benchmark-BPIC13_cp.xes.gz</v>
      </c>
      <c r="C128">
        <v>2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1</v>
      </c>
      <c r="J128">
        <v>4</v>
      </c>
      <c r="K128">
        <v>1</v>
      </c>
      <c r="L128">
        <v>0</v>
      </c>
      <c r="M128">
        <v>0</v>
      </c>
      <c r="N128">
        <v>0</v>
      </c>
      <c r="O128">
        <v>0</v>
      </c>
      <c r="P128">
        <v>4</v>
      </c>
      <c r="Q128" t="s">
        <v>634</v>
      </c>
    </row>
    <row r="129" spans="1:17" x14ac:dyDescent="0.25">
      <c r="A129" s="2" t="s">
        <v>355</v>
      </c>
      <c r="B129" s="2" t="str">
        <f>MID(Table2[[#This Row],[filename]],1,FIND("-im",Table2[[#This Row],[filename]])-1)</f>
        <v>TKDE_Benchmark-BPIC13_cp.xes.gz</v>
      </c>
      <c r="C129">
        <v>3</v>
      </c>
      <c r="D129">
        <v>1</v>
      </c>
      <c r="E129">
        <v>1</v>
      </c>
      <c r="F129">
        <v>1</v>
      </c>
      <c r="G129">
        <v>0</v>
      </c>
      <c r="H129">
        <v>3</v>
      </c>
      <c r="I129">
        <v>2</v>
      </c>
      <c r="J129">
        <v>2</v>
      </c>
      <c r="K129">
        <v>3</v>
      </c>
      <c r="L129">
        <v>0</v>
      </c>
      <c r="M129">
        <v>0</v>
      </c>
      <c r="N129">
        <v>0</v>
      </c>
      <c r="O129">
        <v>0</v>
      </c>
      <c r="P129">
        <v>4</v>
      </c>
      <c r="Q129" t="s">
        <v>528</v>
      </c>
    </row>
    <row r="130" spans="1:17" x14ac:dyDescent="0.25">
      <c r="A130" s="1" t="s">
        <v>358</v>
      </c>
      <c r="B130" s="1" t="str">
        <f>MID(Table2[[#This Row],[filename]],1,FIND("-im",Table2[[#This Row],[filename]])-1)</f>
        <v>TKDE_Benchmark-BPIC13_cp.xes.gz</v>
      </c>
      <c r="C130">
        <v>3</v>
      </c>
      <c r="D130">
        <v>1</v>
      </c>
      <c r="E130">
        <v>1</v>
      </c>
      <c r="F130">
        <v>1</v>
      </c>
      <c r="G130">
        <v>0</v>
      </c>
      <c r="H130">
        <v>3</v>
      </c>
      <c r="I130">
        <v>2</v>
      </c>
      <c r="J130">
        <v>2</v>
      </c>
      <c r="K130">
        <v>3</v>
      </c>
      <c r="L130">
        <v>0</v>
      </c>
      <c r="M130">
        <v>0</v>
      </c>
      <c r="N130">
        <v>0</v>
      </c>
      <c r="O130">
        <v>0</v>
      </c>
      <c r="P130">
        <v>4</v>
      </c>
      <c r="Q130" t="s">
        <v>529</v>
      </c>
    </row>
    <row r="131" spans="1:17" x14ac:dyDescent="0.25">
      <c r="A131" s="2" t="s">
        <v>359</v>
      </c>
      <c r="B131" s="2" t="str">
        <f>MID(Table2[[#This Row],[filename]],1,FIND("-im",Table2[[#This Row],[filename]])-1)</f>
        <v>TKDE_Benchmark-BPIC13_cp.xes.gz</v>
      </c>
      <c r="C131">
        <v>1</v>
      </c>
      <c r="D131">
        <v>1</v>
      </c>
      <c r="E131">
        <v>0</v>
      </c>
      <c r="F131">
        <v>1</v>
      </c>
      <c r="G131">
        <v>0</v>
      </c>
      <c r="H131">
        <v>1</v>
      </c>
      <c r="I131">
        <v>0</v>
      </c>
      <c r="J131">
        <v>0</v>
      </c>
      <c r="K131">
        <v>1</v>
      </c>
      <c r="L131">
        <v>0</v>
      </c>
      <c r="M131">
        <v>0</v>
      </c>
      <c r="N131">
        <v>0</v>
      </c>
      <c r="O131">
        <v>0</v>
      </c>
      <c r="P131">
        <v>4</v>
      </c>
      <c r="Q131" t="s">
        <v>625</v>
      </c>
    </row>
    <row r="132" spans="1:17" x14ac:dyDescent="0.25">
      <c r="A132" s="1" t="s">
        <v>363</v>
      </c>
      <c r="B132" s="1" t="str">
        <f>MID(Table2[[#This Row],[filename]],1,FIND("-im",Table2[[#This Row],[filename]])-1)</f>
        <v>TKDE_Benchmark-BPIC13_cp.xes.gz</v>
      </c>
      <c r="C132">
        <v>1</v>
      </c>
      <c r="D132">
        <v>1</v>
      </c>
      <c r="E132">
        <v>0</v>
      </c>
      <c r="F132">
        <v>1</v>
      </c>
      <c r="G132">
        <v>0</v>
      </c>
      <c r="H132">
        <v>1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4</v>
      </c>
      <c r="Q132" t="s">
        <v>530</v>
      </c>
    </row>
    <row r="133" spans="1:17" x14ac:dyDescent="0.25">
      <c r="A133" s="2" t="s">
        <v>366</v>
      </c>
      <c r="B133" s="2" t="str">
        <f>MID(Table2[[#This Row],[filename]],1,FIND("-im",Table2[[#This Row],[filename]])-1)</f>
        <v>TKDE_Benchmark-BPIC13_cp.xes.gz</v>
      </c>
      <c r="C133">
        <v>1</v>
      </c>
      <c r="D133">
        <v>1</v>
      </c>
      <c r="E133">
        <v>0</v>
      </c>
      <c r="F133">
        <v>1</v>
      </c>
      <c r="G133">
        <v>0</v>
      </c>
      <c r="H133">
        <v>1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4</v>
      </c>
      <c r="Q133" t="s">
        <v>531</v>
      </c>
    </row>
    <row r="134" spans="1:17" x14ac:dyDescent="0.25">
      <c r="A134" s="1" t="s">
        <v>370</v>
      </c>
      <c r="B134" s="1" t="str">
        <f>MID(Table2[[#This Row],[filename]],1,FIND("-im",Table2[[#This Row],[filename]])-1)</f>
        <v>TKDE_Benchmark-BPIC13_i.xes.gz</v>
      </c>
      <c r="C134">
        <v>2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1</v>
      </c>
      <c r="J134">
        <v>4</v>
      </c>
      <c r="K134">
        <v>1</v>
      </c>
      <c r="L134">
        <v>0</v>
      </c>
      <c r="M134">
        <v>0</v>
      </c>
      <c r="N134">
        <v>0</v>
      </c>
      <c r="O134">
        <v>0</v>
      </c>
      <c r="P134">
        <v>4</v>
      </c>
      <c r="Q134" t="s">
        <v>634</v>
      </c>
    </row>
    <row r="135" spans="1:17" x14ac:dyDescent="0.25">
      <c r="A135" s="2" t="s">
        <v>371</v>
      </c>
      <c r="B135" s="2" t="str">
        <f>MID(Table2[[#This Row],[filename]],1,FIND("-im",Table2[[#This Row],[filename]])-1)</f>
        <v>TKDE_Benchmark-BPIC13_i.xes.gz</v>
      </c>
      <c r="C135">
        <v>1</v>
      </c>
      <c r="D135">
        <v>1</v>
      </c>
      <c r="E135">
        <v>1</v>
      </c>
      <c r="F135">
        <v>0</v>
      </c>
      <c r="G135">
        <v>0</v>
      </c>
      <c r="H135">
        <v>3</v>
      </c>
      <c r="I135">
        <v>0</v>
      </c>
      <c r="J135">
        <v>0</v>
      </c>
      <c r="K135">
        <v>1</v>
      </c>
      <c r="L135">
        <v>0</v>
      </c>
      <c r="M135">
        <v>1</v>
      </c>
      <c r="N135">
        <v>3</v>
      </c>
      <c r="O135">
        <v>3</v>
      </c>
      <c r="P135">
        <v>4</v>
      </c>
      <c r="Q135" t="s">
        <v>528</v>
      </c>
    </row>
    <row r="136" spans="1:17" x14ac:dyDescent="0.25">
      <c r="A136" s="1" t="s">
        <v>374</v>
      </c>
      <c r="B136" s="1" t="str">
        <f>MID(Table2[[#This Row],[filename]],1,FIND("-im",Table2[[#This Row],[filename]])-1)</f>
        <v>TKDE_Benchmark-BPIC13_i.xes.gz</v>
      </c>
      <c r="C136">
        <v>1</v>
      </c>
      <c r="D136">
        <v>1</v>
      </c>
      <c r="E136">
        <v>1</v>
      </c>
      <c r="F136">
        <v>0</v>
      </c>
      <c r="G136">
        <v>0</v>
      </c>
      <c r="H136">
        <v>3</v>
      </c>
      <c r="I136">
        <v>0</v>
      </c>
      <c r="J136">
        <v>0</v>
      </c>
      <c r="K136">
        <v>1</v>
      </c>
      <c r="L136">
        <v>0</v>
      </c>
      <c r="M136">
        <v>1</v>
      </c>
      <c r="N136">
        <v>3</v>
      </c>
      <c r="O136">
        <v>3</v>
      </c>
      <c r="P136">
        <v>4</v>
      </c>
      <c r="Q136" t="s">
        <v>529</v>
      </c>
    </row>
    <row r="137" spans="1:17" x14ac:dyDescent="0.25">
      <c r="A137" s="2" t="s">
        <v>375</v>
      </c>
      <c r="B137" s="2" t="str">
        <f>MID(Table2[[#This Row],[filename]],1,FIND("-im",Table2[[#This Row],[filename]])-1)</f>
        <v>TKDE_Benchmark-BPIC13_i.xes.gz</v>
      </c>
      <c r="C137">
        <v>1</v>
      </c>
      <c r="D137">
        <v>0</v>
      </c>
      <c r="E137">
        <v>1</v>
      </c>
      <c r="F137">
        <v>1</v>
      </c>
      <c r="G137">
        <v>0</v>
      </c>
      <c r="H137">
        <v>2</v>
      </c>
      <c r="I137">
        <v>1</v>
      </c>
      <c r="J137">
        <v>1</v>
      </c>
      <c r="K137">
        <v>1</v>
      </c>
      <c r="L137">
        <v>0</v>
      </c>
      <c r="M137">
        <v>0</v>
      </c>
      <c r="N137">
        <v>0</v>
      </c>
      <c r="O137">
        <v>0</v>
      </c>
      <c r="P137">
        <v>3</v>
      </c>
      <c r="Q137" t="s">
        <v>625</v>
      </c>
    </row>
    <row r="138" spans="1:17" x14ac:dyDescent="0.25">
      <c r="A138" s="1" t="s">
        <v>379</v>
      </c>
      <c r="B138" s="1" t="str">
        <f>MID(Table2[[#This Row],[filename]],1,FIND("-im",Table2[[#This Row],[filename]])-1)</f>
        <v>TKDE_Benchmark-BPIC13_i.xes.gz</v>
      </c>
      <c r="C138">
        <v>1</v>
      </c>
      <c r="D138">
        <v>0</v>
      </c>
      <c r="E138">
        <v>1</v>
      </c>
      <c r="F138">
        <v>1</v>
      </c>
      <c r="G138">
        <v>0</v>
      </c>
      <c r="H138">
        <v>2</v>
      </c>
      <c r="I138">
        <v>1</v>
      </c>
      <c r="J138">
        <v>1</v>
      </c>
      <c r="K138">
        <v>1</v>
      </c>
      <c r="L138">
        <v>0</v>
      </c>
      <c r="M138">
        <v>0</v>
      </c>
      <c r="N138">
        <v>0</v>
      </c>
      <c r="O138">
        <v>0</v>
      </c>
      <c r="P138">
        <v>3</v>
      </c>
      <c r="Q138" t="s">
        <v>530</v>
      </c>
    </row>
    <row r="139" spans="1:17" x14ac:dyDescent="0.25">
      <c r="A139" s="2" t="s">
        <v>382</v>
      </c>
      <c r="B139" s="2" t="str">
        <f>MID(Table2[[#This Row],[filename]],1,FIND("-im",Table2[[#This Row],[filename]])-1)</f>
        <v>TKDE_Benchmark-BPIC13_i.xes.gz</v>
      </c>
      <c r="C139">
        <v>1</v>
      </c>
      <c r="D139">
        <v>0</v>
      </c>
      <c r="E139">
        <v>1</v>
      </c>
      <c r="F139">
        <v>1</v>
      </c>
      <c r="G139">
        <v>0</v>
      </c>
      <c r="H139">
        <v>2</v>
      </c>
      <c r="I139">
        <v>1</v>
      </c>
      <c r="J139">
        <v>1</v>
      </c>
      <c r="K139">
        <v>1</v>
      </c>
      <c r="L139">
        <v>0</v>
      </c>
      <c r="M139">
        <v>0</v>
      </c>
      <c r="N139">
        <v>0</v>
      </c>
      <c r="O139">
        <v>0</v>
      </c>
      <c r="P139">
        <v>3</v>
      </c>
      <c r="Q139" t="s">
        <v>531</v>
      </c>
    </row>
    <row r="140" spans="1:17" x14ac:dyDescent="0.25">
      <c r="A140" s="1" t="s">
        <v>386</v>
      </c>
      <c r="B140" s="1" t="str">
        <f>MID(Table2[[#This Row],[filename]],1,FIND("-im",Table2[[#This Row],[filename]])-1)</f>
        <v>TKDE_Benchmark-BPIC14_f.xes.gz</v>
      </c>
      <c r="C140">
        <v>8</v>
      </c>
      <c r="D140">
        <v>0</v>
      </c>
      <c r="E140">
        <v>2</v>
      </c>
      <c r="F140">
        <v>1</v>
      </c>
      <c r="G140">
        <v>0</v>
      </c>
      <c r="H140">
        <v>8</v>
      </c>
      <c r="I140">
        <v>8</v>
      </c>
      <c r="J140">
        <v>8</v>
      </c>
      <c r="K140">
        <v>8</v>
      </c>
      <c r="L140">
        <v>0</v>
      </c>
      <c r="M140">
        <v>0</v>
      </c>
      <c r="N140">
        <v>0</v>
      </c>
      <c r="O140">
        <v>0</v>
      </c>
      <c r="P140">
        <v>9</v>
      </c>
      <c r="Q140" t="s">
        <v>634</v>
      </c>
    </row>
    <row r="141" spans="1:17" x14ac:dyDescent="0.25">
      <c r="A141" s="2" t="s">
        <v>387</v>
      </c>
      <c r="B141" s="2" t="str">
        <f>MID(Table2[[#This Row],[filename]],1,FIND("-im",Table2[[#This Row],[filename]])-1)</f>
        <v>TKDE_Benchmark-BPIC14_f.xes.gz</v>
      </c>
      <c r="C141">
        <v>4</v>
      </c>
      <c r="D141">
        <v>2</v>
      </c>
      <c r="E141">
        <v>1</v>
      </c>
      <c r="F141">
        <v>1</v>
      </c>
      <c r="G141">
        <v>0</v>
      </c>
      <c r="H141">
        <v>6</v>
      </c>
      <c r="I141">
        <v>1</v>
      </c>
      <c r="J141">
        <v>1</v>
      </c>
      <c r="K141">
        <v>3</v>
      </c>
      <c r="L141">
        <v>0</v>
      </c>
      <c r="M141">
        <v>1</v>
      </c>
      <c r="N141">
        <v>4</v>
      </c>
      <c r="O141">
        <v>4</v>
      </c>
      <c r="P141">
        <v>9</v>
      </c>
      <c r="Q141" t="s">
        <v>528</v>
      </c>
    </row>
    <row r="142" spans="1:17" x14ac:dyDescent="0.25">
      <c r="A142" s="1" t="s">
        <v>390</v>
      </c>
      <c r="B142" s="1" t="str">
        <f>MID(Table2[[#This Row],[filename]],1,FIND("-im",Table2[[#This Row],[filename]])-1)</f>
        <v>TKDE_Benchmark-BPIC14_f.xes.gz</v>
      </c>
      <c r="C142">
        <v>4</v>
      </c>
      <c r="D142">
        <v>2</v>
      </c>
      <c r="E142">
        <v>1</v>
      </c>
      <c r="F142">
        <v>1</v>
      </c>
      <c r="G142">
        <v>0</v>
      </c>
      <c r="H142">
        <v>6</v>
      </c>
      <c r="I142">
        <v>1</v>
      </c>
      <c r="J142">
        <v>1</v>
      </c>
      <c r="K142">
        <v>3</v>
      </c>
      <c r="L142">
        <v>0</v>
      </c>
      <c r="M142">
        <v>1</v>
      </c>
      <c r="N142">
        <v>4</v>
      </c>
      <c r="O142">
        <v>4</v>
      </c>
      <c r="P142">
        <v>9</v>
      </c>
      <c r="Q142" t="s">
        <v>529</v>
      </c>
    </row>
    <row r="143" spans="1:17" x14ac:dyDescent="0.25">
      <c r="A143" s="2" t="s">
        <v>391</v>
      </c>
      <c r="B143" s="2" t="str">
        <f>MID(Table2[[#This Row],[filename]],1,FIND("-im",Table2[[#This Row],[filename]])-1)</f>
        <v>TKDE_Benchmark-BPIC14_f.xes.gz</v>
      </c>
      <c r="C143">
        <v>5</v>
      </c>
      <c r="D143">
        <v>2</v>
      </c>
      <c r="E143">
        <v>2</v>
      </c>
      <c r="F143">
        <v>1</v>
      </c>
      <c r="G143">
        <v>0</v>
      </c>
      <c r="H143">
        <v>3</v>
      </c>
      <c r="I143">
        <v>3</v>
      </c>
      <c r="J143">
        <v>3</v>
      </c>
      <c r="K143">
        <v>5</v>
      </c>
      <c r="L143">
        <v>0</v>
      </c>
      <c r="M143">
        <v>0</v>
      </c>
      <c r="N143">
        <v>0</v>
      </c>
      <c r="O143">
        <v>0</v>
      </c>
      <c r="P143">
        <v>9</v>
      </c>
      <c r="Q143" t="s">
        <v>625</v>
      </c>
    </row>
    <row r="144" spans="1:17" x14ac:dyDescent="0.25">
      <c r="A144" s="1" t="s">
        <v>395</v>
      </c>
      <c r="B144" s="1" t="str">
        <f>MID(Table2[[#This Row],[filename]],1,FIND("-im",Table2[[#This Row],[filename]])-1)</f>
        <v>TKDE_Benchmark-BPIC14_f.xes.gz</v>
      </c>
      <c r="C144">
        <v>3</v>
      </c>
      <c r="D144">
        <v>2</v>
      </c>
      <c r="E144">
        <v>1</v>
      </c>
      <c r="F144">
        <v>1</v>
      </c>
      <c r="G144">
        <v>0</v>
      </c>
      <c r="H144">
        <v>4</v>
      </c>
      <c r="I144">
        <v>0</v>
      </c>
      <c r="J144">
        <v>0</v>
      </c>
      <c r="K144">
        <v>2</v>
      </c>
      <c r="L144">
        <v>0</v>
      </c>
      <c r="M144">
        <v>2</v>
      </c>
      <c r="N144">
        <v>5</v>
      </c>
      <c r="O144">
        <v>5</v>
      </c>
      <c r="P144">
        <v>9</v>
      </c>
      <c r="Q144" t="s">
        <v>530</v>
      </c>
    </row>
    <row r="145" spans="1:17" x14ac:dyDescent="0.25">
      <c r="A145" s="2" t="s">
        <v>398</v>
      </c>
      <c r="B145" s="2" t="str">
        <f>MID(Table2[[#This Row],[filename]],1,FIND("-im",Table2[[#This Row],[filename]])-1)</f>
        <v>TKDE_Benchmark-BPIC14_f.xes.gz</v>
      </c>
      <c r="C145">
        <v>3</v>
      </c>
      <c r="D145">
        <v>2</v>
      </c>
      <c r="E145">
        <v>1</v>
      </c>
      <c r="F145">
        <v>1</v>
      </c>
      <c r="G145">
        <v>0</v>
      </c>
      <c r="H145">
        <v>4</v>
      </c>
      <c r="I145">
        <v>0</v>
      </c>
      <c r="J145">
        <v>0</v>
      </c>
      <c r="K145">
        <v>2</v>
      </c>
      <c r="L145">
        <v>0</v>
      </c>
      <c r="M145">
        <v>2</v>
      </c>
      <c r="N145">
        <v>5</v>
      </c>
      <c r="O145">
        <v>5</v>
      </c>
      <c r="P145">
        <v>9</v>
      </c>
      <c r="Q145" t="s">
        <v>531</v>
      </c>
    </row>
    <row r="146" spans="1:17" x14ac:dyDescent="0.25">
      <c r="A146" s="1" t="s">
        <v>402</v>
      </c>
      <c r="B146" s="1" t="str">
        <f>MID(Table2[[#This Row],[filename]],1,FIND("-im",Table2[[#This Row],[filename]])-1)</f>
        <v>TKDE_Benchmark-BPIC15_1f.xes.gz</v>
      </c>
      <c r="C146">
        <v>38</v>
      </c>
      <c r="D146">
        <v>0</v>
      </c>
      <c r="E146">
        <v>0</v>
      </c>
      <c r="F146">
        <v>4</v>
      </c>
      <c r="G146">
        <v>0</v>
      </c>
      <c r="H146">
        <v>35</v>
      </c>
      <c r="I146">
        <v>34</v>
      </c>
      <c r="J146">
        <v>65</v>
      </c>
      <c r="K146">
        <v>33</v>
      </c>
      <c r="L146">
        <v>0</v>
      </c>
      <c r="M146">
        <v>0</v>
      </c>
      <c r="N146">
        <v>0</v>
      </c>
      <c r="O146">
        <v>0</v>
      </c>
      <c r="P146">
        <v>70</v>
      </c>
      <c r="Q146" t="s">
        <v>634</v>
      </c>
    </row>
    <row r="147" spans="1:17" x14ac:dyDescent="0.25">
      <c r="A147" s="2" t="s">
        <v>403</v>
      </c>
      <c r="B147" s="2" t="str">
        <f>MID(Table2[[#This Row],[filename]],1,FIND("-im",Table2[[#This Row],[filename]])-1)</f>
        <v>TKDE_Benchmark-BPIC15_1f.xes.gz</v>
      </c>
      <c r="C147">
        <v>55</v>
      </c>
      <c r="D147">
        <v>53</v>
      </c>
      <c r="E147">
        <v>5</v>
      </c>
      <c r="F147">
        <v>18</v>
      </c>
      <c r="G147">
        <v>7</v>
      </c>
      <c r="H147">
        <v>1</v>
      </c>
      <c r="I147">
        <v>1</v>
      </c>
      <c r="J147">
        <v>1</v>
      </c>
      <c r="K147">
        <v>54</v>
      </c>
      <c r="L147">
        <v>2</v>
      </c>
      <c r="M147">
        <v>0</v>
      </c>
      <c r="N147">
        <v>0</v>
      </c>
      <c r="O147">
        <v>0</v>
      </c>
      <c r="P147">
        <v>70</v>
      </c>
      <c r="Q147" t="s">
        <v>528</v>
      </c>
    </row>
    <row r="148" spans="1:17" x14ac:dyDescent="0.25">
      <c r="A148" s="1" t="s">
        <v>406</v>
      </c>
      <c r="B148" s="1" t="str">
        <f>MID(Table2[[#This Row],[filename]],1,FIND("-im",Table2[[#This Row],[filename]])-1)</f>
        <v>TKDE_Benchmark-BPIC15_1f.xes.gz</v>
      </c>
      <c r="C148">
        <v>54</v>
      </c>
      <c r="D148">
        <v>52</v>
      </c>
      <c r="E148">
        <v>5</v>
      </c>
      <c r="F148">
        <v>18</v>
      </c>
      <c r="G148">
        <v>7</v>
      </c>
      <c r="H148">
        <v>1</v>
      </c>
      <c r="I148">
        <v>1</v>
      </c>
      <c r="J148">
        <v>1</v>
      </c>
      <c r="K148">
        <v>53</v>
      </c>
      <c r="L148">
        <v>3</v>
      </c>
      <c r="M148">
        <v>0</v>
      </c>
      <c r="N148">
        <v>0</v>
      </c>
      <c r="O148">
        <v>0</v>
      </c>
      <c r="P148">
        <v>70</v>
      </c>
      <c r="Q148" t="s">
        <v>529</v>
      </c>
    </row>
    <row r="149" spans="1:17" x14ac:dyDescent="0.25">
      <c r="A149" s="2" t="s">
        <v>407</v>
      </c>
      <c r="B149" s="2" t="str">
        <f>MID(Table2[[#This Row],[filename]],1,FIND("-im",Table2[[#This Row],[filename]])-1)</f>
        <v>TKDE_Benchmark-BPIC15_1f.xes.gz</v>
      </c>
      <c r="C149">
        <v>42</v>
      </c>
      <c r="D149">
        <v>40</v>
      </c>
      <c r="E149">
        <v>7</v>
      </c>
      <c r="F149">
        <v>16</v>
      </c>
      <c r="G149">
        <v>6</v>
      </c>
      <c r="H149">
        <v>0</v>
      </c>
      <c r="I149">
        <v>0</v>
      </c>
      <c r="J149">
        <v>0</v>
      </c>
      <c r="K149">
        <v>40</v>
      </c>
      <c r="L149">
        <v>0</v>
      </c>
      <c r="M149">
        <v>0</v>
      </c>
      <c r="N149">
        <v>0</v>
      </c>
      <c r="O149">
        <v>0</v>
      </c>
      <c r="P149">
        <v>70</v>
      </c>
      <c r="Q149" t="s">
        <v>625</v>
      </c>
    </row>
    <row r="150" spans="1:17" x14ac:dyDescent="0.25">
      <c r="A150" s="1" t="s">
        <v>411</v>
      </c>
      <c r="B150" s="1" t="str">
        <f>MID(Table2[[#This Row],[filename]],1,FIND("-im",Table2[[#This Row],[filename]])-1)</f>
        <v>TKDE_Benchmark-BPIC15_1f.xes.gz</v>
      </c>
      <c r="C150">
        <v>40</v>
      </c>
      <c r="D150">
        <v>39</v>
      </c>
      <c r="E150">
        <v>5</v>
      </c>
      <c r="F150">
        <v>18</v>
      </c>
      <c r="G150">
        <v>8</v>
      </c>
      <c r="H150">
        <v>0</v>
      </c>
      <c r="I150">
        <v>0</v>
      </c>
      <c r="J150">
        <v>0</v>
      </c>
      <c r="K150">
        <v>39</v>
      </c>
      <c r="L150">
        <v>1</v>
      </c>
      <c r="M150">
        <v>1</v>
      </c>
      <c r="N150">
        <v>2</v>
      </c>
      <c r="O150">
        <v>2</v>
      </c>
      <c r="P150">
        <v>70</v>
      </c>
      <c r="Q150" t="s">
        <v>530</v>
      </c>
    </row>
    <row r="151" spans="1:17" x14ac:dyDescent="0.25">
      <c r="A151" s="2" t="s">
        <v>414</v>
      </c>
      <c r="B151" s="2" t="str">
        <f>MID(Table2[[#This Row],[filename]],1,FIND("-im",Table2[[#This Row],[filename]])-1)</f>
        <v>TKDE_Benchmark-BPIC15_1f.xes.gz</v>
      </c>
      <c r="C151">
        <v>40</v>
      </c>
      <c r="D151">
        <v>39</v>
      </c>
      <c r="E151">
        <v>5</v>
      </c>
      <c r="F151">
        <v>18</v>
      </c>
      <c r="G151">
        <v>7</v>
      </c>
      <c r="H151">
        <v>0</v>
      </c>
      <c r="I151">
        <v>0</v>
      </c>
      <c r="J151">
        <v>0</v>
      </c>
      <c r="K151">
        <v>39</v>
      </c>
      <c r="L151">
        <v>3</v>
      </c>
      <c r="M151">
        <v>0</v>
      </c>
      <c r="N151">
        <v>0</v>
      </c>
      <c r="O151">
        <v>0</v>
      </c>
      <c r="P151">
        <v>70</v>
      </c>
      <c r="Q151" t="s">
        <v>531</v>
      </c>
    </row>
    <row r="152" spans="1:17" x14ac:dyDescent="0.25">
      <c r="A152" s="1" t="s">
        <v>418</v>
      </c>
      <c r="B152" s="1" t="str">
        <f>MID(Table2[[#This Row],[filename]],1,FIND("-im",Table2[[#This Row],[filename]])-1)</f>
        <v>TKDE_Benchmark-BPIC15_2f.xes.gz</v>
      </c>
      <c r="C152">
        <v>9</v>
      </c>
      <c r="D152">
        <v>0</v>
      </c>
      <c r="E152">
        <v>0</v>
      </c>
      <c r="F152">
        <v>1</v>
      </c>
      <c r="G152">
        <v>0</v>
      </c>
      <c r="H152">
        <v>7</v>
      </c>
      <c r="I152">
        <v>7</v>
      </c>
      <c r="J152">
        <v>79</v>
      </c>
      <c r="K152">
        <v>6</v>
      </c>
      <c r="L152">
        <v>0</v>
      </c>
      <c r="M152">
        <v>0</v>
      </c>
      <c r="N152">
        <v>0</v>
      </c>
      <c r="O152">
        <v>0</v>
      </c>
      <c r="P152">
        <v>82</v>
      </c>
      <c r="Q152" t="s">
        <v>634</v>
      </c>
    </row>
    <row r="153" spans="1:17" x14ac:dyDescent="0.25">
      <c r="A153" s="2" t="s">
        <v>419</v>
      </c>
      <c r="B153" s="2" t="str">
        <f>MID(Table2[[#This Row],[filename]],1,FIND("-im",Table2[[#This Row],[filename]])-1)</f>
        <v>TKDE_Benchmark-BPIC15_2f.xes.gz</v>
      </c>
      <c r="C153">
        <v>73</v>
      </c>
      <c r="D153">
        <v>64</v>
      </c>
      <c r="E153">
        <v>14</v>
      </c>
      <c r="F153">
        <v>18</v>
      </c>
      <c r="G153">
        <v>3</v>
      </c>
      <c r="H153">
        <v>10</v>
      </c>
      <c r="I153">
        <v>9</v>
      </c>
      <c r="J153">
        <v>10</v>
      </c>
      <c r="K153">
        <v>73</v>
      </c>
      <c r="L153">
        <v>0</v>
      </c>
      <c r="M153">
        <v>2</v>
      </c>
      <c r="N153">
        <v>4</v>
      </c>
      <c r="O153">
        <v>6</v>
      </c>
      <c r="P153">
        <v>82</v>
      </c>
      <c r="Q153" t="s">
        <v>528</v>
      </c>
    </row>
    <row r="154" spans="1:17" x14ac:dyDescent="0.25">
      <c r="A154" s="1" t="s">
        <v>422</v>
      </c>
      <c r="B154" s="1" t="str">
        <f>MID(Table2[[#This Row],[filename]],1,FIND("-im",Table2[[#This Row],[filename]])-1)</f>
        <v>TKDE_Benchmark-BPIC15_2f.xes.gz</v>
      </c>
      <c r="C154">
        <v>72</v>
      </c>
      <c r="D154">
        <v>63</v>
      </c>
      <c r="E154">
        <v>14</v>
      </c>
      <c r="F154">
        <v>21</v>
      </c>
      <c r="G154">
        <v>6</v>
      </c>
      <c r="H154">
        <v>10</v>
      </c>
      <c r="I154">
        <v>9</v>
      </c>
      <c r="J154">
        <v>10</v>
      </c>
      <c r="K154">
        <v>72</v>
      </c>
      <c r="L154">
        <v>0</v>
      </c>
      <c r="M154">
        <v>2</v>
      </c>
      <c r="N154">
        <v>4</v>
      </c>
      <c r="O154">
        <v>4</v>
      </c>
      <c r="P154">
        <v>82</v>
      </c>
      <c r="Q154" t="s">
        <v>529</v>
      </c>
    </row>
    <row r="155" spans="1:17" x14ac:dyDescent="0.25">
      <c r="A155" s="2" t="s">
        <v>423</v>
      </c>
      <c r="B155" s="2" t="str">
        <f>MID(Table2[[#This Row],[filename]],1,FIND("-im",Table2[[#This Row],[filename]])-1)</f>
        <v>TKDE_Benchmark-BPIC15_2f.xes.gz</v>
      </c>
      <c r="C155">
        <v>55</v>
      </c>
      <c r="D155">
        <v>55</v>
      </c>
      <c r="E155">
        <v>16</v>
      </c>
      <c r="F155">
        <v>18</v>
      </c>
      <c r="G155">
        <v>5</v>
      </c>
      <c r="H155">
        <v>1</v>
      </c>
      <c r="I155">
        <v>0</v>
      </c>
      <c r="J155">
        <v>0</v>
      </c>
      <c r="K155">
        <v>55</v>
      </c>
      <c r="L155">
        <v>0</v>
      </c>
      <c r="M155">
        <v>0</v>
      </c>
      <c r="N155">
        <v>0</v>
      </c>
      <c r="O155">
        <v>0</v>
      </c>
      <c r="P155">
        <v>80</v>
      </c>
      <c r="Q155" t="s">
        <v>625</v>
      </c>
    </row>
    <row r="156" spans="1:17" x14ac:dyDescent="0.25">
      <c r="A156" s="1" t="s">
        <v>427</v>
      </c>
      <c r="B156" s="1" t="str">
        <f>MID(Table2[[#This Row],[filename]],1,FIND("-im",Table2[[#This Row],[filename]])-1)</f>
        <v>TKDE_Benchmark-BPIC15_2f.xes.gz</v>
      </c>
      <c r="C156">
        <v>52</v>
      </c>
      <c r="D156">
        <v>52</v>
      </c>
      <c r="E156">
        <v>12</v>
      </c>
      <c r="F156">
        <v>19</v>
      </c>
      <c r="G156">
        <v>5</v>
      </c>
      <c r="H156">
        <v>1</v>
      </c>
      <c r="I156">
        <v>0</v>
      </c>
      <c r="J156">
        <v>0</v>
      </c>
      <c r="K156">
        <v>52</v>
      </c>
      <c r="L156">
        <v>2</v>
      </c>
      <c r="M156">
        <v>2</v>
      </c>
      <c r="N156">
        <v>5</v>
      </c>
      <c r="O156">
        <v>5</v>
      </c>
      <c r="P156">
        <v>80</v>
      </c>
      <c r="Q156" t="s">
        <v>530</v>
      </c>
    </row>
    <row r="157" spans="1:17" x14ac:dyDescent="0.25">
      <c r="A157" s="2" t="s">
        <v>430</v>
      </c>
      <c r="B157" s="2" t="str">
        <f>MID(Table2[[#This Row],[filename]],1,FIND("-im",Table2[[#This Row],[filename]])-1)</f>
        <v>TKDE_Benchmark-BPIC15_2f.xes.gz</v>
      </c>
      <c r="C157">
        <v>51</v>
      </c>
      <c r="D157">
        <v>51</v>
      </c>
      <c r="E157">
        <v>13</v>
      </c>
      <c r="F157">
        <v>18</v>
      </c>
      <c r="G157">
        <v>5</v>
      </c>
      <c r="H157">
        <v>1</v>
      </c>
      <c r="I157">
        <v>0</v>
      </c>
      <c r="J157">
        <v>0</v>
      </c>
      <c r="K157">
        <v>51</v>
      </c>
      <c r="L157">
        <v>1</v>
      </c>
      <c r="M157">
        <v>2</v>
      </c>
      <c r="N157">
        <v>6</v>
      </c>
      <c r="O157">
        <v>6</v>
      </c>
      <c r="P157">
        <v>80</v>
      </c>
      <c r="Q157" t="s">
        <v>531</v>
      </c>
    </row>
    <row r="158" spans="1:17" x14ac:dyDescent="0.25">
      <c r="A158" s="1" t="s">
        <v>434</v>
      </c>
      <c r="B158" s="1" t="str">
        <f>MID(Table2[[#This Row],[filename]],1,FIND("-im",Table2[[#This Row],[filename]])-1)</f>
        <v>TKDE_Benchmark-BPIC15_3f.xes.gz</v>
      </c>
      <c r="C158">
        <v>2</v>
      </c>
      <c r="D158">
        <v>0</v>
      </c>
      <c r="E158">
        <v>0</v>
      </c>
      <c r="F158">
        <v>1</v>
      </c>
      <c r="G158">
        <v>0</v>
      </c>
      <c r="H158">
        <v>1</v>
      </c>
      <c r="I158">
        <v>1</v>
      </c>
      <c r="J158">
        <v>59</v>
      </c>
      <c r="K158">
        <v>1</v>
      </c>
      <c r="L158">
        <v>0</v>
      </c>
      <c r="M158">
        <v>0</v>
      </c>
      <c r="N158">
        <v>0</v>
      </c>
      <c r="O158">
        <v>0</v>
      </c>
      <c r="P158">
        <v>62</v>
      </c>
      <c r="Q158" t="s">
        <v>634</v>
      </c>
    </row>
    <row r="159" spans="1:17" x14ac:dyDescent="0.25">
      <c r="A159" s="2" t="s">
        <v>435</v>
      </c>
      <c r="B159" s="2" t="str">
        <f>MID(Table2[[#This Row],[filename]],1,FIND("-im",Table2[[#This Row],[filename]])-1)</f>
        <v>TKDE_Benchmark-BPIC15_3f.xes.gz</v>
      </c>
      <c r="C159">
        <v>54</v>
      </c>
      <c r="D159">
        <v>41</v>
      </c>
      <c r="E159">
        <v>11</v>
      </c>
      <c r="F159">
        <v>17</v>
      </c>
      <c r="G159">
        <v>1</v>
      </c>
      <c r="H159">
        <v>11</v>
      </c>
      <c r="I159">
        <v>10</v>
      </c>
      <c r="J159">
        <v>11</v>
      </c>
      <c r="K159">
        <v>51</v>
      </c>
      <c r="L159">
        <v>1</v>
      </c>
      <c r="M159">
        <v>2</v>
      </c>
      <c r="N159">
        <v>4</v>
      </c>
      <c r="O159">
        <v>4</v>
      </c>
      <c r="P159">
        <v>62</v>
      </c>
      <c r="Q159" t="s">
        <v>528</v>
      </c>
    </row>
    <row r="160" spans="1:17" x14ac:dyDescent="0.25">
      <c r="A160" s="1" t="s">
        <v>438</v>
      </c>
      <c r="B160" s="1" t="str">
        <f>MID(Table2[[#This Row],[filename]],1,FIND("-im",Table2[[#This Row],[filename]])-1)</f>
        <v>TKDE_Benchmark-BPIC15_3f.xes.gz</v>
      </c>
      <c r="C160">
        <v>55</v>
      </c>
      <c r="D160">
        <v>43</v>
      </c>
      <c r="E160">
        <v>14</v>
      </c>
      <c r="F160">
        <v>18</v>
      </c>
      <c r="G160">
        <v>1</v>
      </c>
      <c r="H160">
        <v>12</v>
      </c>
      <c r="I160">
        <v>10</v>
      </c>
      <c r="J160">
        <v>10</v>
      </c>
      <c r="K160">
        <v>53</v>
      </c>
      <c r="L160">
        <v>0</v>
      </c>
      <c r="M160">
        <v>3</v>
      </c>
      <c r="N160">
        <v>6</v>
      </c>
      <c r="O160">
        <v>8</v>
      </c>
      <c r="P160">
        <v>62</v>
      </c>
      <c r="Q160" t="s">
        <v>529</v>
      </c>
    </row>
    <row r="161" spans="1:17" x14ac:dyDescent="0.25">
      <c r="A161" s="2" t="s">
        <v>439</v>
      </c>
      <c r="B161" s="2" t="str">
        <f>MID(Table2[[#This Row],[filename]],1,FIND("-im",Table2[[#This Row],[filename]])-1)</f>
        <v>TKDE_Benchmark-BPIC15_3f.xes.gz</v>
      </c>
      <c r="C161">
        <v>40</v>
      </c>
      <c r="D161">
        <v>38</v>
      </c>
      <c r="E161">
        <v>15</v>
      </c>
      <c r="F161">
        <v>14</v>
      </c>
      <c r="G161">
        <v>0</v>
      </c>
      <c r="H161">
        <v>1</v>
      </c>
      <c r="I161">
        <v>0</v>
      </c>
      <c r="J161">
        <v>0</v>
      </c>
      <c r="K161">
        <v>38</v>
      </c>
      <c r="L161">
        <v>0</v>
      </c>
      <c r="M161">
        <v>0</v>
      </c>
      <c r="N161">
        <v>0</v>
      </c>
      <c r="O161">
        <v>0</v>
      </c>
      <c r="P161">
        <v>62</v>
      </c>
      <c r="Q161" t="s">
        <v>625</v>
      </c>
    </row>
    <row r="162" spans="1:17" x14ac:dyDescent="0.25">
      <c r="A162" s="1" t="s">
        <v>443</v>
      </c>
      <c r="B162" s="1" t="str">
        <f>MID(Table2[[#This Row],[filename]],1,FIND("-im",Table2[[#This Row],[filename]])-1)</f>
        <v>TKDE_Benchmark-BPIC15_3f.xes.gz</v>
      </c>
      <c r="C162">
        <v>34</v>
      </c>
      <c r="D162">
        <v>31</v>
      </c>
      <c r="E162">
        <v>10</v>
      </c>
      <c r="F162">
        <v>14</v>
      </c>
      <c r="G162">
        <v>0</v>
      </c>
      <c r="H162">
        <v>1</v>
      </c>
      <c r="I162">
        <v>0</v>
      </c>
      <c r="J162">
        <v>0</v>
      </c>
      <c r="K162">
        <v>31</v>
      </c>
      <c r="L162">
        <v>1</v>
      </c>
      <c r="M162">
        <v>4</v>
      </c>
      <c r="N162">
        <v>8</v>
      </c>
      <c r="O162">
        <v>11</v>
      </c>
      <c r="P162">
        <v>62</v>
      </c>
      <c r="Q162" t="s">
        <v>530</v>
      </c>
    </row>
    <row r="163" spans="1:17" x14ac:dyDescent="0.25">
      <c r="A163" s="2" t="s">
        <v>446</v>
      </c>
      <c r="B163" s="2" t="str">
        <f>MID(Table2[[#This Row],[filename]],1,FIND("-im",Table2[[#This Row],[filename]])-1)</f>
        <v>TKDE_Benchmark-BPIC15_3f.xes.gz</v>
      </c>
      <c r="C163">
        <v>34</v>
      </c>
      <c r="D163">
        <v>31</v>
      </c>
      <c r="E163">
        <v>9</v>
      </c>
      <c r="F163">
        <v>14</v>
      </c>
      <c r="G163">
        <v>0</v>
      </c>
      <c r="H163">
        <v>1</v>
      </c>
      <c r="I163">
        <v>0</v>
      </c>
      <c r="J163">
        <v>0</v>
      </c>
      <c r="K163">
        <v>31</v>
      </c>
      <c r="L163">
        <v>1</v>
      </c>
      <c r="M163">
        <v>4</v>
      </c>
      <c r="N163">
        <v>8</v>
      </c>
      <c r="O163">
        <v>11</v>
      </c>
      <c r="P163">
        <v>62</v>
      </c>
      <c r="Q163" t="s">
        <v>531</v>
      </c>
    </row>
    <row r="164" spans="1:17" x14ac:dyDescent="0.25">
      <c r="A164" s="1" t="s">
        <v>450</v>
      </c>
      <c r="B164" s="1" t="str">
        <f>MID(Table2[[#This Row],[filename]],1,FIND("-im",Table2[[#This Row],[filename]])-1)</f>
        <v>TKDE_Benchmark-BPIC15_4f.xes.gz</v>
      </c>
      <c r="C164">
        <v>11</v>
      </c>
      <c r="D164">
        <v>0</v>
      </c>
      <c r="E164">
        <v>0</v>
      </c>
      <c r="F164">
        <v>1</v>
      </c>
      <c r="G164">
        <v>0</v>
      </c>
      <c r="H164">
        <v>9</v>
      </c>
      <c r="I164">
        <v>9</v>
      </c>
      <c r="J164">
        <v>62</v>
      </c>
      <c r="K164">
        <v>9</v>
      </c>
      <c r="L164">
        <v>0</v>
      </c>
      <c r="M164">
        <v>0</v>
      </c>
      <c r="N164">
        <v>0</v>
      </c>
      <c r="O164">
        <v>0</v>
      </c>
      <c r="P164">
        <v>65</v>
      </c>
      <c r="Q164" t="s">
        <v>634</v>
      </c>
    </row>
    <row r="165" spans="1:17" x14ac:dyDescent="0.25">
      <c r="A165" s="2" t="s">
        <v>451</v>
      </c>
      <c r="B165" s="2" t="str">
        <f>MID(Table2[[#This Row],[filename]],1,FIND("-im",Table2[[#This Row],[filename]])-1)</f>
        <v>TKDE_Benchmark-BPIC15_4f.xes.gz</v>
      </c>
      <c r="C165">
        <v>58</v>
      </c>
      <c r="D165">
        <v>54</v>
      </c>
      <c r="E165">
        <v>13</v>
      </c>
      <c r="F165">
        <v>16</v>
      </c>
      <c r="G165">
        <v>5</v>
      </c>
      <c r="H165">
        <v>5</v>
      </c>
      <c r="I165">
        <v>4</v>
      </c>
      <c r="J165">
        <v>4</v>
      </c>
      <c r="K165">
        <v>58</v>
      </c>
      <c r="L165">
        <v>0</v>
      </c>
      <c r="M165">
        <v>2</v>
      </c>
      <c r="N165">
        <v>4</v>
      </c>
      <c r="O165">
        <v>5</v>
      </c>
      <c r="P165">
        <v>65</v>
      </c>
      <c r="Q165" t="s">
        <v>528</v>
      </c>
    </row>
    <row r="166" spans="1:17" x14ac:dyDescent="0.25">
      <c r="A166" s="1" t="s">
        <v>454</v>
      </c>
      <c r="B166" s="1" t="str">
        <f>MID(Table2[[#This Row],[filename]],1,FIND("-im",Table2[[#This Row],[filename]])-1)</f>
        <v>TKDE_Benchmark-BPIC15_4f.xes.gz</v>
      </c>
      <c r="C166">
        <v>57</v>
      </c>
      <c r="D166">
        <v>52</v>
      </c>
      <c r="E166">
        <v>13</v>
      </c>
      <c r="F166">
        <v>19</v>
      </c>
      <c r="G166">
        <v>6</v>
      </c>
      <c r="H166">
        <v>5</v>
      </c>
      <c r="I166">
        <v>5</v>
      </c>
      <c r="J166">
        <v>5</v>
      </c>
      <c r="K166">
        <v>57</v>
      </c>
      <c r="L166">
        <v>0</v>
      </c>
      <c r="M166">
        <v>2</v>
      </c>
      <c r="N166">
        <v>4</v>
      </c>
      <c r="O166">
        <v>6</v>
      </c>
      <c r="P166">
        <v>65</v>
      </c>
      <c r="Q166" t="s">
        <v>529</v>
      </c>
    </row>
    <row r="167" spans="1:17" x14ac:dyDescent="0.25">
      <c r="A167" s="2" t="s">
        <v>455</v>
      </c>
      <c r="B167" s="2" t="str">
        <f>MID(Table2[[#This Row],[filename]],1,FIND("-im",Table2[[#This Row],[filename]])-1)</f>
        <v>TKDE_Benchmark-BPIC15_4f.xes.gz</v>
      </c>
      <c r="C167">
        <v>38</v>
      </c>
      <c r="D167">
        <v>38</v>
      </c>
      <c r="E167">
        <v>16</v>
      </c>
      <c r="F167">
        <v>19</v>
      </c>
      <c r="G167">
        <v>6</v>
      </c>
      <c r="H167">
        <v>0</v>
      </c>
      <c r="I167">
        <v>0</v>
      </c>
      <c r="J167">
        <v>0</v>
      </c>
      <c r="K167">
        <v>38</v>
      </c>
      <c r="L167">
        <v>0</v>
      </c>
      <c r="M167">
        <v>0</v>
      </c>
      <c r="N167">
        <v>0</v>
      </c>
      <c r="O167">
        <v>0</v>
      </c>
      <c r="P167">
        <v>65</v>
      </c>
      <c r="Q167" t="s">
        <v>625</v>
      </c>
    </row>
    <row r="168" spans="1:17" x14ac:dyDescent="0.25">
      <c r="A168" s="1" t="s">
        <v>459</v>
      </c>
      <c r="B168" s="1" t="str">
        <f>MID(Table2[[#This Row],[filename]],1,FIND("-im",Table2[[#This Row],[filename]])-1)</f>
        <v>TKDE_Benchmark-BPIC15_4f.xes.gz</v>
      </c>
      <c r="C168">
        <v>39</v>
      </c>
      <c r="D168">
        <v>37</v>
      </c>
      <c r="E168">
        <v>12</v>
      </c>
      <c r="F168">
        <v>19</v>
      </c>
      <c r="G168">
        <v>6</v>
      </c>
      <c r="H168">
        <v>1</v>
      </c>
      <c r="I168">
        <v>0</v>
      </c>
      <c r="J168">
        <v>0</v>
      </c>
      <c r="K168">
        <v>37</v>
      </c>
      <c r="L168">
        <v>0</v>
      </c>
      <c r="M168">
        <v>1</v>
      </c>
      <c r="N168">
        <v>2</v>
      </c>
      <c r="O168">
        <v>3</v>
      </c>
      <c r="P168">
        <v>65</v>
      </c>
      <c r="Q168" t="s">
        <v>530</v>
      </c>
    </row>
    <row r="169" spans="1:17" x14ac:dyDescent="0.25">
      <c r="A169" s="2" t="s">
        <v>462</v>
      </c>
      <c r="B169" s="2" t="str">
        <f>MID(Table2[[#This Row],[filename]],1,FIND("-im",Table2[[#This Row],[filename]])-1)</f>
        <v>TKDE_Benchmark-BPIC15_4f.xes.gz</v>
      </c>
      <c r="C169">
        <v>38</v>
      </c>
      <c r="D169">
        <v>37</v>
      </c>
      <c r="E169">
        <v>14</v>
      </c>
      <c r="F169">
        <v>18</v>
      </c>
      <c r="G169">
        <v>6</v>
      </c>
      <c r="H169">
        <v>0</v>
      </c>
      <c r="I169">
        <v>0</v>
      </c>
      <c r="J169">
        <v>0</v>
      </c>
      <c r="K169">
        <v>37</v>
      </c>
      <c r="L169">
        <v>0</v>
      </c>
      <c r="M169">
        <v>1</v>
      </c>
      <c r="N169">
        <v>2</v>
      </c>
      <c r="O169">
        <v>3</v>
      </c>
      <c r="P169">
        <v>65</v>
      </c>
      <c r="Q169" t="s">
        <v>531</v>
      </c>
    </row>
    <row r="170" spans="1:17" x14ac:dyDescent="0.25">
      <c r="A170" s="1" t="s">
        <v>466</v>
      </c>
      <c r="B170" s="1" t="str">
        <f>MID(Table2[[#This Row],[filename]],1,FIND("-im",Table2[[#This Row],[filename]])-1)</f>
        <v>TKDE_Benchmark-BPIC15_5f.xes.gz</v>
      </c>
      <c r="C170">
        <v>12</v>
      </c>
      <c r="D170">
        <v>0</v>
      </c>
      <c r="E170">
        <v>0</v>
      </c>
      <c r="F170">
        <v>1</v>
      </c>
      <c r="G170">
        <v>0</v>
      </c>
      <c r="H170">
        <v>10</v>
      </c>
      <c r="I170">
        <v>10</v>
      </c>
      <c r="J170">
        <v>71</v>
      </c>
      <c r="K170">
        <v>9</v>
      </c>
      <c r="L170">
        <v>0</v>
      </c>
      <c r="M170">
        <v>0</v>
      </c>
      <c r="N170">
        <v>0</v>
      </c>
      <c r="O170">
        <v>0</v>
      </c>
      <c r="P170">
        <v>74</v>
      </c>
      <c r="Q170" t="s">
        <v>634</v>
      </c>
    </row>
    <row r="171" spans="1:17" x14ac:dyDescent="0.25">
      <c r="A171" s="2" t="s">
        <v>467</v>
      </c>
      <c r="B171" s="2" t="str">
        <f>MID(Table2[[#This Row],[filename]],1,FIND("-im",Table2[[#This Row],[filename]])-1)</f>
        <v>TKDE_Benchmark-BPIC15_5f.xes.gz</v>
      </c>
      <c r="C171">
        <v>61</v>
      </c>
      <c r="D171">
        <v>59</v>
      </c>
      <c r="E171">
        <v>10</v>
      </c>
      <c r="F171">
        <v>18</v>
      </c>
      <c r="G171">
        <v>6</v>
      </c>
      <c r="H171">
        <v>2</v>
      </c>
      <c r="I171">
        <v>1</v>
      </c>
      <c r="J171">
        <v>1</v>
      </c>
      <c r="K171">
        <v>60</v>
      </c>
      <c r="L171">
        <v>2</v>
      </c>
      <c r="M171">
        <v>2</v>
      </c>
      <c r="N171">
        <v>4</v>
      </c>
      <c r="O171">
        <v>5</v>
      </c>
      <c r="P171">
        <v>74</v>
      </c>
      <c r="Q171" t="s">
        <v>528</v>
      </c>
    </row>
    <row r="172" spans="1:17" x14ac:dyDescent="0.25">
      <c r="A172" s="1" t="s">
        <v>470</v>
      </c>
      <c r="B172" s="1" t="str">
        <f>MID(Table2[[#This Row],[filename]],1,FIND("-im",Table2[[#This Row],[filename]])-1)</f>
        <v>TKDE_Benchmark-BPIC15_5f.xes.gz</v>
      </c>
      <c r="C172">
        <v>63</v>
      </c>
      <c r="D172">
        <v>62</v>
      </c>
      <c r="E172">
        <v>10</v>
      </c>
      <c r="F172">
        <v>17</v>
      </c>
      <c r="G172">
        <v>5</v>
      </c>
      <c r="H172">
        <v>2</v>
      </c>
      <c r="I172">
        <v>1</v>
      </c>
      <c r="J172">
        <v>1</v>
      </c>
      <c r="K172">
        <v>63</v>
      </c>
      <c r="L172">
        <v>2</v>
      </c>
      <c r="M172">
        <v>1</v>
      </c>
      <c r="N172">
        <v>2</v>
      </c>
      <c r="O172">
        <v>3</v>
      </c>
      <c r="P172">
        <v>74</v>
      </c>
      <c r="Q172" t="s">
        <v>529</v>
      </c>
    </row>
    <row r="173" spans="1:17" x14ac:dyDescent="0.25">
      <c r="A173" s="2" t="s">
        <v>471</v>
      </c>
      <c r="B173" s="2" t="str">
        <f>MID(Table2[[#This Row],[filename]],1,FIND("-im",Table2[[#This Row],[filename]])-1)</f>
        <v>TKDE_Benchmark-BPIC15_5f.xes.gz</v>
      </c>
      <c r="C173">
        <v>44</v>
      </c>
      <c r="D173">
        <v>43</v>
      </c>
      <c r="E173">
        <v>9</v>
      </c>
      <c r="F173">
        <v>14</v>
      </c>
      <c r="G173">
        <v>7</v>
      </c>
      <c r="H173">
        <v>1</v>
      </c>
      <c r="I173">
        <v>0</v>
      </c>
      <c r="J173">
        <v>0</v>
      </c>
      <c r="K173">
        <v>43</v>
      </c>
      <c r="L173">
        <v>0</v>
      </c>
      <c r="M173">
        <v>0</v>
      </c>
      <c r="N173">
        <v>0</v>
      </c>
      <c r="O173">
        <v>0</v>
      </c>
      <c r="P173">
        <v>71</v>
      </c>
      <c r="Q173" t="s">
        <v>625</v>
      </c>
    </row>
    <row r="174" spans="1:17" x14ac:dyDescent="0.25">
      <c r="A174" s="1" t="s">
        <v>475</v>
      </c>
      <c r="B174" s="1" t="str">
        <f>MID(Table2[[#This Row],[filename]],1,FIND("-im",Table2[[#This Row],[filename]])-1)</f>
        <v>TKDE_Benchmark-BPIC15_5f.xes.gz</v>
      </c>
      <c r="C174">
        <v>42</v>
      </c>
      <c r="D174">
        <v>40</v>
      </c>
      <c r="E174">
        <v>6</v>
      </c>
      <c r="F174">
        <v>15</v>
      </c>
      <c r="G174">
        <v>7</v>
      </c>
      <c r="H174">
        <v>1</v>
      </c>
      <c r="I174">
        <v>0</v>
      </c>
      <c r="J174">
        <v>0</v>
      </c>
      <c r="K174">
        <v>40</v>
      </c>
      <c r="L174">
        <v>1</v>
      </c>
      <c r="M174">
        <v>1</v>
      </c>
      <c r="N174">
        <v>2</v>
      </c>
      <c r="O174">
        <v>2</v>
      </c>
      <c r="P174">
        <v>71</v>
      </c>
      <c r="Q174" t="s">
        <v>530</v>
      </c>
    </row>
    <row r="175" spans="1:17" x14ac:dyDescent="0.25">
      <c r="A175" s="2" t="s">
        <v>478</v>
      </c>
      <c r="B175" s="2" t="str">
        <f>MID(Table2[[#This Row],[filename]],1,FIND("-im",Table2[[#This Row],[filename]])-1)</f>
        <v>TKDE_Benchmark-BPIC15_5f.xes.gz</v>
      </c>
      <c r="C175">
        <v>43</v>
      </c>
      <c r="D175">
        <v>42</v>
      </c>
      <c r="E175">
        <v>6</v>
      </c>
      <c r="F175">
        <v>17</v>
      </c>
      <c r="G175">
        <v>7</v>
      </c>
      <c r="H175">
        <v>1</v>
      </c>
      <c r="I175">
        <v>0</v>
      </c>
      <c r="J175">
        <v>0</v>
      </c>
      <c r="K175">
        <v>42</v>
      </c>
      <c r="L175">
        <v>2</v>
      </c>
      <c r="M175">
        <v>1</v>
      </c>
      <c r="N175">
        <v>2</v>
      </c>
      <c r="O175">
        <v>3</v>
      </c>
      <c r="P175">
        <v>71</v>
      </c>
      <c r="Q175" t="s">
        <v>531</v>
      </c>
    </row>
    <row r="176" spans="1:17" x14ac:dyDescent="0.25">
      <c r="A176" s="1" t="s">
        <v>482</v>
      </c>
      <c r="B176" s="1" t="str">
        <f>MID(Table2[[#This Row],[filename]],1,FIND("-im",Table2[[#This Row],[filename]])-1)</f>
        <v>TKDE_Benchmark-BPIC17_f.xes.gz</v>
      </c>
      <c r="C176">
        <v>7</v>
      </c>
      <c r="D176">
        <v>2</v>
      </c>
      <c r="E176">
        <v>0</v>
      </c>
      <c r="F176">
        <v>4</v>
      </c>
      <c r="G176">
        <v>0</v>
      </c>
      <c r="H176">
        <v>7</v>
      </c>
      <c r="I176">
        <v>4</v>
      </c>
      <c r="J176">
        <v>9</v>
      </c>
      <c r="K176">
        <v>6</v>
      </c>
      <c r="L176">
        <v>0</v>
      </c>
      <c r="M176">
        <v>0</v>
      </c>
      <c r="N176">
        <v>0</v>
      </c>
      <c r="O176">
        <v>0</v>
      </c>
      <c r="P176">
        <v>18</v>
      </c>
      <c r="Q176" t="s">
        <v>634</v>
      </c>
    </row>
    <row r="177" spans="1:17" x14ac:dyDescent="0.25">
      <c r="A177" s="2" t="s">
        <v>483</v>
      </c>
      <c r="B177" s="2" t="str">
        <f>MID(Table2[[#This Row],[filename]],1,FIND("-im",Table2[[#This Row],[filename]])-1)</f>
        <v>TKDE_Benchmark-BPIC17_f.xes.gz</v>
      </c>
      <c r="C177">
        <v>8</v>
      </c>
      <c r="D177">
        <v>8</v>
      </c>
      <c r="E177">
        <v>1</v>
      </c>
      <c r="F177">
        <v>7</v>
      </c>
      <c r="G177">
        <v>2</v>
      </c>
      <c r="H177">
        <v>5</v>
      </c>
      <c r="I177">
        <v>0</v>
      </c>
      <c r="J177">
        <v>0</v>
      </c>
      <c r="K177">
        <v>8</v>
      </c>
      <c r="L177">
        <v>0</v>
      </c>
      <c r="M177">
        <v>0</v>
      </c>
      <c r="N177">
        <v>0</v>
      </c>
      <c r="O177">
        <v>0</v>
      </c>
      <c r="P177">
        <v>18</v>
      </c>
      <c r="Q177" t="s">
        <v>528</v>
      </c>
    </row>
    <row r="178" spans="1:17" x14ac:dyDescent="0.25">
      <c r="A178" s="1" t="s">
        <v>486</v>
      </c>
      <c r="B178" s="1" t="str">
        <f>MID(Table2[[#This Row],[filename]],1,FIND("-im",Table2[[#This Row],[filename]])-1)</f>
        <v>TKDE_Benchmark-BPIC17_f.xes.gz</v>
      </c>
      <c r="C178">
        <v>6</v>
      </c>
      <c r="D178">
        <v>6</v>
      </c>
      <c r="E178">
        <v>1</v>
      </c>
      <c r="F178">
        <v>7</v>
      </c>
      <c r="G178">
        <v>2</v>
      </c>
      <c r="H178">
        <v>5</v>
      </c>
      <c r="I178">
        <v>0</v>
      </c>
      <c r="J178">
        <v>0</v>
      </c>
      <c r="K178">
        <v>6</v>
      </c>
      <c r="L178">
        <v>0</v>
      </c>
      <c r="M178">
        <v>0</v>
      </c>
      <c r="N178">
        <v>0</v>
      </c>
      <c r="O178">
        <v>0</v>
      </c>
      <c r="P178">
        <v>18</v>
      </c>
      <c r="Q178" t="s">
        <v>529</v>
      </c>
    </row>
    <row r="179" spans="1:17" x14ac:dyDescent="0.25">
      <c r="A179" s="2" t="s">
        <v>487</v>
      </c>
      <c r="B179" s="2" t="str">
        <f>MID(Table2[[#This Row],[filename]],1,FIND("-im",Table2[[#This Row],[filename]])-1)</f>
        <v>TKDE_Benchmark-BPIC17_f.xes.gz</v>
      </c>
      <c r="C179">
        <v>6</v>
      </c>
      <c r="D179">
        <v>6</v>
      </c>
      <c r="E179">
        <v>0</v>
      </c>
      <c r="F179">
        <v>7</v>
      </c>
      <c r="G179">
        <v>2</v>
      </c>
      <c r="H179">
        <v>3</v>
      </c>
      <c r="I179">
        <v>0</v>
      </c>
      <c r="J179">
        <v>0</v>
      </c>
      <c r="K179">
        <v>6</v>
      </c>
      <c r="L179">
        <v>0</v>
      </c>
      <c r="M179">
        <v>0</v>
      </c>
      <c r="N179">
        <v>0</v>
      </c>
      <c r="O179">
        <v>0</v>
      </c>
      <c r="P179">
        <v>18</v>
      </c>
      <c r="Q179" t="s">
        <v>625</v>
      </c>
    </row>
    <row r="180" spans="1:17" x14ac:dyDescent="0.25">
      <c r="A180" s="1" t="s">
        <v>491</v>
      </c>
      <c r="B180" s="1" t="str">
        <f>MID(Table2[[#This Row],[filename]],1,FIND("-im",Table2[[#This Row],[filename]])-1)</f>
        <v>TKDE_Benchmark-BPIC17_f.xes.gz</v>
      </c>
      <c r="C180">
        <v>6</v>
      </c>
      <c r="D180">
        <v>6</v>
      </c>
      <c r="E180">
        <v>0</v>
      </c>
      <c r="F180">
        <v>7</v>
      </c>
      <c r="G180">
        <v>2</v>
      </c>
      <c r="H180">
        <v>3</v>
      </c>
      <c r="I180">
        <v>0</v>
      </c>
      <c r="J180">
        <v>0</v>
      </c>
      <c r="K180">
        <v>6</v>
      </c>
      <c r="L180">
        <v>0</v>
      </c>
      <c r="M180">
        <v>0</v>
      </c>
      <c r="N180">
        <v>0</v>
      </c>
      <c r="O180">
        <v>0</v>
      </c>
      <c r="P180">
        <v>18</v>
      </c>
      <c r="Q180" t="s">
        <v>530</v>
      </c>
    </row>
    <row r="181" spans="1:17" x14ac:dyDescent="0.25">
      <c r="A181" s="2" t="s">
        <v>494</v>
      </c>
      <c r="B181" s="2" t="str">
        <f>MID(Table2[[#This Row],[filename]],1,FIND("-im",Table2[[#This Row],[filename]])-1)</f>
        <v>TKDE_Benchmark-BPIC17_f.xes.gz</v>
      </c>
      <c r="C181">
        <v>6</v>
      </c>
      <c r="D181">
        <v>6</v>
      </c>
      <c r="E181">
        <v>0</v>
      </c>
      <c r="F181">
        <v>7</v>
      </c>
      <c r="G181">
        <v>2</v>
      </c>
      <c r="H181">
        <v>3</v>
      </c>
      <c r="I181">
        <v>0</v>
      </c>
      <c r="J181">
        <v>0</v>
      </c>
      <c r="K181">
        <v>6</v>
      </c>
      <c r="L181">
        <v>0</v>
      </c>
      <c r="M181">
        <v>0</v>
      </c>
      <c r="N181">
        <v>0</v>
      </c>
      <c r="O181">
        <v>0</v>
      </c>
      <c r="P181">
        <v>18</v>
      </c>
      <c r="Q181" t="s">
        <v>531</v>
      </c>
    </row>
    <row r="182" spans="1:17" x14ac:dyDescent="0.25">
      <c r="A182" s="1" t="s">
        <v>498</v>
      </c>
      <c r="B182" s="1" t="str">
        <f>MID(Table2[[#This Row],[filename]],1,FIND("-im",Table2[[#This Row],[filename]])-1)</f>
        <v>TKDE_Benchmark-RTFMP.xes.gz</v>
      </c>
      <c r="C182">
        <v>2</v>
      </c>
      <c r="D182">
        <v>0</v>
      </c>
      <c r="E182">
        <v>0</v>
      </c>
      <c r="F182">
        <v>1</v>
      </c>
      <c r="G182">
        <v>0</v>
      </c>
      <c r="H182">
        <v>1</v>
      </c>
      <c r="I182">
        <v>1</v>
      </c>
      <c r="J182">
        <v>10</v>
      </c>
      <c r="K182">
        <v>1</v>
      </c>
      <c r="L182">
        <v>0</v>
      </c>
      <c r="M182">
        <v>0</v>
      </c>
      <c r="N182">
        <v>0</v>
      </c>
      <c r="O182">
        <v>0</v>
      </c>
      <c r="P182">
        <v>11</v>
      </c>
      <c r="Q182" t="s">
        <v>634</v>
      </c>
    </row>
    <row r="183" spans="1:17" x14ac:dyDescent="0.25">
      <c r="A183" s="2" t="s">
        <v>499</v>
      </c>
      <c r="B183" s="2" t="str">
        <f>MID(Table2[[#This Row],[filename]],1,FIND("-im",Table2[[#This Row],[filename]])-1)</f>
        <v>TKDE_Benchmark-RTFMP.xes.gz</v>
      </c>
      <c r="C183">
        <v>8</v>
      </c>
      <c r="D183">
        <v>8</v>
      </c>
      <c r="E183">
        <v>3</v>
      </c>
      <c r="F183">
        <v>3</v>
      </c>
      <c r="G183">
        <v>0</v>
      </c>
      <c r="H183">
        <v>1</v>
      </c>
      <c r="I183">
        <v>0</v>
      </c>
      <c r="J183">
        <v>0</v>
      </c>
      <c r="K183">
        <v>8</v>
      </c>
      <c r="L183">
        <v>0</v>
      </c>
      <c r="M183">
        <v>1</v>
      </c>
      <c r="N183">
        <v>2</v>
      </c>
      <c r="O183">
        <v>8</v>
      </c>
      <c r="P183">
        <v>11</v>
      </c>
      <c r="Q183" t="s">
        <v>528</v>
      </c>
    </row>
    <row r="184" spans="1:17" x14ac:dyDescent="0.25">
      <c r="A184" s="1" t="s">
        <v>502</v>
      </c>
      <c r="B184" s="1" t="str">
        <f>MID(Table2[[#This Row],[filename]],1,FIND("-im",Table2[[#This Row],[filename]])-1)</f>
        <v>TKDE_Benchmark-RTFMP.xes.gz</v>
      </c>
      <c r="C184">
        <v>8</v>
      </c>
      <c r="D184">
        <v>8</v>
      </c>
      <c r="E184">
        <v>4</v>
      </c>
      <c r="F184">
        <v>3</v>
      </c>
      <c r="G184">
        <v>0</v>
      </c>
      <c r="H184">
        <v>1</v>
      </c>
      <c r="I184">
        <v>0</v>
      </c>
      <c r="J184">
        <v>0</v>
      </c>
      <c r="K184">
        <v>8</v>
      </c>
      <c r="L184">
        <v>0</v>
      </c>
      <c r="M184">
        <v>1</v>
      </c>
      <c r="N184">
        <v>2</v>
      </c>
      <c r="O184">
        <v>8</v>
      </c>
      <c r="P184">
        <v>11</v>
      </c>
      <c r="Q184" t="s">
        <v>529</v>
      </c>
    </row>
    <row r="185" spans="1:17" x14ac:dyDescent="0.25">
      <c r="A185" s="2" t="s">
        <v>503</v>
      </c>
      <c r="B185" s="2" t="str">
        <f>MID(Table2[[#This Row],[filename]],1,FIND("-im",Table2[[#This Row],[filename]])-1)</f>
        <v>TKDE_Benchmark-RTFMP.xes.gz</v>
      </c>
      <c r="C185">
        <v>8</v>
      </c>
      <c r="D185">
        <v>8</v>
      </c>
      <c r="E185">
        <v>1</v>
      </c>
      <c r="F185">
        <v>3</v>
      </c>
      <c r="G185">
        <v>1</v>
      </c>
      <c r="H185">
        <v>0</v>
      </c>
      <c r="I185">
        <v>0</v>
      </c>
      <c r="J185">
        <v>0</v>
      </c>
      <c r="K185">
        <v>8</v>
      </c>
      <c r="L185">
        <v>0</v>
      </c>
      <c r="M185">
        <v>0</v>
      </c>
      <c r="N185">
        <v>0</v>
      </c>
      <c r="O185">
        <v>0</v>
      </c>
      <c r="P185">
        <v>11</v>
      </c>
      <c r="Q185" t="s">
        <v>625</v>
      </c>
    </row>
    <row r="186" spans="1:17" x14ac:dyDescent="0.25">
      <c r="A186" s="1" t="s">
        <v>507</v>
      </c>
      <c r="B186" s="1" t="str">
        <f>MID(Table2[[#This Row],[filename]],1,FIND("-im",Table2[[#This Row],[filename]])-1)</f>
        <v>TKDE_Benchmark-RTFMP.xes.gz</v>
      </c>
      <c r="C186">
        <v>7</v>
      </c>
      <c r="D186">
        <v>7</v>
      </c>
      <c r="E186">
        <v>1</v>
      </c>
      <c r="F186">
        <v>3</v>
      </c>
      <c r="G186">
        <v>1</v>
      </c>
      <c r="H186">
        <v>0</v>
      </c>
      <c r="I186">
        <v>0</v>
      </c>
      <c r="J186">
        <v>0</v>
      </c>
      <c r="K186">
        <v>7</v>
      </c>
      <c r="L186">
        <v>0</v>
      </c>
      <c r="M186">
        <v>1</v>
      </c>
      <c r="N186">
        <v>3</v>
      </c>
      <c r="O186">
        <v>5</v>
      </c>
      <c r="P186">
        <v>11</v>
      </c>
      <c r="Q186" t="s">
        <v>530</v>
      </c>
    </row>
    <row r="187" spans="1:17" x14ac:dyDescent="0.25">
      <c r="A187" s="2" t="s">
        <v>510</v>
      </c>
      <c r="B187" s="2" t="str">
        <f>MID(Table2[[#This Row],[filename]],1,FIND("-im",Table2[[#This Row],[filename]])-1)</f>
        <v>TKDE_Benchmark-RTFMP.xes.gz</v>
      </c>
      <c r="C187">
        <v>7</v>
      </c>
      <c r="D187">
        <v>7</v>
      </c>
      <c r="E187">
        <v>1</v>
      </c>
      <c r="F187">
        <v>3</v>
      </c>
      <c r="G187">
        <v>1</v>
      </c>
      <c r="H187">
        <v>0</v>
      </c>
      <c r="I187">
        <v>0</v>
      </c>
      <c r="J187">
        <v>0</v>
      </c>
      <c r="K187">
        <v>7</v>
      </c>
      <c r="L187">
        <v>0</v>
      </c>
      <c r="M187">
        <v>1</v>
      </c>
      <c r="N187">
        <v>3</v>
      </c>
      <c r="O187">
        <v>5</v>
      </c>
      <c r="P187">
        <v>11</v>
      </c>
      <c r="Q187" t="s">
        <v>531</v>
      </c>
    </row>
    <row r="188" spans="1:17" x14ac:dyDescent="0.25">
      <c r="A188" s="1" t="s">
        <v>514</v>
      </c>
      <c r="B188" s="1" t="str">
        <f>MID(Table2[[#This Row],[filename]],1,FIND("-im",Table2[[#This Row],[filename]])-1)</f>
        <v>TKDE_Benchmark-SEPSIS.xes.gz</v>
      </c>
      <c r="C188">
        <v>2</v>
      </c>
      <c r="D188">
        <v>0</v>
      </c>
      <c r="E188">
        <v>0</v>
      </c>
      <c r="F188">
        <v>0</v>
      </c>
      <c r="G188">
        <v>0</v>
      </c>
      <c r="H188">
        <v>1</v>
      </c>
      <c r="I188">
        <v>1</v>
      </c>
      <c r="J188">
        <v>16</v>
      </c>
      <c r="K188">
        <v>1</v>
      </c>
      <c r="L188">
        <v>0</v>
      </c>
      <c r="M188">
        <v>0</v>
      </c>
      <c r="N188">
        <v>0</v>
      </c>
      <c r="O188">
        <v>0</v>
      </c>
      <c r="P188">
        <v>16</v>
      </c>
      <c r="Q188" t="s">
        <v>634</v>
      </c>
    </row>
    <row r="189" spans="1:17" x14ac:dyDescent="0.25">
      <c r="A189" s="2" t="s">
        <v>515</v>
      </c>
      <c r="B189" s="2" t="str">
        <f>MID(Table2[[#This Row],[filename]],1,FIND("-im",Table2[[#This Row],[filename]])-1)</f>
        <v>TKDE_Benchmark-SEPSIS.xes.gz</v>
      </c>
      <c r="C189">
        <v>12</v>
      </c>
      <c r="D189">
        <v>7</v>
      </c>
      <c r="E189">
        <v>5</v>
      </c>
      <c r="F189">
        <v>4</v>
      </c>
      <c r="G189">
        <v>0</v>
      </c>
      <c r="H189">
        <v>6</v>
      </c>
      <c r="I189">
        <v>5</v>
      </c>
      <c r="J189">
        <v>5</v>
      </c>
      <c r="K189">
        <v>12</v>
      </c>
      <c r="L189">
        <v>0</v>
      </c>
      <c r="M189">
        <v>0</v>
      </c>
      <c r="N189">
        <v>0</v>
      </c>
      <c r="O189">
        <v>0</v>
      </c>
      <c r="P189">
        <v>16</v>
      </c>
      <c r="Q189" t="s">
        <v>528</v>
      </c>
    </row>
    <row r="190" spans="1:17" x14ac:dyDescent="0.25">
      <c r="A190" s="1" t="s">
        <v>518</v>
      </c>
      <c r="B190" s="1" t="str">
        <f>MID(Table2[[#This Row],[filename]],1,FIND("-im",Table2[[#This Row],[filename]])-1)</f>
        <v>TKDE_Benchmark-SEPSIS.xes.gz</v>
      </c>
      <c r="C190">
        <v>12</v>
      </c>
      <c r="D190">
        <v>7</v>
      </c>
      <c r="E190">
        <v>4</v>
      </c>
      <c r="F190">
        <v>4</v>
      </c>
      <c r="G190">
        <v>0</v>
      </c>
      <c r="H190">
        <v>6</v>
      </c>
      <c r="I190">
        <v>5</v>
      </c>
      <c r="J190">
        <v>5</v>
      </c>
      <c r="K190">
        <v>12</v>
      </c>
      <c r="L190">
        <v>0</v>
      </c>
      <c r="M190">
        <v>0</v>
      </c>
      <c r="N190">
        <v>0</v>
      </c>
      <c r="O190">
        <v>0</v>
      </c>
      <c r="P190">
        <v>16</v>
      </c>
      <c r="Q190" t="s">
        <v>529</v>
      </c>
    </row>
    <row r="191" spans="1:17" x14ac:dyDescent="0.25">
      <c r="A191" s="2" t="s">
        <v>519</v>
      </c>
      <c r="B191" s="2" t="str">
        <f>MID(Table2[[#This Row],[filename]],1,FIND("-im",Table2[[#This Row],[filename]])-1)</f>
        <v>TKDE_Benchmark-SEPSIS.xes.gz</v>
      </c>
      <c r="C191">
        <v>5</v>
      </c>
      <c r="D191">
        <v>5</v>
      </c>
      <c r="E191">
        <v>2</v>
      </c>
      <c r="F191">
        <v>1</v>
      </c>
      <c r="G191">
        <v>0</v>
      </c>
      <c r="H191">
        <v>2</v>
      </c>
      <c r="I191">
        <v>0</v>
      </c>
      <c r="J191">
        <v>0</v>
      </c>
      <c r="K191">
        <v>5</v>
      </c>
      <c r="L191">
        <v>0</v>
      </c>
      <c r="M191">
        <v>0</v>
      </c>
      <c r="N191">
        <v>0</v>
      </c>
      <c r="O191">
        <v>0</v>
      </c>
      <c r="P191">
        <v>14</v>
      </c>
      <c r="Q191" t="s">
        <v>625</v>
      </c>
    </row>
    <row r="192" spans="1:17" x14ac:dyDescent="0.25">
      <c r="A192" s="1" t="s">
        <v>523</v>
      </c>
      <c r="B192" s="1" t="str">
        <f>MID(Table2[[#This Row],[filename]],1,FIND("-im",Table2[[#This Row],[filename]])-1)</f>
        <v>TKDE_Benchmark-SEPSIS.xes.gz</v>
      </c>
      <c r="C192">
        <v>4</v>
      </c>
      <c r="D192">
        <v>4</v>
      </c>
      <c r="E192">
        <v>2</v>
      </c>
      <c r="F192">
        <v>1</v>
      </c>
      <c r="G192">
        <v>0</v>
      </c>
      <c r="H192">
        <v>2</v>
      </c>
      <c r="I192">
        <v>0</v>
      </c>
      <c r="J192">
        <v>0</v>
      </c>
      <c r="K192">
        <v>4</v>
      </c>
      <c r="L192">
        <v>0</v>
      </c>
      <c r="M192">
        <v>0</v>
      </c>
      <c r="N192">
        <v>0</v>
      </c>
      <c r="O192">
        <v>0</v>
      </c>
      <c r="P192">
        <v>14</v>
      </c>
      <c r="Q192" t="s">
        <v>530</v>
      </c>
    </row>
    <row r="193" spans="1:17" x14ac:dyDescent="0.25">
      <c r="A193" s="4" t="s">
        <v>526</v>
      </c>
      <c r="B193" s="4" t="str">
        <f>MID(Table2[[#This Row],[filename]],1,FIND("-im",Table2[[#This Row],[filename]])-1)</f>
        <v>TKDE_Benchmark-SEPSIS.xes.gz</v>
      </c>
      <c r="C193">
        <v>4</v>
      </c>
      <c r="D193">
        <v>4</v>
      </c>
      <c r="E193">
        <v>2</v>
      </c>
      <c r="F193">
        <v>1</v>
      </c>
      <c r="G193">
        <v>0</v>
      </c>
      <c r="H193">
        <v>2</v>
      </c>
      <c r="I193">
        <v>0</v>
      </c>
      <c r="J193">
        <v>0</v>
      </c>
      <c r="K193">
        <v>4</v>
      </c>
      <c r="L193">
        <v>0</v>
      </c>
      <c r="M193">
        <v>0</v>
      </c>
      <c r="N193">
        <v>0</v>
      </c>
      <c r="O193">
        <v>0</v>
      </c>
      <c r="P193">
        <v>14</v>
      </c>
      <c r="Q193" t="s">
        <v>531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193"/>
  <sheetViews>
    <sheetView topLeftCell="L1" workbookViewId="0">
      <selection activeCell="S1" sqref="S1:S1048576"/>
    </sheetView>
  </sheetViews>
  <sheetFormatPr defaultRowHeight="15" x14ac:dyDescent="0.25"/>
  <cols>
    <col min="1" max="1" width="60.85546875" customWidth="1"/>
    <col min="2" max="2" width="17.85546875" customWidth="1"/>
    <col min="17" max="17" width="16.7109375" bestFit="1" customWidth="1"/>
    <col min="19" max="19" width="20.42578125" bestFit="1" customWidth="1"/>
    <col min="20" max="20" width="17.140625" bestFit="1" customWidth="1"/>
    <col min="21" max="21" width="17.140625" customWidth="1"/>
    <col min="22" max="22" width="21.28515625" bestFit="1" customWidth="1"/>
    <col min="23" max="23" width="19.5703125" bestFit="1" customWidth="1"/>
    <col min="24" max="24" width="13" bestFit="1" customWidth="1"/>
    <col min="25" max="25" width="21.7109375" bestFit="1" customWidth="1"/>
    <col min="26" max="26" width="13.5703125" bestFit="1" customWidth="1"/>
    <col min="27" max="28" width="13.5703125" customWidth="1"/>
    <col min="29" max="29" width="13.5703125" bestFit="1" customWidth="1"/>
  </cols>
  <sheetData>
    <row r="1" spans="1:31" x14ac:dyDescent="0.25">
      <c r="A1" t="s">
        <v>532</v>
      </c>
      <c r="B1" t="s">
        <v>589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t="s">
        <v>527</v>
      </c>
      <c r="R1" t="s">
        <v>572</v>
      </c>
      <c r="S1" t="s">
        <v>565</v>
      </c>
      <c r="T1" t="s">
        <v>566</v>
      </c>
      <c r="U1" t="s">
        <v>656</v>
      </c>
      <c r="V1" t="s">
        <v>567</v>
      </c>
      <c r="W1" t="s">
        <v>568</v>
      </c>
      <c r="X1" t="s">
        <v>569</v>
      </c>
      <c r="Y1" t="s">
        <v>570</v>
      </c>
      <c r="Z1" t="s">
        <v>571</v>
      </c>
      <c r="AA1" t="s">
        <v>653</v>
      </c>
      <c r="AB1" t="s">
        <v>587</v>
      </c>
      <c r="AC1" t="s">
        <v>573</v>
      </c>
      <c r="AD1" t="s">
        <v>574</v>
      </c>
      <c r="AE1" t="s">
        <v>575</v>
      </c>
    </row>
    <row r="2" spans="1:31" x14ac:dyDescent="0.25">
      <c r="A2" t="s">
        <v>533</v>
      </c>
      <c r="B2" t="s">
        <v>590</v>
      </c>
      <c r="C2">
        <f>Table2[[#This Row],[xor]]</f>
        <v>2</v>
      </c>
      <c r="D2">
        <f>Table2[[#This Row],[optionality]]</f>
        <v>0</v>
      </c>
      <c r="E2">
        <f>Table2[[#This Row],[concurrent]]</f>
        <v>0</v>
      </c>
      <c r="F2">
        <f>Table2[[#This Row],[sequence]]</f>
        <v>0</v>
      </c>
      <c r="G2">
        <f>Table2[[#This Row],[sequence-opt]]</f>
        <v>0</v>
      </c>
      <c r="H2">
        <f>Table2[[#This Row],[loop]]</f>
        <v>1</v>
      </c>
      <c r="I2">
        <f>Table2[[#This Row],[flower]]</f>
        <v>1</v>
      </c>
      <c r="J2">
        <f>Table2[[#This Row],[flower_size]]</f>
        <v>624</v>
      </c>
      <c r="K2">
        <f>Table2[[#This Row],[tau]]</f>
        <v>1</v>
      </c>
      <c r="L2">
        <f>Table2[[#This Row],[interleaved]]</f>
        <v>0</v>
      </c>
      <c r="M2">
        <f>Table2[[#This Row],[or]]</f>
        <v>0</v>
      </c>
      <c r="N2">
        <f>Table2[[#This Row],[or_children]]</f>
        <v>0</v>
      </c>
      <c r="O2">
        <f>Table2[[#This Row],[or_size]]</f>
        <v>0</v>
      </c>
      <c r="P2">
        <f>Table2[[#This Row],[activity]]</f>
        <v>624</v>
      </c>
      <c r="Q2" s="1" t="str">
        <f>Table2[[#This Row],[miner]]</f>
        <v>im</v>
      </c>
      <c r="R2">
        <f>Table5[[#This Row],[xor]]-Table5[[#This Row],[optionality]]</f>
        <v>2</v>
      </c>
      <c r="S2">
        <f>Table5[[#This Row],[xor non optionality]]+Table5[[#This Row],[sequence]]+Table5[[#This Row],[loop]]+Table5[[#This Row],[interleaved]]+Table5[[#This Row],[concurrent]]</f>
        <v>3</v>
      </c>
      <c r="T2">
        <f>Table5[[#This Row],[sequence-opt]]+Table5[[#This Row],[optionality]]+Table5[[#This Row],[or]]</f>
        <v>0</v>
      </c>
      <c r="U2">
        <f>Table5[[#This Row],[basic footprints]]+Table5[[#This Row],[advanced footprints]]</f>
        <v>3</v>
      </c>
      <c r="V2">
        <f>Table5[[#This Row],[flower_size]]/Table5[[#This Row],[activity]]</f>
        <v>1</v>
      </c>
      <c r="W2" s="5">
        <f>Table5[[#This Row],[tau]]/Table5[[#This Row],[activity]]</f>
        <v>1.6025641025641025E-3</v>
      </c>
      <c r="X2" s="5">
        <f>Table5[[#This Row],[optionality]]</f>
        <v>0</v>
      </c>
      <c r="Y2" s="5">
        <f>Table5[[#This Row],[sequence-opt]]</f>
        <v>0</v>
      </c>
      <c r="Z2" s="5">
        <f>Table5[[#This Row],[or]]</f>
        <v>0</v>
      </c>
      <c r="AA2" s="5">
        <f>Table5[[#This Row],[or_size]]</f>
        <v>0</v>
      </c>
      <c r="AB2" s="5">
        <f>Table5[[#This Row],[advanced footprints]]/(Table5[[#This Row],[basic footprints]]+Table5[[#This Row],[advanced footprints]]-Table5[[#This Row],[sequence-opt]])</f>
        <v>0</v>
      </c>
      <c r="AC2" s="5">
        <f>Table5[[#This Row],[optionality footprint]]/(Table5[[#This Row],[activity]]+Table5[[#This Row],[basic footprints]])</f>
        <v>0</v>
      </c>
      <c r="AD2" s="5" t="str">
        <f>IFERROR(Table5[[#This Row],[sequence optionality footprint]]/Table5[[#This Row],[sequence]],"")</f>
        <v/>
      </c>
      <c r="AE2" s="5" t="str">
        <f>IFERROR(Table5[[#This Row],[or footprint]]/(Table5[[#This Row],[concurrent]]+Table5[[#This Row],[or]]),"")</f>
        <v/>
      </c>
    </row>
    <row r="3" spans="1:31" hidden="1" x14ac:dyDescent="0.25">
      <c r="A3" t="s">
        <v>533</v>
      </c>
      <c r="B3" t="s">
        <v>590</v>
      </c>
      <c r="C3">
        <f>Table2[[#This Row],[xor]]</f>
        <v>527</v>
      </c>
      <c r="D3">
        <f>Table2[[#This Row],[optionality]]</f>
        <v>235</v>
      </c>
      <c r="E3">
        <f>Table2[[#This Row],[concurrent]]</f>
        <v>61</v>
      </c>
      <c r="F3">
        <f>Table2[[#This Row],[sequence]]</f>
        <v>73</v>
      </c>
      <c r="G3">
        <f>Table2[[#This Row],[sequence-opt]]</f>
        <v>1</v>
      </c>
      <c r="H3">
        <f>Table2[[#This Row],[loop]]</f>
        <v>289</v>
      </c>
      <c r="I3">
        <f>Table2[[#This Row],[flower]]</f>
        <v>277</v>
      </c>
      <c r="J3">
        <f>Table2[[#This Row],[flower_size]]</f>
        <v>277</v>
      </c>
      <c r="K3">
        <f>Table2[[#This Row],[tau]]</f>
        <v>511</v>
      </c>
      <c r="L3">
        <f>Table2[[#This Row],[interleaved]]</f>
        <v>0</v>
      </c>
      <c r="M3">
        <f>Table2[[#This Row],[or]]</f>
        <v>0</v>
      </c>
      <c r="N3">
        <f>Table2[[#This Row],[or_children]]</f>
        <v>0</v>
      </c>
      <c r="O3">
        <f>Table2[[#This Row],[or_size]]</f>
        <v>0</v>
      </c>
      <c r="P3">
        <f>Table2[[#This Row],[activity]]</f>
        <v>624</v>
      </c>
      <c r="Q3" s="1" t="str">
        <f>Table2[[#This Row],[miner]]</f>
        <v>ima-basic-opt-pc</v>
      </c>
      <c r="R3">
        <f>Table5[[#This Row],[xor]]-Table5[[#This Row],[optionality]]</f>
        <v>292</v>
      </c>
      <c r="S3">
        <f>Table5[[#This Row],[xor non optionality]]+Table5[[#This Row],[sequence]]+Table5[[#This Row],[loop]]+Table5[[#This Row],[interleaved]]+Table5[[#This Row],[concurrent]]</f>
        <v>715</v>
      </c>
      <c r="T3">
        <f>Table5[[#This Row],[sequence-opt]]+Table5[[#This Row],[optionality]]+Table5[[#This Row],[or]]</f>
        <v>236</v>
      </c>
      <c r="U3">
        <f>Table5[[#This Row],[basic footprints]]+Table5[[#This Row],[advanced footprints]]</f>
        <v>951</v>
      </c>
      <c r="V3">
        <f>Table5[[#This Row],[flower_size]]/Table5[[#This Row],[activity]]</f>
        <v>0.44391025641025639</v>
      </c>
      <c r="W3" s="5">
        <f>Table5[[#This Row],[tau]]/Table5[[#This Row],[activity]]</f>
        <v>0.81891025641025639</v>
      </c>
      <c r="X3" s="5">
        <f>Table5[[#This Row],[optionality]]</f>
        <v>235</v>
      </c>
      <c r="Y3" s="5">
        <f>Table5[[#This Row],[sequence-opt]]</f>
        <v>1</v>
      </c>
      <c r="Z3" s="5">
        <f>Table5[[#This Row],[or]]</f>
        <v>0</v>
      </c>
      <c r="AA3" s="5">
        <f>Table5[[#This Row],[or_size]]</f>
        <v>0</v>
      </c>
      <c r="AB3" s="5">
        <f>Table5[[#This Row],[advanced footprints]]/(Table5[[#This Row],[basic footprints]]+Table5[[#This Row],[advanced footprints]]-Table5[[#This Row],[sequence-opt]])</f>
        <v>0.24842105263157896</v>
      </c>
      <c r="AC3" s="5">
        <f>Table5[[#This Row],[optionality footprint]]/(Table5[[#This Row],[activity]]+Table5[[#This Row],[basic footprints]])</f>
        <v>0.17550410754294249</v>
      </c>
      <c r="AD3" s="5">
        <f>IFERROR(Table5[[#This Row],[sequence optionality footprint]]/Table5[[#This Row],[sequence]],"")</f>
        <v>1.3698630136986301E-2</v>
      </c>
      <c r="AE3" s="5">
        <f>IFERROR(Table5[[#This Row],[or footprint]]/(Table5[[#This Row],[concurrent]]+Table5[[#This Row],[or]]),"")</f>
        <v>0</v>
      </c>
    </row>
    <row r="4" spans="1:31" x14ac:dyDescent="0.25">
      <c r="A4" t="s">
        <v>533</v>
      </c>
      <c r="B4" t="s">
        <v>590</v>
      </c>
      <c r="C4">
        <f>Table2[[#This Row],[xor]]</f>
        <v>519</v>
      </c>
      <c r="D4">
        <f>Table2[[#This Row],[optionality]]</f>
        <v>235</v>
      </c>
      <c r="E4">
        <f>Table2[[#This Row],[concurrent]]</f>
        <v>54</v>
      </c>
      <c r="F4">
        <f>Table2[[#This Row],[sequence]]</f>
        <v>73</v>
      </c>
      <c r="G4">
        <f>Table2[[#This Row],[sequence-opt]]</f>
        <v>0</v>
      </c>
      <c r="H4">
        <f>Table2[[#This Row],[loop]]</f>
        <v>289</v>
      </c>
      <c r="I4">
        <f>Table2[[#This Row],[flower]]</f>
        <v>270</v>
      </c>
      <c r="J4">
        <f>Table2[[#This Row],[flower_size]]</f>
        <v>270</v>
      </c>
      <c r="K4">
        <f>Table2[[#This Row],[tau]]</f>
        <v>505</v>
      </c>
      <c r="L4">
        <f>Table2[[#This Row],[interleaved]]</f>
        <v>0</v>
      </c>
      <c r="M4">
        <f>Table2[[#This Row],[or]]</f>
        <v>2</v>
      </c>
      <c r="N4">
        <f>Table2[[#This Row],[or_children]]</f>
        <v>4</v>
      </c>
      <c r="O4">
        <f>Table2[[#This Row],[or_size]]</f>
        <v>4</v>
      </c>
      <c r="P4">
        <f>Table2[[#This Row],[activity]]</f>
        <v>624</v>
      </c>
      <c r="Q4" s="1" t="str">
        <f>Table2[[#This Row],[miner]]</f>
        <v>ima</v>
      </c>
      <c r="R4">
        <f>Table5[[#This Row],[xor]]-Table5[[#This Row],[optionality]]</f>
        <v>284</v>
      </c>
      <c r="S4">
        <f>Table5[[#This Row],[xor non optionality]]+Table5[[#This Row],[sequence]]+Table5[[#This Row],[loop]]+Table5[[#This Row],[interleaved]]+Table5[[#This Row],[concurrent]]</f>
        <v>700</v>
      </c>
      <c r="T4">
        <f>Table5[[#This Row],[sequence-opt]]+Table5[[#This Row],[optionality]]+Table5[[#This Row],[or]]</f>
        <v>237</v>
      </c>
      <c r="U4">
        <f>Table5[[#This Row],[basic footprints]]+Table5[[#This Row],[advanced footprints]]</f>
        <v>937</v>
      </c>
      <c r="V4">
        <f>Table5[[#This Row],[flower_size]]/Table5[[#This Row],[activity]]</f>
        <v>0.43269230769230771</v>
      </c>
      <c r="W4" s="5">
        <f>Table5[[#This Row],[tau]]/Table5[[#This Row],[activity]]</f>
        <v>0.80929487179487181</v>
      </c>
      <c r="X4" s="5">
        <f>Table5[[#This Row],[optionality]]</f>
        <v>235</v>
      </c>
      <c r="Y4" s="5">
        <f>Table5[[#This Row],[sequence-opt]]</f>
        <v>0</v>
      </c>
      <c r="Z4" s="5">
        <f>Table5[[#This Row],[or]]</f>
        <v>2</v>
      </c>
      <c r="AA4" s="5">
        <f>Table5[[#This Row],[or_size]]</f>
        <v>4</v>
      </c>
      <c r="AB4" s="5">
        <f>Table5[[#This Row],[advanced footprints]]/(Table5[[#This Row],[basic footprints]]+Table5[[#This Row],[advanced footprints]]-Table5[[#This Row],[sequence-opt]])</f>
        <v>0.25293489861259338</v>
      </c>
      <c r="AC4" s="5">
        <f>Table5[[#This Row],[optionality footprint]]/(Table5[[#This Row],[activity]]+Table5[[#This Row],[basic footprints]])</f>
        <v>0.17749244712990936</v>
      </c>
      <c r="AD4" s="5">
        <f>IFERROR(Table5[[#This Row],[sequence optionality footprint]]/Table5[[#This Row],[sequence]],"")</f>
        <v>0</v>
      </c>
      <c r="AE4" s="5">
        <f>IFERROR(Table5[[#This Row],[or footprint]]/(Table5[[#This Row],[concurrent]]+Table5[[#This Row],[or]]),"")</f>
        <v>3.5714285714285712E-2</v>
      </c>
    </row>
    <row r="5" spans="1:31" x14ac:dyDescent="0.25">
      <c r="A5" t="s">
        <v>533</v>
      </c>
      <c r="B5" t="s">
        <v>590</v>
      </c>
      <c r="C5">
        <f>Table2[[#This Row],[xor]]</f>
        <v>219</v>
      </c>
      <c r="D5">
        <f>Table2[[#This Row],[optionality]]</f>
        <v>186</v>
      </c>
      <c r="E5">
        <f>Table2[[#This Row],[concurrent]]</f>
        <v>29</v>
      </c>
      <c r="F5">
        <f>Table2[[#This Row],[sequence]]</f>
        <v>50</v>
      </c>
      <c r="G5">
        <f>Table2[[#This Row],[sequence-opt]]</f>
        <v>9</v>
      </c>
      <c r="H5">
        <f>Table2[[#This Row],[loop]]</f>
        <v>26</v>
      </c>
      <c r="I5">
        <f>Table2[[#This Row],[flower]]</f>
        <v>23</v>
      </c>
      <c r="J5">
        <f>Table2[[#This Row],[flower_size]]</f>
        <v>24</v>
      </c>
      <c r="K5">
        <f>Table2[[#This Row],[tau]]</f>
        <v>209</v>
      </c>
      <c r="L5">
        <f>Table2[[#This Row],[interleaved]]</f>
        <v>0</v>
      </c>
      <c r="M5">
        <f>Table2[[#This Row],[or]]</f>
        <v>0</v>
      </c>
      <c r="N5">
        <f>Table2[[#This Row],[or_children]]</f>
        <v>0</v>
      </c>
      <c r="O5">
        <f>Table2[[#This Row],[or_size]]</f>
        <v>0</v>
      </c>
      <c r="P5">
        <f>Table2[[#This Row],[activity]]</f>
        <v>257</v>
      </c>
      <c r="Q5" s="1" t="str">
        <f>Table2[[#This Row],[miner]]</f>
        <v>imf</v>
      </c>
      <c r="R5">
        <f>Table5[[#This Row],[xor]]-Table5[[#This Row],[optionality]]</f>
        <v>33</v>
      </c>
      <c r="S5">
        <f>Table5[[#This Row],[xor non optionality]]+Table5[[#This Row],[sequence]]+Table5[[#This Row],[loop]]+Table5[[#This Row],[interleaved]]+Table5[[#This Row],[concurrent]]</f>
        <v>138</v>
      </c>
      <c r="T5">
        <f>Table5[[#This Row],[sequence-opt]]+Table5[[#This Row],[optionality]]+Table5[[#This Row],[or]]</f>
        <v>195</v>
      </c>
      <c r="U5">
        <f>Table5[[#This Row],[basic footprints]]+Table5[[#This Row],[advanced footprints]]</f>
        <v>333</v>
      </c>
      <c r="V5">
        <f>Table5[[#This Row],[flower_size]]/Table5[[#This Row],[activity]]</f>
        <v>9.3385214007782102E-2</v>
      </c>
      <c r="W5" s="5">
        <f>Table5[[#This Row],[tau]]/Table5[[#This Row],[activity]]</f>
        <v>0.8132295719844358</v>
      </c>
      <c r="X5" s="5">
        <f>Table5[[#This Row],[optionality]]</f>
        <v>186</v>
      </c>
      <c r="Y5" s="5">
        <f>Table5[[#This Row],[sequence-opt]]</f>
        <v>9</v>
      </c>
      <c r="Z5" s="5">
        <f>Table5[[#This Row],[or]]</f>
        <v>0</v>
      </c>
      <c r="AA5" s="5">
        <f>Table5[[#This Row],[or_size]]</f>
        <v>0</v>
      </c>
      <c r="AB5" s="5">
        <f>Table5[[#This Row],[advanced footprints]]/(Table5[[#This Row],[basic footprints]]+Table5[[#This Row],[advanced footprints]]-Table5[[#This Row],[sequence-opt]])</f>
        <v>0.60185185185185186</v>
      </c>
      <c r="AC5" s="5">
        <f>Table5[[#This Row],[optionality footprint]]/(Table5[[#This Row],[activity]]+Table5[[#This Row],[basic footprints]])</f>
        <v>0.4708860759493671</v>
      </c>
      <c r="AD5" s="5">
        <f>IFERROR(Table5[[#This Row],[sequence optionality footprint]]/Table5[[#This Row],[sequence]],"")</f>
        <v>0.18</v>
      </c>
      <c r="AE5" s="5">
        <f>IFERROR(Table5[[#This Row],[or footprint]]/(Table5[[#This Row],[concurrent]]+Table5[[#This Row],[or]]),"")</f>
        <v>0</v>
      </c>
    </row>
    <row r="6" spans="1:31" hidden="1" x14ac:dyDescent="0.25">
      <c r="A6" t="s">
        <v>533</v>
      </c>
      <c r="B6" t="s">
        <v>590</v>
      </c>
      <c r="C6">
        <f>Table2[[#This Row],[xor]]</f>
        <v>209</v>
      </c>
      <c r="D6">
        <f>Table2[[#This Row],[optionality]]</f>
        <v>177</v>
      </c>
      <c r="E6">
        <f>Table2[[#This Row],[concurrent]]</f>
        <v>26</v>
      </c>
      <c r="F6">
        <f>Table2[[#This Row],[sequence]]</f>
        <v>43</v>
      </c>
      <c r="G6">
        <f>Table2[[#This Row],[sequence-opt]]</f>
        <v>9</v>
      </c>
      <c r="H6">
        <f>Table2[[#This Row],[loop]]</f>
        <v>24</v>
      </c>
      <c r="I6">
        <f>Table2[[#This Row],[flower]]</f>
        <v>22</v>
      </c>
      <c r="J6">
        <f>Table2[[#This Row],[flower_size]]</f>
        <v>23</v>
      </c>
      <c r="K6">
        <f>Table2[[#This Row],[tau]]</f>
        <v>199</v>
      </c>
      <c r="L6">
        <f>Table2[[#This Row],[interleaved]]</f>
        <v>0</v>
      </c>
      <c r="M6">
        <f>Table2[[#This Row],[or]]</f>
        <v>2</v>
      </c>
      <c r="N6">
        <f>Table2[[#This Row],[or_children]]</f>
        <v>4</v>
      </c>
      <c r="O6">
        <f>Table2[[#This Row],[or_size]]</f>
        <v>5</v>
      </c>
      <c r="P6">
        <f>Table2[[#This Row],[activity]]</f>
        <v>244</v>
      </c>
      <c r="Q6" s="1" t="str">
        <f>Table2[[#This Row],[miner]]</f>
        <v>imfa-basic-opt-pc</v>
      </c>
      <c r="R6">
        <f>Table5[[#This Row],[xor]]-Table5[[#This Row],[optionality]]</f>
        <v>32</v>
      </c>
      <c r="S6">
        <f>Table5[[#This Row],[xor non optionality]]+Table5[[#This Row],[sequence]]+Table5[[#This Row],[loop]]+Table5[[#This Row],[interleaved]]+Table5[[#This Row],[concurrent]]</f>
        <v>125</v>
      </c>
      <c r="T6">
        <f>Table5[[#This Row],[sequence-opt]]+Table5[[#This Row],[optionality]]+Table5[[#This Row],[or]]</f>
        <v>188</v>
      </c>
      <c r="U6">
        <f>Table5[[#This Row],[basic footprints]]+Table5[[#This Row],[advanced footprints]]</f>
        <v>313</v>
      </c>
      <c r="V6">
        <f>Table5[[#This Row],[flower_size]]/Table5[[#This Row],[activity]]</f>
        <v>9.4262295081967207E-2</v>
      </c>
      <c r="W6" s="5">
        <f>Table5[[#This Row],[tau]]/Table5[[#This Row],[activity]]</f>
        <v>0.81557377049180324</v>
      </c>
      <c r="X6" s="5">
        <f>Table5[[#This Row],[optionality]]</f>
        <v>177</v>
      </c>
      <c r="Y6" s="5">
        <f>Table5[[#This Row],[sequence-opt]]</f>
        <v>9</v>
      </c>
      <c r="Z6" s="5">
        <f>Table5[[#This Row],[or]]</f>
        <v>2</v>
      </c>
      <c r="AA6" s="5">
        <f>Table5[[#This Row],[or_size]]</f>
        <v>5</v>
      </c>
      <c r="AB6" s="5">
        <f>Table5[[#This Row],[advanced footprints]]/(Table5[[#This Row],[basic footprints]]+Table5[[#This Row],[advanced footprints]]-Table5[[#This Row],[sequence-opt]])</f>
        <v>0.61842105263157898</v>
      </c>
      <c r="AC6" s="5">
        <f>Table5[[#This Row],[optionality footprint]]/(Table5[[#This Row],[activity]]+Table5[[#This Row],[basic footprints]])</f>
        <v>0.47967479674796748</v>
      </c>
      <c r="AD6" s="5">
        <f>IFERROR(Table5[[#This Row],[sequence optionality footprint]]/Table5[[#This Row],[sequence]],"")</f>
        <v>0.20930232558139536</v>
      </c>
      <c r="AE6" s="5">
        <f>IFERROR(Table5[[#This Row],[or footprint]]/(Table5[[#This Row],[concurrent]]+Table5[[#This Row],[or]]),"")</f>
        <v>7.1428571428571425E-2</v>
      </c>
    </row>
    <row r="7" spans="1:31" x14ac:dyDescent="0.25">
      <c r="A7" t="s">
        <v>533</v>
      </c>
      <c r="B7" t="s">
        <v>590</v>
      </c>
      <c r="C7">
        <f>Table2[[#This Row],[xor]]</f>
        <v>207</v>
      </c>
      <c r="D7">
        <f>Table2[[#This Row],[optionality]]</f>
        <v>175</v>
      </c>
      <c r="E7">
        <f>Table2[[#This Row],[concurrent]]</f>
        <v>25</v>
      </c>
      <c r="F7">
        <f>Table2[[#This Row],[sequence]]</f>
        <v>43</v>
      </c>
      <c r="G7">
        <f>Table2[[#This Row],[sequence-opt]]</f>
        <v>10</v>
      </c>
      <c r="H7">
        <f>Table2[[#This Row],[loop]]</f>
        <v>24</v>
      </c>
      <c r="I7">
        <f>Table2[[#This Row],[flower]]</f>
        <v>22</v>
      </c>
      <c r="J7">
        <f>Table2[[#This Row],[flower_size]]</f>
        <v>23</v>
      </c>
      <c r="K7">
        <f>Table2[[#This Row],[tau]]</f>
        <v>197</v>
      </c>
      <c r="L7">
        <f>Table2[[#This Row],[interleaved]]</f>
        <v>0</v>
      </c>
      <c r="M7">
        <f>Table2[[#This Row],[or]]</f>
        <v>2</v>
      </c>
      <c r="N7">
        <f>Table2[[#This Row],[or_children]]</f>
        <v>4</v>
      </c>
      <c r="O7">
        <f>Table2[[#This Row],[or_size]]</f>
        <v>5</v>
      </c>
      <c r="P7">
        <f>Table2[[#This Row],[activity]]</f>
        <v>244</v>
      </c>
      <c r="Q7" s="1" t="str">
        <f>Table2[[#This Row],[miner]]</f>
        <v>imfa</v>
      </c>
      <c r="R7">
        <f>Table5[[#This Row],[xor]]-Table5[[#This Row],[optionality]]</f>
        <v>32</v>
      </c>
      <c r="S7">
        <f>Table5[[#This Row],[xor non optionality]]+Table5[[#This Row],[sequence]]+Table5[[#This Row],[loop]]+Table5[[#This Row],[interleaved]]+Table5[[#This Row],[concurrent]]</f>
        <v>124</v>
      </c>
      <c r="T7">
        <f>Table5[[#This Row],[sequence-opt]]+Table5[[#This Row],[optionality]]+Table5[[#This Row],[or]]</f>
        <v>187</v>
      </c>
      <c r="U7">
        <f>Table5[[#This Row],[basic footprints]]+Table5[[#This Row],[advanced footprints]]</f>
        <v>311</v>
      </c>
      <c r="V7">
        <f>Table5[[#This Row],[flower_size]]/Table5[[#This Row],[activity]]</f>
        <v>9.4262295081967207E-2</v>
      </c>
      <c r="W7" s="5">
        <f>Table5[[#This Row],[tau]]/Table5[[#This Row],[activity]]</f>
        <v>0.80737704918032782</v>
      </c>
      <c r="X7" s="5">
        <f>Table5[[#This Row],[optionality]]</f>
        <v>175</v>
      </c>
      <c r="Y7" s="5">
        <f>Table5[[#This Row],[sequence-opt]]</f>
        <v>10</v>
      </c>
      <c r="Z7" s="5">
        <f>Table5[[#This Row],[or]]</f>
        <v>2</v>
      </c>
      <c r="AA7" s="5">
        <f>Table5[[#This Row],[or_size]]</f>
        <v>5</v>
      </c>
      <c r="AB7" s="5">
        <f>Table5[[#This Row],[advanced footprints]]/(Table5[[#This Row],[basic footprints]]+Table5[[#This Row],[advanced footprints]]-Table5[[#This Row],[sequence-opt]])</f>
        <v>0.62126245847176076</v>
      </c>
      <c r="AC7" s="5">
        <f>Table5[[#This Row],[optionality footprint]]/(Table5[[#This Row],[activity]]+Table5[[#This Row],[basic footprints]])</f>
        <v>0.47554347826086957</v>
      </c>
      <c r="AD7" s="5">
        <f>IFERROR(Table5[[#This Row],[sequence optionality footprint]]/Table5[[#This Row],[sequence]],"")</f>
        <v>0.23255813953488372</v>
      </c>
      <c r="AE7" s="5">
        <f>IFERROR(Table5[[#This Row],[or footprint]]/(Table5[[#This Row],[concurrent]]+Table5[[#This Row],[or]]),"")</f>
        <v>7.407407407407407E-2</v>
      </c>
    </row>
    <row r="8" spans="1:31" x14ac:dyDescent="0.25">
      <c r="A8" t="s">
        <v>534</v>
      </c>
      <c r="B8" t="s">
        <v>590</v>
      </c>
      <c r="C8">
        <f>Table2[[#This Row],[xor]]</f>
        <v>2</v>
      </c>
      <c r="D8">
        <f>Table2[[#This Row],[optionality]]</f>
        <v>0</v>
      </c>
      <c r="E8">
        <f>Table2[[#This Row],[concurrent]]</f>
        <v>0</v>
      </c>
      <c r="F8">
        <f>Table2[[#This Row],[sequence]]</f>
        <v>1</v>
      </c>
      <c r="G8">
        <f>Table2[[#This Row],[sequence-opt]]</f>
        <v>0</v>
      </c>
      <c r="H8">
        <f>Table2[[#This Row],[loop]]</f>
        <v>1</v>
      </c>
      <c r="I8">
        <f>Table2[[#This Row],[flower]]</f>
        <v>1</v>
      </c>
      <c r="J8">
        <f>Table2[[#This Row],[flower_size]]</f>
        <v>22</v>
      </c>
      <c r="K8">
        <f>Table2[[#This Row],[tau]]</f>
        <v>1</v>
      </c>
      <c r="L8">
        <f>Table2[[#This Row],[interleaved]]</f>
        <v>0</v>
      </c>
      <c r="M8">
        <f>Table2[[#This Row],[or]]</f>
        <v>0</v>
      </c>
      <c r="N8">
        <f>Table2[[#This Row],[or_children]]</f>
        <v>0</v>
      </c>
      <c r="O8">
        <f>Table2[[#This Row],[or_size]]</f>
        <v>0</v>
      </c>
      <c r="P8">
        <f>Table2[[#This Row],[activity]]</f>
        <v>24</v>
      </c>
      <c r="Q8" s="1" t="str">
        <f>Table2[[#This Row],[miner]]</f>
        <v>im</v>
      </c>
      <c r="R8">
        <f>Table5[[#This Row],[xor]]-Table5[[#This Row],[optionality]]</f>
        <v>2</v>
      </c>
      <c r="S8">
        <f>Table5[[#This Row],[xor non optionality]]+Table5[[#This Row],[sequence]]+Table5[[#This Row],[loop]]+Table5[[#This Row],[interleaved]]+Table5[[#This Row],[concurrent]]</f>
        <v>4</v>
      </c>
      <c r="T8">
        <f>Table5[[#This Row],[sequence-opt]]+Table5[[#This Row],[optionality]]+Table5[[#This Row],[or]]</f>
        <v>0</v>
      </c>
      <c r="U8">
        <f>Table5[[#This Row],[basic footprints]]+Table5[[#This Row],[advanced footprints]]</f>
        <v>4</v>
      </c>
      <c r="V8">
        <f>Table5[[#This Row],[flower_size]]/Table5[[#This Row],[activity]]</f>
        <v>0.91666666666666663</v>
      </c>
      <c r="W8" s="5">
        <f>Table5[[#This Row],[tau]]/Table5[[#This Row],[activity]]</f>
        <v>4.1666666666666664E-2</v>
      </c>
      <c r="X8" s="5">
        <f>Table5[[#This Row],[optionality]]</f>
        <v>0</v>
      </c>
      <c r="Y8" s="5">
        <f>Table5[[#This Row],[sequence-opt]]</f>
        <v>0</v>
      </c>
      <c r="Z8" s="5">
        <f>Table5[[#This Row],[or]]</f>
        <v>0</v>
      </c>
      <c r="AA8" s="5">
        <f>Table5[[#This Row],[or_size]]</f>
        <v>0</v>
      </c>
      <c r="AB8" s="5">
        <f>Table5[[#This Row],[advanced footprints]]/(Table5[[#This Row],[basic footprints]]+Table5[[#This Row],[advanced footprints]]-Table5[[#This Row],[sequence-opt]])</f>
        <v>0</v>
      </c>
      <c r="AC8" s="5">
        <f>Table5[[#This Row],[optionality footprint]]/(Table5[[#This Row],[activity]]+Table5[[#This Row],[basic footprints]])</f>
        <v>0</v>
      </c>
      <c r="AD8" s="5">
        <f>IFERROR(Table5[[#This Row],[sequence optionality footprint]]/Table5[[#This Row],[sequence]],"")</f>
        <v>0</v>
      </c>
      <c r="AE8" s="5" t="str">
        <f>IFERROR(Table5[[#This Row],[or footprint]]/(Table5[[#This Row],[concurrent]]+Table5[[#This Row],[or]]),"")</f>
        <v/>
      </c>
    </row>
    <row r="9" spans="1:31" hidden="1" x14ac:dyDescent="0.25">
      <c r="A9" t="s">
        <v>534</v>
      </c>
      <c r="B9" t="s">
        <v>590</v>
      </c>
      <c r="C9">
        <f>Table2[[#This Row],[xor]]</f>
        <v>16</v>
      </c>
      <c r="D9">
        <f>Table2[[#This Row],[optionality]]</f>
        <v>7</v>
      </c>
      <c r="E9">
        <f>Table2[[#This Row],[concurrent]]</f>
        <v>5</v>
      </c>
      <c r="F9">
        <f>Table2[[#This Row],[sequence]]</f>
        <v>6</v>
      </c>
      <c r="G9">
        <f>Table2[[#This Row],[sequence-opt]]</f>
        <v>1</v>
      </c>
      <c r="H9">
        <f>Table2[[#This Row],[loop]]</f>
        <v>10</v>
      </c>
      <c r="I9">
        <f>Table2[[#This Row],[flower]]</f>
        <v>8</v>
      </c>
      <c r="J9">
        <f>Table2[[#This Row],[flower_size]]</f>
        <v>8</v>
      </c>
      <c r="K9">
        <f>Table2[[#This Row],[tau]]</f>
        <v>15</v>
      </c>
      <c r="L9">
        <f>Table2[[#This Row],[interleaved]]</f>
        <v>0</v>
      </c>
      <c r="M9">
        <f>Table2[[#This Row],[or]]</f>
        <v>1</v>
      </c>
      <c r="N9">
        <f>Table2[[#This Row],[or_children]]</f>
        <v>2</v>
      </c>
      <c r="O9">
        <f>Table2[[#This Row],[or_size]]</f>
        <v>9</v>
      </c>
      <c r="P9">
        <f>Table2[[#This Row],[activity]]</f>
        <v>24</v>
      </c>
      <c r="Q9" s="1" t="str">
        <f>Table2[[#This Row],[miner]]</f>
        <v>ima-basic-opt-pc</v>
      </c>
      <c r="R9">
        <f>Table5[[#This Row],[xor]]-Table5[[#This Row],[optionality]]</f>
        <v>9</v>
      </c>
      <c r="S9">
        <f>Table5[[#This Row],[xor non optionality]]+Table5[[#This Row],[sequence]]+Table5[[#This Row],[loop]]+Table5[[#This Row],[interleaved]]+Table5[[#This Row],[concurrent]]</f>
        <v>30</v>
      </c>
      <c r="T9">
        <f>Table5[[#This Row],[sequence-opt]]+Table5[[#This Row],[optionality]]+Table5[[#This Row],[or]]</f>
        <v>9</v>
      </c>
      <c r="U9">
        <f>Table5[[#This Row],[basic footprints]]+Table5[[#This Row],[advanced footprints]]</f>
        <v>39</v>
      </c>
      <c r="V9">
        <f>Table5[[#This Row],[flower_size]]/Table5[[#This Row],[activity]]</f>
        <v>0.33333333333333331</v>
      </c>
      <c r="W9" s="5">
        <f>Table5[[#This Row],[tau]]/Table5[[#This Row],[activity]]</f>
        <v>0.625</v>
      </c>
      <c r="X9" s="5">
        <f>Table5[[#This Row],[optionality]]</f>
        <v>7</v>
      </c>
      <c r="Y9" s="5">
        <f>Table5[[#This Row],[sequence-opt]]</f>
        <v>1</v>
      </c>
      <c r="Z9" s="5">
        <f>Table5[[#This Row],[or]]</f>
        <v>1</v>
      </c>
      <c r="AA9" s="5">
        <f>Table5[[#This Row],[or_size]]</f>
        <v>9</v>
      </c>
      <c r="AB9" s="5">
        <f>Table5[[#This Row],[advanced footprints]]/(Table5[[#This Row],[basic footprints]]+Table5[[#This Row],[advanced footprints]]-Table5[[#This Row],[sequence-opt]])</f>
        <v>0.23684210526315788</v>
      </c>
      <c r="AC9" s="5">
        <f>Table5[[#This Row],[optionality footprint]]/(Table5[[#This Row],[activity]]+Table5[[#This Row],[basic footprints]])</f>
        <v>0.12962962962962962</v>
      </c>
      <c r="AD9" s="5">
        <f>IFERROR(Table5[[#This Row],[sequence optionality footprint]]/Table5[[#This Row],[sequence]],"")</f>
        <v>0.16666666666666666</v>
      </c>
      <c r="AE9" s="5">
        <f>IFERROR(Table5[[#This Row],[or footprint]]/(Table5[[#This Row],[concurrent]]+Table5[[#This Row],[or]]),"")</f>
        <v>0.16666666666666666</v>
      </c>
    </row>
    <row r="10" spans="1:31" x14ac:dyDescent="0.25">
      <c r="A10" t="s">
        <v>534</v>
      </c>
      <c r="B10" t="s">
        <v>590</v>
      </c>
      <c r="C10">
        <f>Table2[[#This Row],[xor]]</f>
        <v>15</v>
      </c>
      <c r="D10">
        <f>Table2[[#This Row],[optionality]]</f>
        <v>8</v>
      </c>
      <c r="E10">
        <f>Table2[[#This Row],[concurrent]]</f>
        <v>5</v>
      </c>
      <c r="F10">
        <f>Table2[[#This Row],[sequence]]</f>
        <v>6</v>
      </c>
      <c r="G10">
        <f>Table2[[#This Row],[sequence-opt]]</f>
        <v>1</v>
      </c>
      <c r="H10">
        <f>Table2[[#This Row],[loop]]</f>
        <v>10</v>
      </c>
      <c r="I10">
        <f>Table2[[#This Row],[flower]]</f>
        <v>7</v>
      </c>
      <c r="J10">
        <f>Table2[[#This Row],[flower_size]]</f>
        <v>7</v>
      </c>
      <c r="K10">
        <f>Table2[[#This Row],[tau]]</f>
        <v>15</v>
      </c>
      <c r="L10">
        <f>Table2[[#This Row],[interleaved]]</f>
        <v>0</v>
      </c>
      <c r="M10">
        <f>Table2[[#This Row],[or]]</f>
        <v>2</v>
      </c>
      <c r="N10">
        <f>Table2[[#This Row],[or_children]]</f>
        <v>4</v>
      </c>
      <c r="O10">
        <f>Table2[[#This Row],[or_size]]</f>
        <v>12</v>
      </c>
      <c r="P10">
        <f>Table2[[#This Row],[activity]]</f>
        <v>24</v>
      </c>
      <c r="Q10" s="1" t="str">
        <f>Table2[[#This Row],[miner]]</f>
        <v>ima</v>
      </c>
      <c r="R10">
        <f>Table5[[#This Row],[xor]]-Table5[[#This Row],[optionality]]</f>
        <v>7</v>
      </c>
      <c r="S10">
        <f>Table5[[#This Row],[xor non optionality]]+Table5[[#This Row],[sequence]]+Table5[[#This Row],[loop]]+Table5[[#This Row],[interleaved]]+Table5[[#This Row],[concurrent]]</f>
        <v>28</v>
      </c>
      <c r="T10">
        <f>Table5[[#This Row],[sequence-opt]]+Table5[[#This Row],[optionality]]+Table5[[#This Row],[or]]</f>
        <v>11</v>
      </c>
      <c r="U10">
        <f>Table5[[#This Row],[basic footprints]]+Table5[[#This Row],[advanced footprints]]</f>
        <v>39</v>
      </c>
      <c r="V10">
        <f>Table5[[#This Row],[flower_size]]/Table5[[#This Row],[activity]]</f>
        <v>0.29166666666666669</v>
      </c>
      <c r="W10" s="5">
        <f>Table5[[#This Row],[tau]]/Table5[[#This Row],[activity]]</f>
        <v>0.625</v>
      </c>
      <c r="X10" s="5">
        <f>Table5[[#This Row],[optionality]]</f>
        <v>8</v>
      </c>
      <c r="Y10" s="5">
        <f>Table5[[#This Row],[sequence-opt]]</f>
        <v>1</v>
      </c>
      <c r="Z10" s="5">
        <f>Table5[[#This Row],[or]]</f>
        <v>2</v>
      </c>
      <c r="AA10" s="5">
        <f>Table5[[#This Row],[or_size]]</f>
        <v>12</v>
      </c>
      <c r="AB10" s="5">
        <f>Table5[[#This Row],[advanced footprints]]/(Table5[[#This Row],[basic footprints]]+Table5[[#This Row],[advanced footprints]]-Table5[[#This Row],[sequence-opt]])</f>
        <v>0.28947368421052633</v>
      </c>
      <c r="AC10" s="5">
        <f>Table5[[#This Row],[optionality footprint]]/(Table5[[#This Row],[activity]]+Table5[[#This Row],[basic footprints]])</f>
        <v>0.15384615384615385</v>
      </c>
      <c r="AD10" s="5">
        <f>IFERROR(Table5[[#This Row],[sequence optionality footprint]]/Table5[[#This Row],[sequence]],"")</f>
        <v>0.16666666666666666</v>
      </c>
      <c r="AE10" s="5">
        <f>IFERROR(Table5[[#This Row],[or footprint]]/(Table5[[#This Row],[concurrent]]+Table5[[#This Row],[or]]),"")</f>
        <v>0.2857142857142857</v>
      </c>
    </row>
    <row r="11" spans="1:31" x14ac:dyDescent="0.25">
      <c r="A11" t="s">
        <v>534</v>
      </c>
      <c r="B11" t="s">
        <v>590</v>
      </c>
      <c r="C11">
        <f>Table2[[#This Row],[xor]]</f>
        <v>11</v>
      </c>
      <c r="D11">
        <f>Table2[[#This Row],[optionality]]</f>
        <v>4</v>
      </c>
      <c r="E11">
        <f>Table2[[#This Row],[concurrent]]</f>
        <v>7</v>
      </c>
      <c r="F11">
        <f>Table2[[#This Row],[sequence]]</f>
        <v>5</v>
      </c>
      <c r="G11">
        <f>Table2[[#This Row],[sequence-opt]]</f>
        <v>0</v>
      </c>
      <c r="H11">
        <f>Table2[[#This Row],[loop]]</f>
        <v>7</v>
      </c>
      <c r="I11">
        <f>Table2[[#This Row],[flower]]</f>
        <v>3</v>
      </c>
      <c r="J11">
        <f>Table2[[#This Row],[flower_size]]</f>
        <v>3</v>
      </c>
      <c r="K11">
        <f>Table2[[#This Row],[tau]]</f>
        <v>7</v>
      </c>
      <c r="L11">
        <f>Table2[[#This Row],[interleaved]]</f>
        <v>0</v>
      </c>
      <c r="M11">
        <f>Table2[[#This Row],[or]]</f>
        <v>0</v>
      </c>
      <c r="N11">
        <f>Table2[[#This Row],[or_children]]</f>
        <v>0</v>
      </c>
      <c r="O11">
        <f>Table2[[#This Row],[or_size]]</f>
        <v>0</v>
      </c>
      <c r="P11">
        <f>Table2[[#This Row],[activity]]</f>
        <v>23</v>
      </c>
      <c r="Q11" s="1" t="str">
        <f>Table2[[#This Row],[miner]]</f>
        <v>imf</v>
      </c>
      <c r="R11">
        <f>Table5[[#This Row],[xor]]-Table5[[#This Row],[optionality]]</f>
        <v>7</v>
      </c>
      <c r="S11">
        <f>Table5[[#This Row],[xor non optionality]]+Table5[[#This Row],[sequence]]+Table5[[#This Row],[loop]]+Table5[[#This Row],[interleaved]]+Table5[[#This Row],[concurrent]]</f>
        <v>26</v>
      </c>
      <c r="T11">
        <f>Table5[[#This Row],[sequence-opt]]+Table5[[#This Row],[optionality]]+Table5[[#This Row],[or]]</f>
        <v>4</v>
      </c>
      <c r="U11">
        <f>Table5[[#This Row],[basic footprints]]+Table5[[#This Row],[advanced footprints]]</f>
        <v>30</v>
      </c>
      <c r="V11">
        <f>Table5[[#This Row],[flower_size]]/Table5[[#This Row],[activity]]</f>
        <v>0.13043478260869565</v>
      </c>
      <c r="W11" s="5">
        <f>Table5[[#This Row],[tau]]/Table5[[#This Row],[activity]]</f>
        <v>0.30434782608695654</v>
      </c>
      <c r="X11" s="5">
        <f>Table5[[#This Row],[optionality]]</f>
        <v>4</v>
      </c>
      <c r="Y11" s="5">
        <f>Table5[[#This Row],[sequence-opt]]</f>
        <v>0</v>
      </c>
      <c r="Z11" s="5">
        <f>Table5[[#This Row],[or]]</f>
        <v>0</v>
      </c>
      <c r="AA11" s="5">
        <f>Table5[[#This Row],[or_size]]</f>
        <v>0</v>
      </c>
      <c r="AB11" s="5">
        <f>Table5[[#This Row],[advanced footprints]]/(Table5[[#This Row],[basic footprints]]+Table5[[#This Row],[advanced footprints]]-Table5[[#This Row],[sequence-opt]])</f>
        <v>0.13333333333333333</v>
      </c>
      <c r="AC11" s="5">
        <f>Table5[[#This Row],[optionality footprint]]/(Table5[[#This Row],[activity]]+Table5[[#This Row],[basic footprints]])</f>
        <v>8.1632653061224483E-2</v>
      </c>
      <c r="AD11" s="5">
        <f>IFERROR(Table5[[#This Row],[sequence optionality footprint]]/Table5[[#This Row],[sequence]],"")</f>
        <v>0</v>
      </c>
      <c r="AE11" s="5">
        <f>IFERROR(Table5[[#This Row],[or footprint]]/(Table5[[#This Row],[concurrent]]+Table5[[#This Row],[or]]),"")</f>
        <v>0</v>
      </c>
    </row>
    <row r="12" spans="1:31" hidden="1" x14ac:dyDescent="0.25">
      <c r="A12" t="s">
        <v>534</v>
      </c>
      <c r="B12" t="s">
        <v>590</v>
      </c>
      <c r="C12">
        <f>Table2[[#This Row],[xor]]</f>
        <v>10</v>
      </c>
      <c r="D12">
        <f>Table2[[#This Row],[optionality]]</f>
        <v>4</v>
      </c>
      <c r="E12">
        <f>Table2[[#This Row],[concurrent]]</f>
        <v>6</v>
      </c>
      <c r="F12">
        <f>Table2[[#This Row],[sequence]]</f>
        <v>5</v>
      </c>
      <c r="G12">
        <f>Table2[[#This Row],[sequence-opt]]</f>
        <v>0</v>
      </c>
      <c r="H12">
        <f>Table2[[#This Row],[loop]]</f>
        <v>7</v>
      </c>
      <c r="I12">
        <f>Table2[[#This Row],[flower]]</f>
        <v>2</v>
      </c>
      <c r="J12">
        <f>Table2[[#This Row],[flower_size]]</f>
        <v>2</v>
      </c>
      <c r="K12">
        <f>Table2[[#This Row],[tau]]</f>
        <v>6</v>
      </c>
      <c r="L12">
        <f>Table2[[#This Row],[interleaved]]</f>
        <v>0</v>
      </c>
      <c r="M12">
        <f>Table2[[#This Row],[or]]</f>
        <v>1</v>
      </c>
      <c r="N12">
        <f>Table2[[#This Row],[or_children]]</f>
        <v>2</v>
      </c>
      <c r="O12">
        <f>Table2[[#This Row],[or_size]]</f>
        <v>7</v>
      </c>
      <c r="P12">
        <f>Table2[[#This Row],[activity]]</f>
        <v>23</v>
      </c>
      <c r="Q12" s="1" t="str">
        <f>Table2[[#This Row],[miner]]</f>
        <v>imfa-basic-opt-pc</v>
      </c>
      <c r="R12">
        <f>Table5[[#This Row],[xor]]-Table5[[#This Row],[optionality]]</f>
        <v>6</v>
      </c>
      <c r="S12">
        <f>Table5[[#This Row],[xor non optionality]]+Table5[[#This Row],[sequence]]+Table5[[#This Row],[loop]]+Table5[[#This Row],[interleaved]]+Table5[[#This Row],[concurrent]]</f>
        <v>24</v>
      </c>
      <c r="T12">
        <f>Table5[[#This Row],[sequence-opt]]+Table5[[#This Row],[optionality]]+Table5[[#This Row],[or]]</f>
        <v>5</v>
      </c>
      <c r="U12">
        <f>Table5[[#This Row],[basic footprints]]+Table5[[#This Row],[advanced footprints]]</f>
        <v>29</v>
      </c>
      <c r="V12">
        <f>Table5[[#This Row],[flower_size]]/Table5[[#This Row],[activity]]</f>
        <v>8.6956521739130432E-2</v>
      </c>
      <c r="W12" s="5">
        <f>Table5[[#This Row],[tau]]/Table5[[#This Row],[activity]]</f>
        <v>0.2608695652173913</v>
      </c>
      <c r="X12" s="5">
        <f>Table5[[#This Row],[optionality]]</f>
        <v>4</v>
      </c>
      <c r="Y12" s="5">
        <f>Table5[[#This Row],[sequence-opt]]</f>
        <v>0</v>
      </c>
      <c r="Z12" s="5">
        <f>Table5[[#This Row],[or]]</f>
        <v>1</v>
      </c>
      <c r="AA12" s="5">
        <f>Table5[[#This Row],[or_size]]</f>
        <v>7</v>
      </c>
      <c r="AB12" s="5">
        <f>Table5[[#This Row],[advanced footprints]]/(Table5[[#This Row],[basic footprints]]+Table5[[#This Row],[advanced footprints]]-Table5[[#This Row],[sequence-opt]])</f>
        <v>0.17241379310344829</v>
      </c>
      <c r="AC12" s="5">
        <f>Table5[[#This Row],[optionality footprint]]/(Table5[[#This Row],[activity]]+Table5[[#This Row],[basic footprints]])</f>
        <v>8.5106382978723402E-2</v>
      </c>
      <c r="AD12" s="5">
        <f>IFERROR(Table5[[#This Row],[sequence optionality footprint]]/Table5[[#This Row],[sequence]],"")</f>
        <v>0</v>
      </c>
      <c r="AE12" s="5">
        <f>IFERROR(Table5[[#This Row],[or footprint]]/(Table5[[#This Row],[concurrent]]+Table5[[#This Row],[or]]),"")</f>
        <v>0.14285714285714285</v>
      </c>
    </row>
    <row r="13" spans="1:31" x14ac:dyDescent="0.25">
      <c r="A13" t="s">
        <v>534</v>
      </c>
      <c r="B13" t="s">
        <v>590</v>
      </c>
      <c r="C13">
        <f>Table2[[#This Row],[xor]]</f>
        <v>10</v>
      </c>
      <c r="D13">
        <f>Table2[[#This Row],[optionality]]</f>
        <v>4</v>
      </c>
      <c r="E13">
        <f>Table2[[#This Row],[concurrent]]</f>
        <v>6</v>
      </c>
      <c r="F13">
        <f>Table2[[#This Row],[sequence]]</f>
        <v>5</v>
      </c>
      <c r="G13">
        <f>Table2[[#This Row],[sequence-opt]]</f>
        <v>0</v>
      </c>
      <c r="H13">
        <f>Table2[[#This Row],[loop]]</f>
        <v>7</v>
      </c>
      <c r="I13">
        <f>Table2[[#This Row],[flower]]</f>
        <v>2</v>
      </c>
      <c r="J13">
        <f>Table2[[#This Row],[flower_size]]</f>
        <v>2</v>
      </c>
      <c r="K13">
        <f>Table2[[#This Row],[tau]]</f>
        <v>6</v>
      </c>
      <c r="L13">
        <f>Table2[[#This Row],[interleaved]]</f>
        <v>0</v>
      </c>
      <c r="M13">
        <f>Table2[[#This Row],[or]]</f>
        <v>1</v>
      </c>
      <c r="N13">
        <f>Table2[[#This Row],[or_children]]</f>
        <v>2</v>
      </c>
      <c r="O13">
        <f>Table2[[#This Row],[or_size]]</f>
        <v>7</v>
      </c>
      <c r="P13">
        <f>Table2[[#This Row],[activity]]</f>
        <v>23</v>
      </c>
      <c r="Q13" s="1" t="str">
        <f>Table2[[#This Row],[miner]]</f>
        <v>imfa</v>
      </c>
      <c r="R13">
        <f>Table5[[#This Row],[xor]]-Table5[[#This Row],[optionality]]</f>
        <v>6</v>
      </c>
      <c r="S13">
        <f>Table5[[#This Row],[xor non optionality]]+Table5[[#This Row],[sequence]]+Table5[[#This Row],[loop]]+Table5[[#This Row],[interleaved]]+Table5[[#This Row],[concurrent]]</f>
        <v>24</v>
      </c>
      <c r="T13">
        <f>Table5[[#This Row],[sequence-opt]]+Table5[[#This Row],[optionality]]+Table5[[#This Row],[or]]</f>
        <v>5</v>
      </c>
      <c r="U13">
        <f>Table5[[#This Row],[basic footprints]]+Table5[[#This Row],[advanced footprints]]</f>
        <v>29</v>
      </c>
      <c r="V13">
        <f>Table5[[#This Row],[flower_size]]/Table5[[#This Row],[activity]]</f>
        <v>8.6956521739130432E-2</v>
      </c>
      <c r="W13" s="5">
        <f>Table5[[#This Row],[tau]]/Table5[[#This Row],[activity]]</f>
        <v>0.2608695652173913</v>
      </c>
      <c r="X13" s="5">
        <f>Table5[[#This Row],[optionality]]</f>
        <v>4</v>
      </c>
      <c r="Y13" s="5">
        <f>Table5[[#This Row],[sequence-opt]]</f>
        <v>0</v>
      </c>
      <c r="Z13" s="5">
        <f>Table5[[#This Row],[or]]</f>
        <v>1</v>
      </c>
      <c r="AA13" s="5">
        <f>Table5[[#This Row],[or_size]]</f>
        <v>7</v>
      </c>
      <c r="AB13" s="5">
        <f>Table5[[#This Row],[advanced footprints]]/(Table5[[#This Row],[basic footprints]]+Table5[[#This Row],[advanced footprints]]-Table5[[#This Row],[sequence-opt]])</f>
        <v>0.17241379310344829</v>
      </c>
      <c r="AC13" s="5">
        <f>Table5[[#This Row],[optionality footprint]]/(Table5[[#This Row],[activity]]+Table5[[#This Row],[basic footprints]])</f>
        <v>8.5106382978723402E-2</v>
      </c>
      <c r="AD13" s="5">
        <f>IFERROR(Table5[[#This Row],[sequence optionality footprint]]/Table5[[#This Row],[sequence]],"")</f>
        <v>0</v>
      </c>
      <c r="AE13" s="5">
        <f>IFERROR(Table5[[#This Row],[or footprint]]/(Table5[[#This Row],[concurrent]]+Table5[[#This Row],[or]]),"")</f>
        <v>0.14285714285714285</v>
      </c>
    </row>
    <row r="14" spans="1:31" x14ac:dyDescent="0.25">
      <c r="A14" t="s">
        <v>535</v>
      </c>
      <c r="B14" t="s">
        <v>590</v>
      </c>
      <c r="C14">
        <f>Table2[[#This Row],[xor]]</f>
        <v>2</v>
      </c>
      <c r="D14">
        <f>Table2[[#This Row],[optionality]]</f>
        <v>0</v>
      </c>
      <c r="E14">
        <f>Table2[[#This Row],[concurrent]]</f>
        <v>0</v>
      </c>
      <c r="F14">
        <f>Table2[[#This Row],[sequence]]</f>
        <v>0</v>
      </c>
      <c r="G14">
        <f>Table2[[#This Row],[sequence-opt]]</f>
        <v>0</v>
      </c>
      <c r="H14">
        <f>Table2[[#This Row],[loop]]</f>
        <v>1</v>
      </c>
      <c r="I14">
        <f>Table2[[#This Row],[flower]]</f>
        <v>1</v>
      </c>
      <c r="J14">
        <f>Table2[[#This Row],[flower_size]]</f>
        <v>4</v>
      </c>
      <c r="K14">
        <f>Table2[[#This Row],[tau]]</f>
        <v>1</v>
      </c>
      <c r="L14">
        <f>Table2[[#This Row],[interleaved]]</f>
        <v>0</v>
      </c>
      <c r="M14">
        <f>Table2[[#This Row],[or]]</f>
        <v>0</v>
      </c>
      <c r="N14">
        <f>Table2[[#This Row],[or_children]]</f>
        <v>0</v>
      </c>
      <c r="O14">
        <f>Table2[[#This Row],[or_size]]</f>
        <v>0</v>
      </c>
      <c r="P14">
        <f>Table2[[#This Row],[activity]]</f>
        <v>4</v>
      </c>
      <c r="Q14" s="1" t="str">
        <f>Table2[[#This Row],[miner]]</f>
        <v>im</v>
      </c>
      <c r="R14">
        <f>Table5[[#This Row],[xor]]-Table5[[#This Row],[optionality]]</f>
        <v>2</v>
      </c>
      <c r="S14">
        <f>Table5[[#This Row],[xor non optionality]]+Table5[[#This Row],[sequence]]+Table5[[#This Row],[loop]]+Table5[[#This Row],[interleaved]]+Table5[[#This Row],[concurrent]]</f>
        <v>3</v>
      </c>
      <c r="T14">
        <f>Table5[[#This Row],[sequence-opt]]+Table5[[#This Row],[optionality]]+Table5[[#This Row],[or]]</f>
        <v>0</v>
      </c>
      <c r="U14">
        <f>Table5[[#This Row],[basic footprints]]+Table5[[#This Row],[advanced footprints]]</f>
        <v>3</v>
      </c>
      <c r="V14">
        <f>Table5[[#This Row],[flower_size]]/Table5[[#This Row],[activity]]</f>
        <v>1</v>
      </c>
      <c r="W14" s="5">
        <f>Table5[[#This Row],[tau]]/Table5[[#This Row],[activity]]</f>
        <v>0.25</v>
      </c>
      <c r="X14" s="5">
        <f>Table5[[#This Row],[optionality]]</f>
        <v>0</v>
      </c>
      <c r="Y14" s="5">
        <f>Table5[[#This Row],[sequence-opt]]</f>
        <v>0</v>
      </c>
      <c r="Z14" s="5">
        <f>Table5[[#This Row],[or]]</f>
        <v>0</v>
      </c>
      <c r="AA14" s="5">
        <f>Table5[[#This Row],[or_size]]</f>
        <v>0</v>
      </c>
      <c r="AB14" s="5">
        <f>Table5[[#This Row],[advanced footprints]]/(Table5[[#This Row],[basic footprints]]+Table5[[#This Row],[advanced footprints]]-Table5[[#This Row],[sequence-opt]])</f>
        <v>0</v>
      </c>
      <c r="AC14" s="5">
        <f>Table5[[#This Row],[optionality footprint]]/(Table5[[#This Row],[activity]]+Table5[[#This Row],[basic footprints]])</f>
        <v>0</v>
      </c>
      <c r="AD14" s="5" t="str">
        <f>IFERROR(Table5[[#This Row],[sequence optionality footprint]]/Table5[[#This Row],[sequence]],"")</f>
        <v/>
      </c>
      <c r="AE14" s="5" t="str">
        <f>IFERROR(Table5[[#This Row],[or footprint]]/(Table5[[#This Row],[concurrent]]+Table5[[#This Row],[or]]),"")</f>
        <v/>
      </c>
    </row>
    <row r="15" spans="1:31" hidden="1" x14ac:dyDescent="0.25">
      <c r="A15" t="s">
        <v>535</v>
      </c>
      <c r="B15" t="s">
        <v>590</v>
      </c>
      <c r="C15">
        <f>Table2[[#This Row],[xor]]</f>
        <v>3</v>
      </c>
      <c r="D15">
        <f>Table2[[#This Row],[optionality]]</f>
        <v>1</v>
      </c>
      <c r="E15">
        <f>Table2[[#This Row],[concurrent]]</f>
        <v>1</v>
      </c>
      <c r="F15">
        <f>Table2[[#This Row],[sequence]]</f>
        <v>1</v>
      </c>
      <c r="G15">
        <f>Table2[[#This Row],[sequence-opt]]</f>
        <v>0</v>
      </c>
      <c r="H15">
        <f>Table2[[#This Row],[loop]]</f>
        <v>3</v>
      </c>
      <c r="I15">
        <f>Table2[[#This Row],[flower]]</f>
        <v>2</v>
      </c>
      <c r="J15">
        <f>Table2[[#This Row],[flower_size]]</f>
        <v>2</v>
      </c>
      <c r="K15">
        <f>Table2[[#This Row],[tau]]</f>
        <v>3</v>
      </c>
      <c r="L15">
        <f>Table2[[#This Row],[interleaved]]</f>
        <v>0</v>
      </c>
      <c r="M15">
        <f>Table2[[#This Row],[or]]</f>
        <v>0</v>
      </c>
      <c r="N15">
        <f>Table2[[#This Row],[or_children]]</f>
        <v>0</v>
      </c>
      <c r="O15">
        <f>Table2[[#This Row],[or_size]]</f>
        <v>0</v>
      </c>
      <c r="P15">
        <f>Table2[[#This Row],[activity]]</f>
        <v>4</v>
      </c>
      <c r="Q15" s="1" t="str">
        <f>Table2[[#This Row],[miner]]</f>
        <v>ima-basic-opt-pc</v>
      </c>
      <c r="R15">
        <f>Table5[[#This Row],[xor]]-Table5[[#This Row],[optionality]]</f>
        <v>2</v>
      </c>
      <c r="S15">
        <f>Table5[[#This Row],[xor non optionality]]+Table5[[#This Row],[sequence]]+Table5[[#This Row],[loop]]+Table5[[#This Row],[interleaved]]+Table5[[#This Row],[concurrent]]</f>
        <v>7</v>
      </c>
      <c r="T15">
        <f>Table5[[#This Row],[sequence-opt]]+Table5[[#This Row],[optionality]]+Table5[[#This Row],[or]]</f>
        <v>1</v>
      </c>
      <c r="U15">
        <f>Table5[[#This Row],[basic footprints]]+Table5[[#This Row],[advanced footprints]]</f>
        <v>8</v>
      </c>
      <c r="V15">
        <f>Table5[[#This Row],[flower_size]]/Table5[[#This Row],[activity]]</f>
        <v>0.5</v>
      </c>
      <c r="W15" s="5">
        <f>Table5[[#This Row],[tau]]/Table5[[#This Row],[activity]]</f>
        <v>0.75</v>
      </c>
      <c r="X15" s="5">
        <f>Table5[[#This Row],[optionality]]</f>
        <v>1</v>
      </c>
      <c r="Y15" s="5">
        <f>Table5[[#This Row],[sequence-opt]]</f>
        <v>0</v>
      </c>
      <c r="Z15" s="5">
        <f>Table5[[#This Row],[or]]</f>
        <v>0</v>
      </c>
      <c r="AA15" s="5">
        <f>Table5[[#This Row],[or_size]]</f>
        <v>0</v>
      </c>
      <c r="AB15" s="5">
        <f>Table5[[#This Row],[advanced footprints]]/(Table5[[#This Row],[basic footprints]]+Table5[[#This Row],[advanced footprints]]-Table5[[#This Row],[sequence-opt]])</f>
        <v>0.125</v>
      </c>
      <c r="AC15" s="5">
        <f>Table5[[#This Row],[optionality footprint]]/(Table5[[#This Row],[activity]]+Table5[[#This Row],[basic footprints]])</f>
        <v>9.0909090909090912E-2</v>
      </c>
      <c r="AD15" s="5">
        <f>IFERROR(Table5[[#This Row],[sequence optionality footprint]]/Table5[[#This Row],[sequence]],"")</f>
        <v>0</v>
      </c>
      <c r="AE15" s="5">
        <f>IFERROR(Table5[[#This Row],[or footprint]]/(Table5[[#This Row],[concurrent]]+Table5[[#This Row],[or]]),"")</f>
        <v>0</v>
      </c>
    </row>
    <row r="16" spans="1:31" x14ac:dyDescent="0.25">
      <c r="A16" t="s">
        <v>535</v>
      </c>
      <c r="B16" t="s">
        <v>590</v>
      </c>
      <c r="C16">
        <f>Table2[[#This Row],[xor]]</f>
        <v>3</v>
      </c>
      <c r="D16">
        <f>Table2[[#This Row],[optionality]]</f>
        <v>1</v>
      </c>
      <c r="E16">
        <f>Table2[[#This Row],[concurrent]]</f>
        <v>1</v>
      </c>
      <c r="F16">
        <f>Table2[[#This Row],[sequence]]</f>
        <v>1</v>
      </c>
      <c r="G16">
        <f>Table2[[#This Row],[sequence-opt]]</f>
        <v>0</v>
      </c>
      <c r="H16">
        <f>Table2[[#This Row],[loop]]</f>
        <v>3</v>
      </c>
      <c r="I16">
        <f>Table2[[#This Row],[flower]]</f>
        <v>2</v>
      </c>
      <c r="J16">
        <f>Table2[[#This Row],[flower_size]]</f>
        <v>2</v>
      </c>
      <c r="K16">
        <f>Table2[[#This Row],[tau]]</f>
        <v>3</v>
      </c>
      <c r="L16">
        <f>Table2[[#This Row],[interleaved]]</f>
        <v>0</v>
      </c>
      <c r="M16">
        <f>Table2[[#This Row],[or]]</f>
        <v>0</v>
      </c>
      <c r="N16">
        <f>Table2[[#This Row],[or_children]]</f>
        <v>0</v>
      </c>
      <c r="O16">
        <f>Table2[[#This Row],[or_size]]</f>
        <v>0</v>
      </c>
      <c r="P16">
        <f>Table2[[#This Row],[activity]]</f>
        <v>4</v>
      </c>
      <c r="Q16" s="1" t="str">
        <f>Table2[[#This Row],[miner]]</f>
        <v>ima</v>
      </c>
      <c r="R16">
        <f>Table5[[#This Row],[xor]]-Table5[[#This Row],[optionality]]</f>
        <v>2</v>
      </c>
      <c r="S16">
        <f>Table5[[#This Row],[xor non optionality]]+Table5[[#This Row],[sequence]]+Table5[[#This Row],[loop]]+Table5[[#This Row],[interleaved]]+Table5[[#This Row],[concurrent]]</f>
        <v>7</v>
      </c>
      <c r="T16">
        <f>Table5[[#This Row],[sequence-opt]]+Table5[[#This Row],[optionality]]+Table5[[#This Row],[or]]</f>
        <v>1</v>
      </c>
      <c r="U16">
        <f>Table5[[#This Row],[basic footprints]]+Table5[[#This Row],[advanced footprints]]</f>
        <v>8</v>
      </c>
      <c r="V16">
        <f>Table5[[#This Row],[flower_size]]/Table5[[#This Row],[activity]]</f>
        <v>0.5</v>
      </c>
      <c r="W16" s="5">
        <f>Table5[[#This Row],[tau]]/Table5[[#This Row],[activity]]</f>
        <v>0.75</v>
      </c>
      <c r="X16" s="5">
        <f>Table5[[#This Row],[optionality]]</f>
        <v>1</v>
      </c>
      <c r="Y16" s="5">
        <f>Table5[[#This Row],[sequence-opt]]</f>
        <v>0</v>
      </c>
      <c r="Z16" s="5">
        <f>Table5[[#This Row],[or]]</f>
        <v>0</v>
      </c>
      <c r="AA16" s="5">
        <f>Table5[[#This Row],[or_size]]</f>
        <v>0</v>
      </c>
      <c r="AB16" s="5">
        <f>Table5[[#This Row],[advanced footprints]]/(Table5[[#This Row],[basic footprints]]+Table5[[#This Row],[advanced footprints]]-Table5[[#This Row],[sequence-opt]])</f>
        <v>0.125</v>
      </c>
      <c r="AC16" s="5">
        <f>Table5[[#This Row],[optionality footprint]]/(Table5[[#This Row],[activity]]+Table5[[#This Row],[basic footprints]])</f>
        <v>9.0909090909090912E-2</v>
      </c>
      <c r="AD16" s="5">
        <f>IFERROR(Table5[[#This Row],[sequence optionality footprint]]/Table5[[#This Row],[sequence]],"")</f>
        <v>0</v>
      </c>
      <c r="AE16" s="5">
        <f>IFERROR(Table5[[#This Row],[or footprint]]/(Table5[[#This Row],[concurrent]]+Table5[[#This Row],[or]]),"")</f>
        <v>0</v>
      </c>
    </row>
    <row r="17" spans="1:31" x14ac:dyDescent="0.25">
      <c r="A17" t="s">
        <v>535</v>
      </c>
      <c r="B17" t="s">
        <v>590</v>
      </c>
      <c r="C17">
        <f>Table2[[#This Row],[xor]]</f>
        <v>1</v>
      </c>
      <c r="D17">
        <f>Table2[[#This Row],[optionality]]</f>
        <v>1</v>
      </c>
      <c r="E17">
        <f>Table2[[#This Row],[concurrent]]</f>
        <v>0</v>
      </c>
      <c r="F17">
        <f>Table2[[#This Row],[sequence]]</f>
        <v>1</v>
      </c>
      <c r="G17">
        <f>Table2[[#This Row],[sequence-opt]]</f>
        <v>0</v>
      </c>
      <c r="H17">
        <f>Table2[[#This Row],[loop]]</f>
        <v>1</v>
      </c>
      <c r="I17">
        <f>Table2[[#This Row],[flower]]</f>
        <v>0</v>
      </c>
      <c r="J17">
        <f>Table2[[#This Row],[flower_size]]</f>
        <v>0</v>
      </c>
      <c r="K17">
        <f>Table2[[#This Row],[tau]]</f>
        <v>1</v>
      </c>
      <c r="L17">
        <f>Table2[[#This Row],[interleaved]]</f>
        <v>0</v>
      </c>
      <c r="M17">
        <f>Table2[[#This Row],[or]]</f>
        <v>0</v>
      </c>
      <c r="N17">
        <f>Table2[[#This Row],[or_children]]</f>
        <v>0</v>
      </c>
      <c r="O17">
        <f>Table2[[#This Row],[or_size]]</f>
        <v>0</v>
      </c>
      <c r="P17">
        <f>Table2[[#This Row],[activity]]</f>
        <v>4</v>
      </c>
      <c r="Q17" s="1" t="str">
        <f>Table2[[#This Row],[miner]]</f>
        <v>imf</v>
      </c>
      <c r="R17">
        <f>Table5[[#This Row],[xor]]-Table5[[#This Row],[optionality]]</f>
        <v>0</v>
      </c>
      <c r="S17">
        <f>Table5[[#This Row],[xor non optionality]]+Table5[[#This Row],[sequence]]+Table5[[#This Row],[loop]]+Table5[[#This Row],[interleaved]]+Table5[[#This Row],[concurrent]]</f>
        <v>2</v>
      </c>
      <c r="T17">
        <f>Table5[[#This Row],[sequence-opt]]+Table5[[#This Row],[optionality]]+Table5[[#This Row],[or]]</f>
        <v>1</v>
      </c>
      <c r="U17">
        <f>Table5[[#This Row],[basic footprints]]+Table5[[#This Row],[advanced footprints]]</f>
        <v>3</v>
      </c>
      <c r="V17">
        <f>Table5[[#This Row],[flower_size]]/Table5[[#This Row],[activity]]</f>
        <v>0</v>
      </c>
      <c r="W17" s="5">
        <f>Table5[[#This Row],[tau]]/Table5[[#This Row],[activity]]</f>
        <v>0.25</v>
      </c>
      <c r="X17" s="5">
        <f>Table5[[#This Row],[optionality]]</f>
        <v>1</v>
      </c>
      <c r="Y17" s="5">
        <f>Table5[[#This Row],[sequence-opt]]</f>
        <v>0</v>
      </c>
      <c r="Z17" s="5">
        <f>Table5[[#This Row],[or]]</f>
        <v>0</v>
      </c>
      <c r="AA17" s="5">
        <f>Table5[[#This Row],[or_size]]</f>
        <v>0</v>
      </c>
      <c r="AB17" s="5">
        <f>Table5[[#This Row],[advanced footprints]]/(Table5[[#This Row],[basic footprints]]+Table5[[#This Row],[advanced footprints]]-Table5[[#This Row],[sequence-opt]])</f>
        <v>0.33333333333333331</v>
      </c>
      <c r="AC17" s="5">
        <f>Table5[[#This Row],[optionality footprint]]/(Table5[[#This Row],[activity]]+Table5[[#This Row],[basic footprints]])</f>
        <v>0.16666666666666666</v>
      </c>
      <c r="AD17" s="5">
        <f>IFERROR(Table5[[#This Row],[sequence optionality footprint]]/Table5[[#This Row],[sequence]],"")</f>
        <v>0</v>
      </c>
      <c r="AE17" s="5" t="str">
        <f>IFERROR(Table5[[#This Row],[or footprint]]/(Table5[[#This Row],[concurrent]]+Table5[[#This Row],[or]]),"")</f>
        <v/>
      </c>
    </row>
    <row r="18" spans="1:31" hidden="1" x14ac:dyDescent="0.25">
      <c r="A18" t="s">
        <v>535</v>
      </c>
      <c r="B18" t="s">
        <v>590</v>
      </c>
      <c r="C18">
        <f>Table2[[#This Row],[xor]]</f>
        <v>1</v>
      </c>
      <c r="D18">
        <f>Table2[[#This Row],[optionality]]</f>
        <v>1</v>
      </c>
      <c r="E18">
        <f>Table2[[#This Row],[concurrent]]</f>
        <v>0</v>
      </c>
      <c r="F18">
        <f>Table2[[#This Row],[sequence]]</f>
        <v>1</v>
      </c>
      <c r="G18">
        <f>Table2[[#This Row],[sequence-opt]]</f>
        <v>0</v>
      </c>
      <c r="H18">
        <f>Table2[[#This Row],[loop]]</f>
        <v>1</v>
      </c>
      <c r="I18">
        <f>Table2[[#This Row],[flower]]</f>
        <v>0</v>
      </c>
      <c r="J18">
        <f>Table2[[#This Row],[flower_size]]</f>
        <v>0</v>
      </c>
      <c r="K18">
        <f>Table2[[#This Row],[tau]]</f>
        <v>1</v>
      </c>
      <c r="L18">
        <f>Table2[[#This Row],[interleaved]]</f>
        <v>0</v>
      </c>
      <c r="M18">
        <f>Table2[[#This Row],[or]]</f>
        <v>0</v>
      </c>
      <c r="N18">
        <f>Table2[[#This Row],[or_children]]</f>
        <v>0</v>
      </c>
      <c r="O18">
        <f>Table2[[#This Row],[or_size]]</f>
        <v>0</v>
      </c>
      <c r="P18">
        <f>Table2[[#This Row],[activity]]</f>
        <v>4</v>
      </c>
      <c r="Q18" s="1" t="str">
        <f>Table2[[#This Row],[miner]]</f>
        <v>imfa-basic-opt-pc</v>
      </c>
      <c r="R18">
        <f>Table5[[#This Row],[xor]]-Table5[[#This Row],[optionality]]</f>
        <v>0</v>
      </c>
      <c r="S18">
        <f>Table5[[#This Row],[xor non optionality]]+Table5[[#This Row],[sequence]]+Table5[[#This Row],[loop]]+Table5[[#This Row],[interleaved]]+Table5[[#This Row],[concurrent]]</f>
        <v>2</v>
      </c>
      <c r="T18">
        <f>Table5[[#This Row],[sequence-opt]]+Table5[[#This Row],[optionality]]+Table5[[#This Row],[or]]</f>
        <v>1</v>
      </c>
      <c r="U18">
        <f>Table5[[#This Row],[basic footprints]]+Table5[[#This Row],[advanced footprints]]</f>
        <v>3</v>
      </c>
      <c r="V18">
        <f>Table5[[#This Row],[flower_size]]/Table5[[#This Row],[activity]]</f>
        <v>0</v>
      </c>
      <c r="W18" s="5">
        <f>Table5[[#This Row],[tau]]/Table5[[#This Row],[activity]]</f>
        <v>0.25</v>
      </c>
      <c r="X18" s="5">
        <f>Table5[[#This Row],[optionality]]</f>
        <v>1</v>
      </c>
      <c r="Y18" s="5">
        <f>Table5[[#This Row],[sequence-opt]]</f>
        <v>0</v>
      </c>
      <c r="Z18" s="5">
        <f>Table5[[#This Row],[or]]</f>
        <v>0</v>
      </c>
      <c r="AA18" s="5">
        <f>Table5[[#This Row],[or_size]]</f>
        <v>0</v>
      </c>
      <c r="AB18" s="5">
        <f>Table5[[#This Row],[advanced footprints]]/(Table5[[#This Row],[basic footprints]]+Table5[[#This Row],[advanced footprints]]-Table5[[#This Row],[sequence-opt]])</f>
        <v>0.33333333333333331</v>
      </c>
      <c r="AC18" s="5">
        <f>Table5[[#This Row],[optionality footprint]]/(Table5[[#This Row],[activity]]+Table5[[#This Row],[basic footprints]])</f>
        <v>0.16666666666666666</v>
      </c>
      <c r="AD18" s="5">
        <f>IFERROR(Table5[[#This Row],[sequence optionality footprint]]/Table5[[#This Row],[sequence]],"")</f>
        <v>0</v>
      </c>
      <c r="AE18" s="5" t="str">
        <f>IFERROR(Table5[[#This Row],[or footprint]]/(Table5[[#This Row],[concurrent]]+Table5[[#This Row],[or]]),"")</f>
        <v/>
      </c>
    </row>
    <row r="19" spans="1:31" x14ac:dyDescent="0.25">
      <c r="A19" t="s">
        <v>535</v>
      </c>
      <c r="B19" t="s">
        <v>590</v>
      </c>
      <c r="C19">
        <f>Table2[[#This Row],[xor]]</f>
        <v>1</v>
      </c>
      <c r="D19">
        <f>Table2[[#This Row],[optionality]]</f>
        <v>1</v>
      </c>
      <c r="E19">
        <f>Table2[[#This Row],[concurrent]]</f>
        <v>0</v>
      </c>
      <c r="F19">
        <f>Table2[[#This Row],[sequence]]</f>
        <v>1</v>
      </c>
      <c r="G19">
        <f>Table2[[#This Row],[sequence-opt]]</f>
        <v>0</v>
      </c>
      <c r="H19">
        <f>Table2[[#This Row],[loop]]</f>
        <v>1</v>
      </c>
      <c r="I19">
        <f>Table2[[#This Row],[flower]]</f>
        <v>0</v>
      </c>
      <c r="J19">
        <f>Table2[[#This Row],[flower_size]]</f>
        <v>0</v>
      </c>
      <c r="K19">
        <f>Table2[[#This Row],[tau]]</f>
        <v>1</v>
      </c>
      <c r="L19">
        <f>Table2[[#This Row],[interleaved]]</f>
        <v>0</v>
      </c>
      <c r="M19">
        <f>Table2[[#This Row],[or]]</f>
        <v>0</v>
      </c>
      <c r="N19">
        <f>Table2[[#This Row],[or_children]]</f>
        <v>0</v>
      </c>
      <c r="O19">
        <f>Table2[[#This Row],[or_size]]</f>
        <v>0</v>
      </c>
      <c r="P19">
        <f>Table2[[#This Row],[activity]]</f>
        <v>4</v>
      </c>
      <c r="Q19" s="1" t="str">
        <f>Table2[[#This Row],[miner]]</f>
        <v>imfa</v>
      </c>
      <c r="R19">
        <f>Table5[[#This Row],[xor]]-Table5[[#This Row],[optionality]]</f>
        <v>0</v>
      </c>
      <c r="S19">
        <f>Table5[[#This Row],[xor non optionality]]+Table5[[#This Row],[sequence]]+Table5[[#This Row],[loop]]+Table5[[#This Row],[interleaved]]+Table5[[#This Row],[concurrent]]</f>
        <v>2</v>
      </c>
      <c r="T19">
        <f>Table5[[#This Row],[sequence-opt]]+Table5[[#This Row],[optionality]]+Table5[[#This Row],[or]]</f>
        <v>1</v>
      </c>
      <c r="U19">
        <f>Table5[[#This Row],[basic footprints]]+Table5[[#This Row],[advanced footprints]]</f>
        <v>3</v>
      </c>
      <c r="V19">
        <f>Table5[[#This Row],[flower_size]]/Table5[[#This Row],[activity]]</f>
        <v>0</v>
      </c>
      <c r="W19" s="5">
        <f>Table5[[#This Row],[tau]]/Table5[[#This Row],[activity]]</f>
        <v>0.25</v>
      </c>
      <c r="X19" s="5">
        <f>Table5[[#This Row],[optionality]]</f>
        <v>1</v>
      </c>
      <c r="Y19" s="5">
        <f>Table5[[#This Row],[sequence-opt]]</f>
        <v>0</v>
      </c>
      <c r="Z19" s="5">
        <f>Table5[[#This Row],[or]]</f>
        <v>0</v>
      </c>
      <c r="AA19" s="5">
        <f>Table5[[#This Row],[or_size]]</f>
        <v>0</v>
      </c>
      <c r="AB19" s="5">
        <f>Table5[[#This Row],[advanced footprints]]/(Table5[[#This Row],[basic footprints]]+Table5[[#This Row],[advanced footprints]]-Table5[[#This Row],[sequence-opt]])</f>
        <v>0.33333333333333331</v>
      </c>
      <c r="AC19" s="5">
        <f>Table5[[#This Row],[optionality footprint]]/(Table5[[#This Row],[activity]]+Table5[[#This Row],[basic footprints]])</f>
        <v>0.16666666666666666</v>
      </c>
      <c r="AD19" s="5">
        <f>IFERROR(Table5[[#This Row],[sequence optionality footprint]]/Table5[[#This Row],[sequence]],"")</f>
        <v>0</v>
      </c>
      <c r="AE19" s="5" t="str">
        <f>IFERROR(Table5[[#This Row],[or footprint]]/(Table5[[#This Row],[concurrent]]+Table5[[#This Row],[or]]),"")</f>
        <v/>
      </c>
    </row>
    <row r="20" spans="1:31" x14ac:dyDescent="0.25">
      <c r="A20" t="s">
        <v>536</v>
      </c>
      <c r="B20" t="s">
        <v>590</v>
      </c>
      <c r="C20">
        <f>Table2[[#This Row],[xor]]</f>
        <v>2</v>
      </c>
      <c r="D20">
        <f>Table2[[#This Row],[optionality]]</f>
        <v>0</v>
      </c>
      <c r="E20">
        <f>Table2[[#This Row],[concurrent]]</f>
        <v>0</v>
      </c>
      <c r="F20">
        <f>Table2[[#This Row],[sequence]]</f>
        <v>0</v>
      </c>
      <c r="G20">
        <f>Table2[[#This Row],[sequence-opt]]</f>
        <v>0</v>
      </c>
      <c r="H20">
        <f>Table2[[#This Row],[loop]]</f>
        <v>1</v>
      </c>
      <c r="I20">
        <f>Table2[[#This Row],[flower]]</f>
        <v>1</v>
      </c>
      <c r="J20">
        <f>Table2[[#This Row],[flower_size]]</f>
        <v>4</v>
      </c>
      <c r="K20">
        <f>Table2[[#This Row],[tau]]</f>
        <v>1</v>
      </c>
      <c r="L20">
        <f>Table2[[#This Row],[interleaved]]</f>
        <v>0</v>
      </c>
      <c r="M20">
        <f>Table2[[#This Row],[or]]</f>
        <v>0</v>
      </c>
      <c r="N20">
        <f>Table2[[#This Row],[or_children]]</f>
        <v>0</v>
      </c>
      <c r="O20">
        <f>Table2[[#This Row],[or_size]]</f>
        <v>0</v>
      </c>
      <c r="P20">
        <f>Table2[[#This Row],[activity]]</f>
        <v>4</v>
      </c>
      <c r="Q20" s="1" t="str">
        <f>Table2[[#This Row],[miner]]</f>
        <v>im</v>
      </c>
      <c r="R20">
        <f>Table5[[#This Row],[xor]]-Table5[[#This Row],[optionality]]</f>
        <v>2</v>
      </c>
      <c r="S20">
        <f>Table5[[#This Row],[xor non optionality]]+Table5[[#This Row],[sequence]]+Table5[[#This Row],[loop]]+Table5[[#This Row],[interleaved]]+Table5[[#This Row],[concurrent]]</f>
        <v>3</v>
      </c>
      <c r="T20">
        <f>Table5[[#This Row],[sequence-opt]]+Table5[[#This Row],[optionality]]+Table5[[#This Row],[or]]</f>
        <v>0</v>
      </c>
      <c r="U20">
        <f>Table5[[#This Row],[basic footprints]]+Table5[[#This Row],[advanced footprints]]</f>
        <v>3</v>
      </c>
      <c r="V20">
        <f>Table5[[#This Row],[flower_size]]/Table5[[#This Row],[activity]]</f>
        <v>1</v>
      </c>
      <c r="W20" s="5">
        <f>Table5[[#This Row],[tau]]/Table5[[#This Row],[activity]]</f>
        <v>0.25</v>
      </c>
      <c r="X20" s="5">
        <f>Table5[[#This Row],[optionality]]</f>
        <v>0</v>
      </c>
      <c r="Y20" s="5">
        <f>Table5[[#This Row],[sequence-opt]]</f>
        <v>0</v>
      </c>
      <c r="Z20" s="5">
        <f>Table5[[#This Row],[or]]</f>
        <v>0</v>
      </c>
      <c r="AA20" s="5">
        <f>Table5[[#This Row],[or_size]]</f>
        <v>0</v>
      </c>
      <c r="AB20" s="5">
        <f>Table5[[#This Row],[advanced footprints]]/(Table5[[#This Row],[basic footprints]]+Table5[[#This Row],[advanced footprints]]-Table5[[#This Row],[sequence-opt]])</f>
        <v>0</v>
      </c>
      <c r="AC20" s="5">
        <f>Table5[[#This Row],[optionality footprint]]/(Table5[[#This Row],[activity]]+Table5[[#This Row],[basic footprints]])</f>
        <v>0</v>
      </c>
      <c r="AD20" s="5" t="str">
        <f>IFERROR(Table5[[#This Row],[sequence optionality footprint]]/Table5[[#This Row],[sequence]],"")</f>
        <v/>
      </c>
      <c r="AE20" s="5" t="str">
        <f>IFERROR(Table5[[#This Row],[or footprint]]/(Table5[[#This Row],[concurrent]]+Table5[[#This Row],[or]]),"")</f>
        <v/>
      </c>
    </row>
    <row r="21" spans="1:31" hidden="1" x14ac:dyDescent="0.25">
      <c r="A21" t="s">
        <v>536</v>
      </c>
      <c r="B21" t="s">
        <v>590</v>
      </c>
      <c r="C21">
        <f>Table2[[#This Row],[xor]]</f>
        <v>1</v>
      </c>
      <c r="D21">
        <f>Table2[[#This Row],[optionality]]</f>
        <v>1</v>
      </c>
      <c r="E21">
        <f>Table2[[#This Row],[concurrent]]</f>
        <v>1</v>
      </c>
      <c r="F21">
        <f>Table2[[#This Row],[sequence]]</f>
        <v>0</v>
      </c>
      <c r="G21">
        <f>Table2[[#This Row],[sequence-opt]]</f>
        <v>0</v>
      </c>
      <c r="H21">
        <f>Table2[[#This Row],[loop]]</f>
        <v>3</v>
      </c>
      <c r="I21">
        <f>Table2[[#This Row],[flower]]</f>
        <v>0</v>
      </c>
      <c r="J21">
        <f>Table2[[#This Row],[flower_size]]</f>
        <v>0</v>
      </c>
      <c r="K21">
        <f>Table2[[#This Row],[tau]]</f>
        <v>1</v>
      </c>
      <c r="L21">
        <f>Table2[[#This Row],[interleaved]]</f>
        <v>0</v>
      </c>
      <c r="M21">
        <f>Table2[[#This Row],[or]]</f>
        <v>1</v>
      </c>
      <c r="N21">
        <f>Table2[[#This Row],[or_children]]</f>
        <v>3</v>
      </c>
      <c r="O21">
        <f>Table2[[#This Row],[or_size]]</f>
        <v>3</v>
      </c>
      <c r="P21">
        <f>Table2[[#This Row],[activity]]</f>
        <v>4</v>
      </c>
      <c r="Q21" s="1" t="str">
        <f>Table2[[#This Row],[miner]]</f>
        <v>ima-basic-opt-pc</v>
      </c>
      <c r="R21">
        <f>Table5[[#This Row],[xor]]-Table5[[#This Row],[optionality]]</f>
        <v>0</v>
      </c>
      <c r="S21">
        <f>Table5[[#This Row],[xor non optionality]]+Table5[[#This Row],[sequence]]+Table5[[#This Row],[loop]]+Table5[[#This Row],[interleaved]]+Table5[[#This Row],[concurrent]]</f>
        <v>4</v>
      </c>
      <c r="T21">
        <f>Table5[[#This Row],[sequence-opt]]+Table5[[#This Row],[optionality]]+Table5[[#This Row],[or]]</f>
        <v>2</v>
      </c>
      <c r="U21">
        <f>Table5[[#This Row],[basic footprints]]+Table5[[#This Row],[advanced footprints]]</f>
        <v>6</v>
      </c>
      <c r="V21">
        <f>Table5[[#This Row],[flower_size]]/Table5[[#This Row],[activity]]</f>
        <v>0</v>
      </c>
      <c r="W21" s="5">
        <f>Table5[[#This Row],[tau]]/Table5[[#This Row],[activity]]</f>
        <v>0.25</v>
      </c>
      <c r="X21" s="5">
        <f>Table5[[#This Row],[optionality]]</f>
        <v>1</v>
      </c>
      <c r="Y21" s="5">
        <f>Table5[[#This Row],[sequence-opt]]</f>
        <v>0</v>
      </c>
      <c r="Z21" s="5">
        <f>Table5[[#This Row],[or]]</f>
        <v>1</v>
      </c>
      <c r="AA21" s="5">
        <f>Table5[[#This Row],[or_size]]</f>
        <v>3</v>
      </c>
      <c r="AB21" s="5">
        <f>Table5[[#This Row],[advanced footprints]]/(Table5[[#This Row],[basic footprints]]+Table5[[#This Row],[advanced footprints]]-Table5[[#This Row],[sequence-opt]])</f>
        <v>0.33333333333333331</v>
      </c>
      <c r="AC21" s="5">
        <f>Table5[[#This Row],[optionality footprint]]/(Table5[[#This Row],[activity]]+Table5[[#This Row],[basic footprints]])</f>
        <v>0.125</v>
      </c>
      <c r="AD21" s="5" t="str">
        <f>IFERROR(Table5[[#This Row],[sequence optionality footprint]]/Table5[[#This Row],[sequence]],"")</f>
        <v/>
      </c>
      <c r="AE21" s="5">
        <f>IFERROR(Table5[[#This Row],[or footprint]]/(Table5[[#This Row],[concurrent]]+Table5[[#This Row],[or]]),"")</f>
        <v>0.5</v>
      </c>
    </row>
    <row r="22" spans="1:31" x14ac:dyDescent="0.25">
      <c r="A22" t="s">
        <v>536</v>
      </c>
      <c r="B22" t="s">
        <v>590</v>
      </c>
      <c r="C22">
        <f>Table2[[#This Row],[xor]]</f>
        <v>1</v>
      </c>
      <c r="D22">
        <f>Table2[[#This Row],[optionality]]</f>
        <v>1</v>
      </c>
      <c r="E22">
        <f>Table2[[#This Row],[concurrent]]</f>
        <v>1</v>
      </c>
      <c r="F22">
        <f>Table2[[#This Row],[sequence]]</f>
        <v>0</v>
      </c>
      <c r="G22">
        <f>Table2[[#This Row],[sequence-opt]]</f>
        <v>0</v>
      </c>
      <c r="H22">
        <f>Table2[[#This Row],[loop]]</f>
        <v>3</v>
      </c>
      <c r="I22">
        <f>Table2[[#This Row],[flower]]</f>
        <v>0</v>
      </c>
      <c r="J22">
        <f>Table2[[#This Row],[flower_size]]</f>
        <v>0</v>
      </c>
      <c r="K22">
        <f>Table2[[#This Row],[tau]]</f>
        <v>1</v>
      </c>
      <c r="L22">
        <f>Table2[[#This Row],[interleaved]]</f>
        <v>0</v>
      </c>
      <c r="M22">
        <f>Table2[[#This Row],[or]]</f>
        <v>1</v>
      </c>
      <c r="N22">
        <f>Table2[[#This Row],[or_children]]</f>
        <v>3</v>
      </c>
      <c r="O22">
        <f>Table2[[#This Row],[or_size]]</f>
        <v>3</v>
      </c>
      <c r="P22">
        <f>Table2[[#This Row],[activity]]</f>
        <v>4</v>
      </c>
      <c r="Q22" s="1" t="str">
        <f>Table2[[#This Row],[miner]]</f>
        <v>ima</v>
      </c>
      <c r="R22">
        <f>Table5[[#This Row],[xor]]-Table5[[#This Row],[optionality]]</f>
        <v>0</v>
      </c>
      <c r="S22">
        <f>Table5[[#This Row],[xor non optionality]]+Table5[[#This Row],[sequence]]+Table5[[#This Row],[loop]]+Table5[[#This Row],[interleaved]]+Table5[[#This Row],[concurrent]]</f>
        <v>4</v>
      </c>
      <c r="T22">
        <f>Table5[[#This Row],[sequence-opt]]+Table5[[#This Row],[optionality]]+Table5[[#This Row],[or]]</f>
        <v>2</v>
      </c>
      <c r="U22">
        <f>Table5[[#This Row],[basic footprints]]+Table5[[#This Row],[advanced footprints]]</f>
        <v>6</v>
      </c>
      <c r="V22">
        <f>Table5[[#This Row],[flower_size]]/Table5[[#This Row],[activity]]</f>
        <v>0</v>
      </c>
      <c r="W22" s="5">
        <f>Table5[[#This Row],[tau]]/Table5[[#This Row],[activity]]</f>
        <v>0.25</v>
      </c>
      <c r="X22" s="5">
        <f>Table5[[#This Row],[optionality]]</f>
        <v>1</v>
      </c>
      <c r="Y22" s="5">
        <f>Table5[[#This Row],[sequence-opt]]</f>
        <v>0</v>
      </c>
      <c r="Z22" s="5">
        <f>Table5[[#This Row],[or]]</f>
        <v>1</v>
      </c>
      <c r="AA22" s="5">
        <f>Table5[[#This Row],[or_size]]</f>
        <v>3</v>
      </c>
      <c r="AB22" s="5">
        <f>Table5[[#This Row],[advanced footprints]]/(Table5[[#This Row],[basic footprints]]+Table5[[#This Row],[advanced footprints]]-Table5[[#This Row],[sequence-opt]])</f>
        <v>0.33333333333333331</v>
      </c>
      <c r="AC22" s="5">
        <f>Table5[[#This Row],[optionality footprint]]/(Table5[[#This Row],[activity]]+Table5[[#This Row],[basic footprints]])</f>
        <v>0.125</v>
      </c>
      <c r="AD22" s="5" t="str">
        <f>IFERROR(Table5[[#This Row],[sequence optionality footprint]]/Table5[[#This Row],[sequence]],"")</f>
        <v/>
      </c>
      <c r="AE22" s="5">
        <f>IFERROR(Table5[[#This Row],[or footprint]]/(Table5[[#This Row],[concurrent]]+Table5[[#This Row],[or]]),"")</f>
        <v>0.5</v>
      </c>
    </row>
    <row r="23" spans="1:31" x14ac:dyDescent="0.25">
      <c r="A23" t="s">
        <v>536</v>
      </c>
      <c r="B23" t="s">
        <v>590</v>
      </c>
      <c r="C23">
        <f>Table2[[#This Row],[xor]]</f>
        <v>1</v>
      </c>
      <c r="D23">
        <f>Table2[[#This Row],[optionality]]</f>
        <v>0</v>
      </c>
      <c r="E23">
        <f>Table2[[#This Row],[concurrent]]</f>
        <v>1</v>
      </c>
      <c r="F23">
        <f>Table2[[#This Row],[sequence]]</f>
        <v>1</v>
      </c>
      <c r="G23">
        <f>Table2[[#This Row],[sequence-opt]]</f>
        <v>0</v>
      </c>
      <c r="H23">
        <f>Table2[[#This Row],[loop]]</f>
        <v>2</v>
      </c>
      <c r="I23">
        <f>Table2[[#This Row],[flower]]</f>
        <v>1</v>
      </c>
      <c r="J23">
        <f>Table2[[#This Row],[flower_size]]</f>
        <v>1</v>
      </c>
      <c r="K23">
        <f>Table2[[#This Row],[tau]]</f>
        <v>1</v>
      </c>
      <c r="L23">
        <f>Table2[[#This Row],[interleaved]]</f>
        <v>0</v>
      </c>
      <c r="M23">
        <f>Table2[[#This Row],[or]]</f>
        <v>0</v>
      </c>
      <c r="N23">
        <f>Table2[[#This Row],[or_children]]</f>
        <v>0</v>
      </c>
      <c r="O23">
        <f>Table2[[#This Row],[or_size]]</f>
        <v>0</v>
      </c>
      <c r="P23">
        <f>Table2[[#This Row],[activity]]</f>
        <v>3</v>
      </c>
      <c r="Q23" s="1" t="str">
        <f>Table2[[#This Row],[miner]]</f>
        <v>imf</v>
      </c>
      <c r="R23">
        <f>Table5[[#This Row],[xor]]-Table5[[#This Row],[optionality]]</f>
        <v>1</v>
      </c>
      <c r="S23">
        <f>Table5[[#This Row],[xor non optionality]]+Table5[[#This Row],[sequence]]+Table5[[#This Row],[loop]]+Table5[[#This Row],[interleaved]]+Table5[[#This Row],[concurrent]]</f>
        <v>5</v>
      </c>
      <c r="T23">
        <f>Table5[[#This Row],[sequence-opt]]+Table5[[#This Row],[optionality]]+Table5[[#This Row],[or]]</f>
        <v>0</v>
      </c>
      <c r="U23">
        <f>Table5[[#This Row],[basic footprints]]+Table5[[#This Row],[advanced footprints]]</f>
        <v>5</v>
      </c>
      <c r="V23">
        <f>Table5[[#This Row],[flower_size]]/Table5[[#This Row],[activity]]</f>
        <v>0.33333333333333331</v>
      </c>
      <c r="W23" s="5">
        <f>Table5[[#This Row],[tau]]/Table5[[#This Row],[activity]]</f>
        <v>0.33333333333333331</v>
      </c>
      <c r="X23" s="5">
        <f>Table5[[#This Row],[optionality]]</f>
        <v>0</v>
      </c>
      <c r="Y23" s="5">
        <f>Table5[[#This Row],[sequence-opt]]</f>
        <v>0</v>
      </c>
      <c r="Z23" s="5">
        <f>Table5[[#This Row],[or]]</f>
        <v>0</v>
      </c>
      <c r="AA23" s="5">
        <f>Table5[[#This Row],[or_size]]</f>
        <v>0</v>
      </c>
      <c r="AB23" s="5">
        <f>Table5[[#This Row],[advanced footprints]]/(Table5[[#This Row],[basic footprints]]+Table5[[#This Row],[advanced footprints]]-Table5[[#This Row],[sequence-opt]])</f>
        <v>0</v>
      </c>
      <c r="AC23" s="5">
        <f>Table5[[#This Row],[optionality footprint]]/(Table5[[#This Row],[activity]]+Table5[[#This Row],[basic footprints]])</f>
        <v>0</v>
      </c>
      <c r="AD23" s="5">
        <f>IFERROR(Table5[[#This Row],[sequence optionality footprint]]/Table5[[#This Row],[sequence]],"")</f>
        <v>0</v>
      </c>
      <c r="AE23" s="5">
        <f>IFERROR(Table5[[#This Row],[or footprint]]/(Table5[[#This Row],[concurrent]]+Table5[[#This Row],[or]]),"")</f>
        <v>0</v>
      </c>
    </row>
    <row r="24" spans="1:31" hidden="1" x14ac:dyDescent="0.25">
      <c r="A24" t="s">
        <v>536</v>
      </c>
      <c r="B24" t="s">
        <v>590</v>
      </c>
      <c r="C24">
        <f>Table2[[#This Row],[xor]]</f>
        <v>1</v>
      </c>
      <c r="D24">
        <f>Table2[[#This Row],[optionality]]</f>
        <v>0</v>
      </c>
      <c r="E24">
        <f>Table2[[#This Row],[concurrent]]</f>
        <v>1</v>
      </c>
      <c r="F24">
        <f>Table2[[#This Row],[sequence]]</f>
        <v>1</v>
      </c>
      <c r="G24">
        <f>Table2[[#This Row],[sequence-opt]]</f>
        <v>0</v>
      </c>
      <c r="H24">
        <f>Table2[[#This Row],[loop]]</f>
        <v>2</v>
      </c>
      <c r="I24">
        <f>Table2[[#This Row],[flower]]</f>
        <v>1</v>
      </c>
      <c r="J24">
        <f>Table2[[#This Row],[flower_size]]</f>
        <v>1</v>
      </c>
      <c r="K24">
        <f>Table2[[#This Row],[tau]]</f>
        <v>1</v>
      </c>
      <c r="L24">
        <f>Table2[[#This Row],[interleaved]]</f>
        <v>0</v>
      </c>
      <c r="M24">
        <f>Table2[[#This Row],[or]]</f>
        <v>0</v>
      </c>
      <c r="N24">
        <f>Table2[[#This Row],[or_children]]</f>
        <v>0</v>
      </c>
      <c r="O24">
        <f>Table2[[#This Row],[or_size]]</f>
        <v>0</v>
      </c>
      <c r="P24">
        <f>Table2[[#This Row],[activity]]</f>
        <v>3</v>
      </c>
      <c r="Q24" s="1" t="str">
        <f>Table2[[#This Row],[miner]]</f>
        <v>imfa-basic-opt-pc</v>
      </c>
      <c r="R24">
        <f>Table5[[#This Row],[xor]]-Table5[[#This Row],[optionality]]</f>
        <v>1</v>
      </c>
      <c r="S24">
        <f>Table5[[#This Row],[xor non optionality]]+Table5[[#This Row],[sequence]]+Table5[[#This Row],[loop]]+Table5[[#This Row],[interleaved]]+Table5[[#This Row],[concurrent]]</f>
        <v>5</v>
      </c>
      <c r="T24">
        <f>Table5[[#This Row],[sequence-opt]]+Table5[[#This Row],[optionality]]+Table5[[#This Row],[or]]</f>
        <v>0</v>
      </c>
      <c r="U24">
        <f>Table5[[#This Row],[basic footprints]]+Table5[[#This Row],[advanced footprints]]</f>
        <v>5</v>
      </c>
      <c r="V24">
        <f>Table5[[#This Row],[flower_size]]/Table5[[#This Row],[activity]]</f>
        <v>0.33333333333333331</v>
      </c>
      <c r="W24" s="5">
        <f>Table5[[#This Row],[tau]]/Table5[[#This Row],[activity]]</f>
        <v>0.33333333333333331</v>
      </c>
      <c r="X24" s="5">
        <f>Table5[[#This Row],[optionality]]</f>
        <v>0</v>
      </c>
      <c r="Y24" s="5">
        <f>Table5[[#This Row],[sequence-opt]]</f>
        <v>0</v>
      </c>
      <c r="Z24" s="5">
        <f>Table5[[#This Row],[or]]</f>
        <v>0</v>
      </c>
      <c r="AA24" s="5">
        <f>Table5[[#This Row],[or_size]]</f>
        <v>0</v>
      </c>
      <c r="AB24" s="5">
        <f>Table5[[#This Row],[advanced footprints]]/(Table5[[#This Row],[basic footprints]]+Table5[[#This Row],[advanced footprints]]-Table5[[#This Row],[sequence-opt]])</f>
        <v>0</v>
      </c>
      <c r="AC24" s="5">
        <f>Table5[[#This Row],[optionality footprint]]/(Table5[[#This Row],[activity]]+Table5[[#This Row],[basic footprints]])</f>
        <v>0</v>
      </c>
      <c r="AD24" s="5">
        <f>IFERROR(Table5[[#This Row],[sequence optionality footprint]]/Table5[[#This Row],[sequence]],"")</f>
        <v>0</v>
      </c>
      <c r="AE24" s="5">
        <f>IFERROR(Table5[[#This Row],[or footprint]]/(Table5[[#This Row],[concurrent]]+Table5[[#This Row],[or]]),"")</f>
        <v>0</v>
      </c>
    </row>
    <row r="25" spans="1:31" x14ac:dyDescent="0.25">
      <c r="A25" t="s">
        <v>536</v>
      </c>
      <c r="B25" t="s">
        <v>590</v>
      </c>
      <c r="C25">
        <f>Table2[[#This Row],[xor]]</f>
        <v>1</v>
      </c>
      <c r="D25">
        <f>Table2[[#This Row],[optionality]]</f>
        <v>0</v>
      </c>
      <c r="E25">
        <f>Table2[[#This Row],[concurrent]]</f>
        <v>1</v>
      </c>
      <c r="F25">
        <f>Table2[[#This Row],[sequence]]</f>
        <v>1</v>
      </c>
      <c r="G25">
        <f>Table2[[#This Row],[sequence-opt]]</f>
        <v>0</v>
      </c>
      <c r="H25">
        <f>Table2[[#This Row],[loop]]</f>
        <v>2</v>
      </c>
      <c r="I25">
        <f>Table2[[#This Row],[flower]]</f>
        <v>1</v>
      </c>
      <c r="J25">
        <f>Table2[[#This Row],[flower_size]]</f>
        <v>1</v>
      </c>
      <c r="K25">
        <f>Table2[[#This Row],[tau]]</f>
        <v>1</v>
      </c>
      <c r="L25">
        <f>Table2[[#This Row],[interleaved]]</f>
        <v>0</v>
      </c>
      <c r="M25">
        <f>Table2[[#This Row],[or]]</f>
        <v>0</v>
      </c>
      <c r="N25">
        <f>Table2[[#This Row],[or_children]]</f>
        <v>0</v>
      </c>
      <c r="O25">
        <f>Table2[[#This Row],[or_size]]</f>
        <v>0</v>
      </c>
      <c r="P25">
        <f>Table2[[#This Row],[activity]]</f>
        <v>3</v>
      </c>
      <c r="Q25" s="1" t="str">
        <f>Table2[[#This Row],[miner]]</f>
        <v>imfa</v>
      </c>
      <c r="R25">
        <f>Table5[[#This Row],[xor]]-Table5[[#This Row],[optionality]]</f>
        <v>1</v>
      </c>
      <c r="S25">
        <f>Table5[[#This Row],[xor non optionality]]+Table5[[#This Row],[sequence]]+Table5[[#This Row],[loop]]+Table5[[#This Row],[interleaved]]+Table5[[#This Row],[concurrent]]</f>
        <v>5</v>
      </c>
      <c r="T25">
        <f>Table5[[#This Row],[sequence-opt]]+Table5[[#This Row],[optionality]]+Table5[[#This Row],[or]]</f>
        <v>0</v>
      </c>
      <c r="U25">
        <f>Table5[[#This Row],[basic footprints]]+Table5[[#This Row],[advanced footprints]]</f>
        <v>5</v>
      </c>
      <c r="V25">
        <f>Table5[[#This Row],[flower_size]]/Table5[[#This Row],[activity]]</f>
        <v>0.33333333333333331</v>
      </c>
      <c r="W25" s="5">
        <f>Table5[[#This Row],[tau]]/Table5[[#This Row],[activity]]</f>
        <v>0.33333333333333331</v>
      </c>
      <c r="X25" s="5">
        <f>Table5[[#This Row],[optionality]]</f>
        <v>0</v>
      </c>
      <c r="Y25" s="5">
        <f>Table5[[#This Row],[sequence-opt]]</f>
        <v>0</v>
      </c>
      <c r="Z25" s="5">
        <f>Table5[[#This Row],[or]]</f>
        <v>0</v>
      </c>
      <c r="AA25" s="5">
        <f>Table5[[#This Row],[or_size]]</f>
        <v>0</v>
      </c>
      <c r="AB25" s="5">
        <f>Table5[[#This Row],[advanced footprints]]/(Table5[[#This Row],[basic footprints]]+Table5[[#This Row],[advanced footprints]]-Table5[[#This Row],[sequence-opt]])</f>
        <v>0</v>
      </c>
      <c r="AC25" s="5">
        <f>Table5[[#This Row],[optionality footprint]]/(Table5[[#This Row],[activity]]+Table5[[#This Row],[basic footprints]])</f>
        <v>0</v>
      </c>
      <c r="AD25" s="5">
        <f>IFERROR(Table5[[#This Row],[sequence optionality footprint]]/Table5[[#This Row],[sequence]],"")</f>
        <v>0</v>
      </c>
      <c r="AE25" s="5">
        <f>IFERROR(Table5[[#This Row],[or footprint]]/(Table5[[#This Row],[concurrent]]+Table5[[#This Row],[or]]),"")</f>
        <v>0</v>
      </c>
    </row>
    <row r="26" spans="1:31" x14ac:dyDescent="0.25">
      <c r="A26" t="s">
        <v>537</v>
      </c>
      <c r="B26" t="s">
        <v>590</v>
      </c>
      <c r="C26">
        <f>Table2[[#This Row],[xor]]</f>
        <v>2</v>
      </c>
      <c r="D26">
        <f>Table2[[#This Row],[optionality]]</f>
        <v>0</v>
      </c>
      <c r="E26">
        <f>Table2[[#This Row],[concurrent]]</f>
        <v>0</v>
      </c>
      <c r="F26">
        <f>Table2[[#This Row],[sequence]]</f>
        <v>0</v>
      </c>
      <c r="G26">
        <f>Table2[[#This Row],[sequence-opt]]</f>
        <v>0</v>
      </c>
      <c r="H26">
        <f>Table2[[#This Row],[loop]]</f>
        <v>1</v>
      </c>
      <c r="I26">
        <f>Table2[[#This Row],[flower]]</f>
        <v>1</v>
      </c>
      <c r="J26">
        <f>Table2[[#This Row],[flower_size]]</f>
        <v>39</v>
      </c>
      <c r="K26">
        <f>Table2[[#This Row],[tau]]</f>
        <v>1</v>
      </c>
      <c r="L26">
        <f>Table2[[#This Row],[interleaved]]</f>
        <v>0</v>
      </c>
      <c r="M26">
        <f>Table2[[#This Row],[or]]</f>
        <v>0</v>
      </c>
      <c r="N26">
        <f>Table2[[#This Row],[or_children]]</f>
        <v>0</v>
      </c>
      <c r="O26">
        <f>Table2[[#This Row],[or_size]]</f>
        <v>0</v>
      </c>
      <c r="P26">
        <f>Table2[[#This Row],[activity]]</f>
        <v>39</v>
      </c>
      <c r="Q26" s="1" t="str">
        <f>Table2[[#This Row],[miner]]</f>
        <v>im</v>
      </c>
      <c r="R26">
        <f>Table5[[#This Row],[xor]]-Table5[[#This Row],[optionality]]</f>
        <v>2</v>
      </c>
      <c r="S26">
        <f>Table5[[#This Row],[xor non optionality]]+Table5[[#This Row],[sequence]]+Table5[[#This Row],[loop]]+Table5[[#This Row],[interleaved]]+Table5[[#This Row],[concurrent]]</f>
        <v>3</v>
      </c>
      <c r="T26">
        <f>Table5[[#This Row],[sequence-opt]]+Table5[[#This Row],[optionality]]+Table5[[#This Row],[or]]</f>
        <v>0</v>
      </c>
      <c r="U26">
        <f>Table5[[#This Row],[basic footprints]]+Table5[[#This Row],[advanced footprints]]</f>
        <v>3</v>
      </c>
      <c r="V26">
        <f>Table5[[#This Row],[flower_size]]/Table5[[#This Row],[activity]]</f>
        <v>1</v>
      </c>
      <c r="W26" s="5">
        <f>Table5[[#This Row],[tau]]/Table5[[#This Row],[activity]]</f>
        <v>2.564102564102564E-2</v>
      </c>
      <c r="X26" s="5">
        <f>Table5[[#This Row],[optionality]]</f>
        <v>0</v>
      </c>
      <c r="Y26" s="5">
        <f>Table5[[#This Row],[sequence-opt]]</f>
        <v>0</v>
      </c>
      <c r="Z26" s="5">
        <f>Table5[[#This Row],[or]]</f>
        <v>0</v>
      </c>
      <c r="AA26" s="5">
        <f>Table5[[#This Row],[or_size]]</f>
        <v>0</v>
      </c>
      <c r="AB26" s="5">
        <f>Table5[[#This Row],[advanced footprints]]/(Table5[[#This Row],[basic footprints]]+Table5[[#This Row],[advanced footprints]]-Table5[[#This Row],[sequence-opt]])</f>
        <v>0</v>
      </c>
      <c r="AC26" s="5">
        <f>Table5[[#This Row],[optionality footprint]]/(Table5[[#This Row],[activity]]+Table5[[#This Row],[basic footprints]])</f>
        <v>0</v>
      </c>
      <c r="AD26" s="5" t="str">
        <f>IFERROR(Table5[[#This Row],[sequence optionality footprint]]/Table5[[#This Row],[sequence]],"")</f>
        <v/>
      </c>
      <c r="AE26" s="5" t="str">
        <f>IFERROR(Table5[[#This Row],[or footprint]]/(Table5[[#This Row],[concurrent]]+Table5[[#This Row],[or]]),"")</f>
        <v/>
      </c>
    </row>
    <row r="27" spans="1:31" hidden="1" x14ac:dyDescent="0.25">
      <c r="A27" t="s">
        <v>537</v>
      </c>
      <c r="B27" t="s">
        <v>590</v>
      </c>
      <c r="C27">
        <f>Table2[[#This Row],[xor]]</f>
        <v>11</v>
      </c>
      <c r="D27">
        <f>Table2[[#This Row],[optionality]]</f>
        <v>2</v>
      </c>
      <c r="E27">
        <f>Table2[[#This Row],[concurrent]]</f>
        <v>2</v>
      </c>
      <c r="F27">
        <f>Table2[[#This Row],[sequence]]</f>
        <v>3</v>
      </c>
      <c r="G27">
        <f>Table2[[#This Row],[sequence-opt]]</f>
        <v>0</v>
      </c>
      <c r="H27">
        <f>Table2[[#This Row],[loop]]</f>
        <v>8</v>
      </c>
      <c r="I27">
        <f>Table2[[#This Row],[flower]]</f>
        <v>7</v>
      </c>
      <c r="J27">
        <f>Table2[[#This Row],[flower_size]]</f>
        <v>33</v>
      </c>
      <c r="K27">
        <f>Table2[[#This Row],[tau]]</f>
        <v>9</v>
      </c>
      <c r="L27">
        <f>Table2[[#This Row],[interleaved]]</f>
        <v>0</v>
      </c>
      <c r="M27">
        <f>Table2[[#This Row],[or]]</f>
        <v>0</v>
      </c>
      <c r="N27">
        <f>Table2[[#This Row],[or_children]]</f>
        <v>0</v>
      </c>
      <c r="O27">
        <f>Table2[[#This Row],[or_size]]</f>
        <v>0</v>
      </c>
      <c r="P27">
        <f>Table2[[#This Row],[activity]]</f>
        <v>39</v>
      </c>
      <c r="Q27" s="1" t="str">
        <f>Table2[[#This Row],[miner]]</f>
        <v>ima-basic-opt-pc</v>
      </c>
      <c r="R27">
        <f>Table5[[#This Row],[xor]]-Table5[[#This Row],[optionality]]</f>
        <v>9</v>
      </c>
      <c r="S27">
        <f>Table5[[#This Row],[xor non optionality]]+Table5[[#This Row],[sequence]]+Table5[[#This Row],[loop]]+Table5[[#This Row],[interleaved]]+Table5[[#This Row],[concurrent]]</f>
        <v>22</v>
      </c>
      <c r="T27">
        <f>Table5[[#This Row],[sequence-opt]]+Table5[[#This Row],[optionality]]+Table5[[#This Row],[or]]</f>
        <v>2</v>
      </c>
      <c r="U27">
        <f>Table5[[#This Row],[basic footprints]]+Table5[[#This Row],[advanced footprints]]</f>
        <v>24</v>
      </c>
      <c r="V27">
        <f>Table5[[#This Row],[flower_size]]/Table5[[#This Row],[activity]]</f>
        <v>0.84615384615384615</v>
      </c>
      <c r="W27" s="5">
        <f>Table5[[#This Row],[tau]]/Table5[[#This Row],[activity]]</f>
        <v>0.23076923076923078</v>
      </c>
      <c r="X27" s="5">
        <f>Table5[[#This Row],[optionality]]</f>
        <v>2</v>
      </c>
      <c r="Y27" s="5">
        <f>Table5[[#This Row],[sequence-opt]]</f>
        <v>0</v>
      </c>
      <c r="Z27" s="5">
        <f>Table5[[#This Row],[or]]</f>
        <v>0</v>
      </c>
      <c r="AA27" s="5">
        <f>Table5[[#This Row],[or_size]]</f>
        <v>0</v>
      </c>
      <c r="AB27" s="5">
        <f>Table5[[#This Row],[advanced footprints]]/(Table5[[#This Row],[basic footprints]]+Table5[[#This Row],[advanced footprints]]-Table5[[#This Row],[sequence-opt]])</f>
        <v>8.3333333333333329E-2</v>
      </c>
      <c r="AC27" s="5">
        <f>Table5[[#This Row],[optionality footprint]]/(Table5[[#This Row],[activity]]+Table5[[#This Row],[basic footprints]])</f>
        <v>3.2786885245901641E-2</v>
      </c>
      <c r="AD27" s="5">
        <f>IFERROR(Table5[[#This Row],[sequence optionality footprint]]/Table5[[#This Row],[sequence]],"")</f>
        <v>0</v>
      </c>
      <c r="AE27" s="5">
        <f>IFERROR(Table5[[#This Row],[or footprint]]/(Table5[[#This Row],[concurrent]]+Table5[[#This Row],[or]]),"")</f>
        <v>0</v>
      </c>
    </row>
    <row r="28" spans="1:31" x14ac:dyDescent="0.25">
      <c r="A28" t="s">
        <v>537</v>
      </c>
      <c r="B28" t="s">
        <v>590</v>
      </c>
      <c r="C28">
        <f>Table2[[#This Row],[xor]]</f>
        <v>11</v>
      </c>
      <c r="D28">
        <f>Table2[[#This Row],[optionality]]</f>
        <v>2</v>
      </c>
      <c r="E28">
        <f>Table2[[#This Row],[concurrent]]</f>
        <v>2</v>
      </c>
      <c r="F28">
        <f>Table2[[#This Row],[sequence]]</f>
        <v>3</v>
      </c>
      <c r="G28">
        <f>Table2[[#This Row],[sequence-opt]]</f>
        <v>0</v>
      </c>
      <c r="H28">
        <f>Table2[[#This Row],[loop]]</f>
        <v>8</v>
      </c>
      <c r="I28">
        <f>Table2[[#This Row],[flower]]</f>
        <v>7</v>
      </c>
      <c r="J28">
        <f>Table2[[#This Row],[flower_size]]</f>
        <v>33</v>
      </c>
      <c r="K28">
        <f>Table2[[#This Row],[tau]]</f>
        <v>9</v>
      </c>
      <c r="L28">
        <f>Table2[[#This Row],[interleaved]]</f>
        <v>0</v>
      </c>
      <c r="M28">
        <f>Table2[[#This Row],[or]]</f>
        <v>0</v>
      </c>
      <c r="N28">
        <f>Table2[[#This Row],[or_children]]</f>
        <v>0</v>
      </c>
      <c r="O28">
        <f>Table2[[#This Row],[or_size]]</f>
        <v>0</v>
      </c>
      <c r="P28">
        <f>Table2[[#This Row],[activity]]</f>
        <v>39</v>
      </c>
      <c r="Q28" s="1" t="str">
        <f>Table2[[#This Row],[miner]]</f>
        <v>ima</v>
      </c>
      <c r="R28">
        <f>Table5[[#This Row],[xor]]-Table5[[#This Row],[optionality]]</f>
        <v>9</v>
      </c>
      <c r="S28">
        <f>Table5[[#This Row],[xor non optionality]]+Table5[[#This Row],[sequence]]+Table5[[#This Row],[loop]]+Table5[[#This Row],[interleaved]]+Table5[[#This Row],[concurrent]]</f>
        <v>22</v>
      </c>
      <c r="T28">
        <f>Table5[[#This Row],[sequence-opt]]+Table5[[#This Row],[optionality]]+Table5[[#This Row],[or]]</f>
        <v>2</v>
      </c>
      <c r="U28">
        <f>Table5[[#This Row],[basic footprints]]+Table5[[#This Row],[advanced footprints]]</f>
        <v>24</v>
      </c>
      <c r="V28">
        <f>Table5[[#This Row],[flower_size]]/Table5[[#This Row],[activity]]</f>
        <v>0.84615384615384615</v>
      </c>
      <c r="W28" s="5">
        <f>Table5[[#This Row],[tau]]/Table5[[#This Row],[activity]]</f>
        <v>0.23076923076923078</v>
      </c>
      <c r="X28" s="5">
        <f>Table5[[#This Row],[optionality]]</f>
        <v>2</v>
      </c>
      <c r="Y28" s="5">
        <f>Table5[[#This Row],[sequence-opt]]</f>
        <v>0</v>
      </c>
      <c r="Z28" s="5">
        <f>Table5[[#This Row],[or]]</f>
        <v>0</v>
      </c>
      <c r="AA28" s="5">
        <f>Table5[[#This Row],[or_size]]</f>
        <v>0</v>
      </c>
      <c r="AB28" s="5">
        <f>Table5[[#This Row],[advanced footprints]]/(Table5[[#This Row],[basic footprints]]+Table5[[#This Row],[advanced footprints]]-Table5[[#This Row],[sequence-opt]])</f>
        <v>8.3333333333333329E-2</v>
      </c>
      <c r="AC28" s="5">
        <f>Table5[[#This Row],[optionality footprint]]/(Table5[[#This Row],[activity]]+Table5[[#This Row],[basic footprints]])</f>
        <v>3.2786885245901641E-2</v>
      </c>
      <c r="AD28" s="5">
        <f>IFERROR(Table5[[#This Row],[sequence optionality footprint]]/Table5[[#This Row],[sequence]],"")</f>
        <v>0</v>
      </c>
      <c r="AE28" s="5">
        <f>IFERROR(Table5[[#This Row],[or footprint]]/(Table5[[#This Row],[concurrent]]+Table5[[#This Row],[or]]),"")</f>
        <v>0</v>
      </c>
    </row>
    <row r="29" spans="1:31" x14ac:dyDescent="0.25">
      <c r="A29" t="s">
        <v>537</v>
      </c>
      <c r="B29" t="s">
        <v>590</v>
      </c>
      <c r="C29">
        <f>Table2[[#This Row],[xor]]</f>
        <v>13</v>
      </c>
      <c r="D29">
        <f>Table2[[#This Row],[optionality]]</f>
        <v>11</v>
      </c>
      <c r="E29">
        <f>Table2[[#This Row],[concurrent]]</f>
        <v>4</v>
      </c>
      <c r="F29">
        <f>Table2[[#This Row],[sequence]]</f>
        <v>4</v>
      </c>
      <c r="G29">
        <f>Table2[[#This Row],[sequence-opt]]</f>
        <v>1</v>
      </c>
      <c r="H29">
        <f>Table2[[#This Row],[loop]]</f>
        <v>3</v>
      </c>
      <c r="I29">
        <f>Table2[[#This Row],[flower]]</f>
        <v>0</v>
      </c>
      <c r="J29">
        <f>Table2[[#This Row],[flower_size]]</f>
        <v>0</v>
      </c>
      <c r="K29">
        <f>Table2[[#This Row],[tau]]</f>
        <v>11</v>
      </c>
      <c r="L29">
        <f>Table2[[#This Row],[interleaved]]</f>
        <v>0</v>
      </c>
      <c r="M29">
        <f>Table2[[#This Row],[or]]</f>
        <v>0</v>
      </c>
      <c r="N29">
        <f>Table2[[#This Row],[or_children]]</f>
        <v>0</v>
      </c>
      <c r="O29">
        <f>Table2[[#This Row],[or_size]]</f>
        <v>0</v>
      </c>
      <c r="P29">
        <f>Table2[[#This Row],[activity]]</f>
        <v>39</v>
      </c>
      <c r="Q29" s="1" t="str">
        <f>Table2[[#This Row],[miner]]</f>
        <v>imf</v>
      </c>
      <c r="R29">
        <f>Table5[[#This Row],[xor]]-Table5[[#This Row],[optionality]]</f>
        <v>2</v>
      </c>
      <c r="S29">
        <f>Table5[[#This Row],[xor non optionality]]+Table5[[#This Row],[sequence]]+Table5[[#This Row],[loop]]+Table5[[#This Row],[interleaved]]+Table5[[#This Row],[concurrent]]</f>
        <v>13</v>
      </c>
      <c r="T29">
        <f>Table5[[#This Row],[sequence-opt]]+Table5[[#This Row],[optionality]]+Table5[[#This Row],[or]]</f>
        <v>12</v>
      </c>
      <c r="U29">
        <f>Table5[[#This Row],[basic footprints]]+Table5[[#This Row],[advanced footprints]]</f>
        <v>25</v>
      </c>
      <c r="V29">
        <f>Table5[[#This Row],[flower_size]]/Table5[[#This Row],[activity]]</f>
        <v>0</v>
      </c>
      <c r="W29" s="5">
        <f>Table5[[#This Row],[tau]]/Table5[[#This Row],[activity]]</f>
        <v>0.28205128205128205</v>
      </c>
      <c r="X29" s="5">
        <f>Table5[[#This Row],[optionality]]</f>
        <v>11</v>
      </c>
      <c r="Y29" s="5">
        <f>Table5[[#This Row],[sequence-opt]]</f>
        <v>1</v>
      </c>
      <c r="Z29" s="5">
        <f>Table5[[#This Row],[or]]</f>
        <v>0</v>
      </c>
      <c r="AA29" s="5">
        <f>Table5[[#This Row],[or_size]]</f>
        <v>0</v>
      </c>
      <c r="AB29" s="5">
        <f>Table5[[#This Row],[advanced footprints]]/(Table5[[#This Row],[basic footprints]]+Table5[[#This Row],[advanced footprints]]-Table5[[#This Row],[sequence-opt]])</f>
        <v>0.5</v>
      </c>
      <c r="AC29" s="5">
        <f>Table5[[#This Row],[optionality footprint]]/(Table5[[#This Row],[activity]]+Table5[[#This Row],[basic footprints]])</f>
        <v>0.21153846153846154</v>
      </c>
      <c r="AD29" s="5">
        <f>IFERROR(Table5[[#This Row],[sequence optionality footprint]]/Table5[[#This Row],[sequence]],"")</f>
        <v>0.25</v>
      </c>
      <c r="AE29" s="5">
        <f>IFERROR(Table5[[#This Row],[or footprint]]/(Table5[[#This Row],[concurrent]]+Table5[[#This Row],[or]]),"")</f>
        <v>0</v>
      </c>
    </row>
    <row r="30" spans="1:31" hidden="1" x14ac:dyDescent="0.25">
      <c r="A30" t="s">
        <v>537</v>
      </c>
      <c r="B30" t="s">
        <v>590</v>
      </c>
      <c r="C30">
        <f>Table2[[#This Row],[xor]]</f>
        <v>12</v>
      </c>
      <c r="D30">
        <f>Table2[[#This Row],[optionality]]</f>
        <v>10</v>
      </c>
      <c r="E30">
        <f>Table2[[#This Row],[concurrent]]</f>
        <v>3</v>
      </c>
      <c r="F30">
        <f>Table2[[#This Row],[sequence]]</f>
        <v>4</v>
      </c>
      <c r="G30">
        <f>Table2[[#This Row],[sequence-opt]]</f>
        <v>1</v>
      </c>
      <c r="H30">
        <f>Table2[[#This Row],[loop]]</f>
        <v>3</v>
      </c>
      <c r="I30">
        <f>Table2[[#This Row],[flower]]</f>
        <v>0</v>
      </c>
      <c r="J30">
        <f>Table2[[#This Row],[flower_size]]</f>
        <v>0</v>
      </c>
      <c r="K30">
        <f>Table2[[#This Row],[tau]]</f>
        <v>10</v>
      </c>
      <c r="L30">
        <f>Table2[[#This Row],[interleaved]]</f>
        <v>0</v>
      </c>
      <c r="M30">
        <f>Table2[[#This Row],[or]]</f>
        <v>1</v>
      </c>
      <c r="N30">
        <f>Table2[[#This Row],[or_children]]</f>
        <v>2</v>
      </c>
      <c r="O30">
        <f>Table2[[#This Row],[or_size]]</f>
        <v>2</v>
      </c>
      <c r="P30">
        <f>Table2[[#This Row],[activity]]</f>
        <v>39</v>
      </c>
      <c r="Q30" s="1" t="str">
        <f>Table2[[#This Row],[miner]]</f>
        <v>imfa-basic-opt-pc</v>
      </c>
      <c r="R30">
        <f>Table5[[#This Row],[xor]]-Table5[[#This Row],[optionality]]</f>
        <v>2</v>
      </c>
      <c r="S30">
        <f>Table5[[#This Row],[xor non optionality]]+Table5[[#This Row],[sequence]]+Table5[[#This Row],[loop]]+Table5[[#This Row],[interleaved]]+Table5[[#This Row],[concurrent]]</f>
        <v>12</v>
      </c>
      <c r="T30">
        <f>Table5[[#This Row],[sequence-opt]]+Table5[[#This Row],[optionality]]+Table5[[#This Row],[or]]</f>
        <v>12</v>
      </c>
      <c r="U30">
        <f>Table5[[#This Row],[basic footprints]]+Table5[[#This Row],[advanced footprints]]</f>
        <v>24</v>
      </c>
      <c r="V30">
        <f>Table5[[#This Row],[flower_size]]/Table5[[#This Row],[activity]]</f>
        <v>0</v>
      </c>
      <c r="W30" s="5">
        <f>Table5[[#This Row],[tau]]/Table5[[#This Row],[activity]]</f>
        <v>0.25641025641025639</v>
      </c>
      <c r="X30" s="5">
        <f>Table5[[#This Row],[optionality]]</f>
        <v>10</v>
      </c>
      <c r="Y30" s="5">
        <f>Table5[[#This Row],[sequence-opt]]</f>
        <v>1</v>
      </c>
      <c r="Z30" s="5">
        <f>Table5[[#This Row],[or]]</f>
        <v>1</v>
      </c>
      <c r="AA30" s="5">
        <f>Table5[[#This Row],[or_size]]</f>
        <v>2</v>
      </c>
      <c r="AB30" s="5">
        <f>Table5[[#This Row],[advanced footprints]]/(Table5[[#This Row],[basic footprints]]+Table5[[#This Row],[advanced footprints]]-Table5[[#This Row],[sequence-opt]])</f>
        <v>0.52173913043478259</v>
      </c>
      <c r="AC30" s="5">
        <f>Table5[[#This Row],[optionality footprint]]/(Table5[[#This Row],[activity]]+Table5[[#This Row],[basic footprints]])</f>
        <v>0.19607843137254902</v>
      </c>
      <c r="AD30" s="5">
        <f>IFERROR(Table5[[#This Row],[sequence optionality footprint]]/Table5[[#This Row],[sequence]],"")</f>
        <v>0.25</v>
      </c>
      <c r="AE30" s="5">
        <f>IFERROR(Table5[[#This Row],[or footprint]]/(Table5[[#This Row],[concurrent]]+Table5[[#This Row],[or]]),"")</f>
        <v>0.25</v>
      </c>
    </row>
    <row r="31" spans="1:31" x14ac:dyDescent="0.25">
      <c r="A31" t="s">
        <v>537</v>
      </c>
      <c r="B31" t="s">
        <v>590</v>
      </c>
      <c r="C31">
        <f>Table2[[#This Row],[xor]]</f>
        <v>12</v>
      </c>
      <c r="D31">
        <f>Table2[[#This Row],[optionality]]</f>
        <v>10</v>
      </c>
      <c r="E31">
        <f>Table2[[#This Row],[concurrent]]</f>
        <v>3</v>
      </c>
      <c r="F31">
        <f>Table2[[#This Row],[sequence]]</f>
        <v>4</v>
      </c>
      <c r="G31">
        <f>Table2[[#This Row],[sequence-opt]]</f>
        <v>1</v>
      </c>
      <c r="H31">
        <f>Table2[[#This Row],[loop]]</f>
        <v>3</v>
      </c>
      <c r="I31">
        <f>Table2[[#This Row],[flower]]</f>
        <v>0</v>
      </c>
      <c r="J31">
        <f>Table2[[#This Row],[flower_size]]</f>
        <v>0</v>
      </c>
      <c r="K31">
        <f>Table2[[#This Row],[tau]]</f>
        <v>10</v>
      </c>
      <c r="L31">
        <f>Table2[[#This Row],[interleaved]]</f>
        <v>0</v>
      </c>
      <c r="M31">
        <f>Table2[[#This Row],[or]]</f>
        <v>1</v>
      </c>
      <c r="N31">
        <f>Table2[[#This Row],[or_children]]</f>
        <v>2</v>
      </c>
      <c r="O31">
        <f>Table2[[#This Row],[or_size]]</f>
        <v>2</v>
      </c>
      <c r="P31">
        <f>Table2[[#This Row],[activity]]</f>
        <v>39</v>
      </c>
      <c r="Q31" s="1" t="str">
        <f>Table2[[#This Row],[miner]]</f>
        <v>imfa</v>
      </c>
      <c r="R31">
        <f>Table5[[#This Row],[xor]]-Table5[[#This Row],[optionality]]</f>
        <v>2</v>
      </c>
      <c r="S31">
        <f>Table5[[#This Row],[xor non optionality]]+Table5[[#This Row],[sequence]]+Table5[[#This Row],[loop]]+Table5[[#This Row],[interleaved]]+Table5[[#This Row],[concurrent]]</f>
        <v>12</v>
      </c>
      <c r="T31">
        <f>Table5[[#This Row],[sequence-opt]]+Table5[[#This Row],[optionality]]+Table5[[#This Row],[or]]</f>
        <v>12</v>
      </c>
      <c r="U31">
        <f>Table5[[#This Row],[basic footprints]]+Table5[[#This Row],[advanced footprints]]</f>
        <v>24</v>
      </c>
      <c r="V31">
        <f>Table5[[#This Row],[flower_size]]/Table5[[#This Row],[activity]]</f>
        <v>0</v>
      </c>
      <c r="W31" s="5">
        <f>Table5[[#This Row],[tau]]/Table5[[#This Row],[activity]]</f>
        <v>0.25641025641025639</v>
      </c>
      <c r="X31" s="5">
        <f>Table5[[#This Row],[optionality]]</f>
        <v>10</v>
      </c>
      <c r="Y31" s="5">
        <f>Table5[[#This Row],[sequence-opt]]</f>
        <v>1</v>
      </c>
      <c r="Z31" s="5">
        <f>Table5[[#This Row],[or]]</f>
        <v>1</v>
      </c>
      <c r="AA31" s="5">
        <f>Table5[[#This Row],[or_size]]</f>
        <v>2</v>
      </c>
      <c r="AB31" s="5">
        <f>Table5[[#This Row],[advanced footprints]]/(Table5[[#This Row],[basic footprints]]+Table5[[#This Row],[advanced footprints]]-Table5[[#This Row],[sequence-opt]])</f>
        <v>0.52173913043478259</v>
      </c>
      <c r="AC31" s="5">
        <f>Table5[[#This Row],[optionality footprint]]/(Table5[[#This Row],[activity]]+Table5[[#This Row],[basic footprints]])</f>
        <v>0.19607843137254902</v>
      </c>
      <c r="AD31" s="5">
        <f>IFERROR(Table5[[#This Row],[sequence optionality footprint]]/Table5[[#This Row],[sequence]],"")</f>
        <v>0.25</v>
      </c>
      <c r="AE31" s="5">
        <f>IFERROR(Table5[[#This Row],[or footprint]]/(Table5[[#This Row],[concurrent]]+Table5[[#This Row],[or]]),"")</f>
        <v>0.25</v>
      </c>
    </row>
    <row r="32" spans="1:31" x14ac:dyDescent="0.25">
      <c r="A32" t="s">
        <v>538</v>
      </c>
      <c r="B32" t="s">
        <v>591</v>
      </c>
      <c r="C32">
        <f>Table2[[#This Row],[xor]]</f>
        <v>2</v>
      </c>
      <c r="D32">
        <f>Table2[[#This Row],[optionality]]</f>
        <v>0</v>
      </c>
      <c r="E32">
        <f>Table2[[#This Row],[concurrent]]</f>
        <v>0</v>
      </c>
      <c r="F32">
        <f>Table2[[#This Row],[sequence]]</f>
        <v>0</v>
      </c>
      <c r="G32">
        <f>Table2[[#This Row],[sequence-opt]]</f>
        <v>0</v>
      </c>
      <c r="H32">
        <f>Table2[[#This Row],[loop]]</f>
        <v>1</v>
      </c>
      <c r="I32">
        <f>Table2[[#This Row],[flower]]</f>
        <v>1</v>
      </c>
      <c r="J32">
        <f>Table2[[#This Row],[flower_size]]</f>
        <v>39</v>
      </c>
      <c r="K32">
        <f>Table2[[#This Row],[tau]]</f>
        <v>1</v>
      </c>
      <c r="L32">
        <f>Table2[[#This Row],[interleaved]]</f>
        <v>0</v>
      </c>
      <c r="M32">
        <f>Table2[[#This Row],[or]]</f>
        <v>0</v>
      </c>
      <c r="N32">
        <f>Table2[[#This Row],[or_children]]</f>
        <v>0</v>
      </c>
      <c r="O32">
        <f>Table2[[#This Row],[or_size]]</f>
        <v>0</v>
      </c>
      <c r="P32">
        <f>Table2[[#This Row],[activity]]</f>
        <v>39</v>
      </c>
      <c r="Q32" s="1" t="str">
        <f>Table2[[#This Row],[miner]]</f>
        <v>im</v>
      </c>
      <c r="R32">
        <f>Table5[[#This Row],[xor]]-Table5[[#This Row],[optionality]]</f>
        <v>2</v>
      </c>
      <c r="S32">
        <f>Table5[[#This Row],[xor non optionality]]+Table5[[#This Row],[sequence]]+Table5[[#This Row],[loop]]+Table5[[#This Row],[interleaved]]+Table5[[#This Row],[concurrent]]</f>
        <v>3</v>
      </c>
      <c r="T32">
        <f>Table5[[#This Row],[sequence-opt]]+Table5[[#This Row],[optionality]]+Table5[[#This Row],[or]]</f>
        <v>0</v>
      </c>
      <c r="U32">
        <f>Table5[[#This Row],[basic footprints]]+Table5[[#This Row],[advanced footprints]]</f>
        <v>3</v>
      </c>
      <c r="V32">
        <f>Table5[[#This Row],[flower_size]]/Table5[[#This Row],[activity]]</f>
        <v>1</v>
      </c>
      <c r="W32" s="5">
        <f>Table5[[#This Row],[tau]]/Table5[[#This Row],[activity]]</f>
        <v>2.564102564102564E-2</v>
      </c>
      <c r="X32" s="5">
        <f>Table5[[#This Row],[optionality]]</f>
        <v>0</v>
      </c>
      <c r="Y32" s="5">
        <f>Table5[[#This Row],[sequence-opt]]</f>
        <v>0</v>
      </c>
      <c r="Z32" s="5">
        <f>Table5[[#This Row],[or]]</f>
        <v>0</v>
      </c>
      <c r="AA32" s="5">
        <f>Table5[[#This Row],[or_size]]</f>
        <v>0</v>
      </c>
      <c r="AB32" s="5">
        <f>Table5[[#This Row],[advanced footprints]]/(Table5[[#This Row],[basic footprints]]+Table5[[#This Row],[advanced footprints]]-Table5[[#This Row],[sequence-opt]])</f>
        <v>0</v>
      </c>
      <c r="AC32" s="5">
        <f>Table5[[#This Row],[optionality footprint]]/(Table5[[#This Row],[activity]]+Table5[[#This Row],[basic footprints]])</f>
        <v>0</v>
      </c>
      <c r="AD32" s="5" t="str">
        <f>IFERROR(Table5[[#This Row],[sequence optionality footprint]]/Table5[[#This Row],[sequence]],"")</f>
        <v/>
      </c>
      <c r="AE32" s="5" t="str">
        <f>IFERROR(Table5[[#This Row],[or footprint]]/(Table5[[#This Row],[concurrent]]+Table5[[#This Row],[or]]),"")</f>
        <v/>
      </c>
    </row>
    <row r="33" spans="1:31" hidden="1" x14ac:dyDescent="0.25">
      <c r="A33" t="s">
        <v>538</v>
      </c>
      <c r="B33" t="s">
        <v>591</v>
      </c>
      <c r="C33">
        <f>Table2[[#This Row],[xor]]</f>
        <v>14</v>
      </c>
      <c r="D33">
        <f>Table2[[#This Row],[optionality]]</f>
        <v>5</v>
      </c>
      <c r="E33">
        <f>Table2[[#This Row],[concurrent]]</f>
        <v>3</v>
      </c>
      <c r="F33">
        <f>Table2[[#This Row],[sequence]]</f>
        <v>5</v>
      </c>
      <c r="G33">
        <f>Table2[[#This Row],[sequence-opt]]</f>
        <v>1</v>
      </c>
      <c r="H33">
        <f>Table2[[#This Row],[loop]]</f>
        <v>8</v>
      </c>
      <c r="I33">
        <f>Table2[[#This Row],[flower]]</f>
        <v>5</v>
      </c>
      <c r="J33">
        <f>Table2[[#This Row],[flower_size]]</f>
        <v>5</v>
      </c>
      <c r="K33">
        <f>Table2[[#This Row],[tau]]</f>
        <v>10</v>
      </c>
      <c r="L33">
        <f>Table2[[#This Row],[interleaved]]</f>
        <v>0</v>
      </c>
      <c r="M33">
        <f>Table2[[#This Row],[or]]</f>
        <v>0</v>
      </c>
      <c r="N33">
        <f>Table2[[#This Row],[or_children]]</f>
        <v>0</v>
      </c>
      <c r="O33">
        <f>Table2[[#This Row],[or_size]]</f>
        <v>0</v>
      </c>
      <c r="P33">
        <f>Table2[[#This Row],[activity]]</f>
        <v>39</v>
      </c>
      <c r="Q33" s="1" t="str">
        <f>Table2[[#This Row],[miner]]</f>
        <v>ima-basic-opt-pc</v>
      </c>
      <c r="R33">
        <f>Table5[[#This Row],[xor]]-Table5[[#This Row],[optionality]]</f>
        <v>9</v>
      </c>
      <c r="S33">
        <f>Table5[[#This Row],[xor non optionality]]+Table5[[#This Row],[sequence]]+Table5[[#This Row],[loop]]+Table5[[#This Row],[interleaved]]+Table5[[#This Row],[concurrent]]</f>
        <v>25</v>
      </c>
      <c r="T33">
        <f>Table5[[#This Row],[sequence-opt]]+Table5[[#This Row],[optionality]]+Table5[[#This Row],[or]]</f>
        <v>6</v>
      </c>
      <c r="U33">
        <f>Table5[[#This Row],[basic footprints]]+Table5[[#This Row],[advanced footprints]]</f>
        <v>31</v>
      </c>
      <c r="V33">
        <f>Table5[[#This Row],[flower_size]]/Table5[[#This Row],[activity]]</f>
        <v>0.12820512820512819</v>
      </c>
      <c r="W33" s="5">
        <f>Table5[[#This Row],[tau]]/Table5[[#This Row],[activity]]</f>
        <v>0.25641025641025639</v>
      </c>
      <c r="X33" s="5">
        <f>Table5[[#This Row],[optionality]]</f>
        <v>5</v>
      </c>
      <c r="Y33" s="5">
        <f>Table5[[#This Row],[sequence-opt]]</f>
        <v>1</v>
      </c>
      <c r="Z33" s="5">
        <f>Table5[[#This Row],[or]]</f>
        <v>0</v>
      </c>
      <c r="AA33" s="5">
        <f>Table5[[#This Row],[or_size]]</f>
        <v>0</v>
      </c>
      <c r="AB33" s="5">
        <f>Table5[[#This Row],[advanced footprints]]/(Table5[[#This Row],[basic footprints]]+Table5[[#This Row],[advanced footprints]]-Table5[[#This Row],[sequence-opt]])</f>
        <v>0.2</v>
      </c>
      <c r="AC33" s="5">
        <f>Table5[[#This Row],[optionality footprint]]/(Table5[[#This Row],[activity]]+Table5[[#This Row],[basic footprints]])</f>
        <v>7.8125E-2</v>
      </c>
      <c r="AD33" s="5">
        <f>IFERROR(Table5[[#This Row],[sequence optionality footprint]]/Table5[[#This Row],[sequence]],"")</f>
        <v>0.2</v>
      </c>
      <c r="AE33" s="5">
        <f>IFERROR(Table5[[#This Row],[or footprint]]/(Table5[[#This Row],[concurrent]]+Table5[[#This Row],[or]]),"")</f>
        <v>0</v>
      </c>
    </row>
    <row r="34" spans="1:31" x14ac:dyDescent="0.25">
      <c r="A34" t="s">
        <v>538</v>
      </c>
      <c r="B34" t="s">
        <v>591</v>
      </c>
      <c r="C34">
        <f>Table2[[#This Row],[xor]]</f>
        <v>14</v>
      </c>
      <c r="D34">
        <f>Table2[[#This Row],[optionality]]</f>
        <v>5</v>
      </c>
      <c r="E34">
        <f>Table2[[#This Row],[concurrent]]</f>
        <v>3</v>
      </c>
      <c r="F34">
        <f>Table2[[#This Row],[sequence]]</f>
        <v>5</v>
      </c>
      <c r="G34">
        <f>Table2[[#This Row],[sequence-opt]]</f>
        <v>1</v>
      </c>
      <c r="H34">
        <f>Table2[[#This Row],[loop]]</f>
        <v>8</v>
      </c>
      <c r="I34">
        <f>Table2[[#This Row],[flower]]</f>
        <v>5</v>
      </c>
      <c r="J34">
        <f>Table2[[#This Row],[flower_size]]</f>
        <v>5</v>
      </c>
      <c r="K34">
        <f>Table2[[#This Row],[tau]]</f>
        <v>10</v>
      </c>
      <c r="L34">
        <f>Table2[[#This Row],[interleaved]]</f>
        <v>0</v>
      </c>
      <c r="M34">
        <f>Table2[[#This Row],[or]]</f>
        <v>0</v>
      </c>
      <c r="N34">
        <f>Table2[[#This Row],[or_children]]</f>
        <v>0</v>
      </c>
      <c r="O34">
        <f>Table2[[#This Row],[or_size]]</f>
        <v>0</v>
      </c>
      <c r="P34">
        <f>Table2[[#This Row],[activity]]</f>
        <v>39</v>
      </c>
      <c r="Q34" s="1" t="str">
        <f>Table2[[#This Row],[miner]]</f>
        <v>ima</v>
      </c>
      <c r="R34">
        <f>Table5[[#This Row],[xor]]-Table5[[#This Row],[optionality]]</f>
        <v>9</v>
      </c>
      <c r="S34">
        <f>Table5[[#This Row],[xor non optionality]]+Table5[[#This Row],[sequence]]+Table5[[#This Row],[loop]]+Table5[[#This Row],[interleaved]]+Table5[[#This Row],[concurrent]]</f>
        <v>25</v>
      </c>
      <c r="T34">
        <f>Table5[[#This Row],[sequence-opt]]+Table5[[#This Row],[optionality]]+Table5[[#This Row],[or]]</f>
        <v>6</v>
      </c>
      <c r="U34">
        <f>Table5[[#This Row],[basic footprints]]+Table5[[#This Row],[advanced footprints]]</f>
        <v>31</v>
      </c>
      <c r="V34">
        <f>Table5[[#This Row],[flower_size]]/Table5[[#This Row],[activity]]</f>
        <v>0.12820512820512819</v>
      </c>
      <c r="W34" s="5">
        <f>Table5[[#This Row],[tau]]/Table5[[#This Row],[activity]]</f>
        <v>0.25641025641025639</v>
      </c>
      <c r="X34" s="5">
        <f>Table5[[#This Row],[optionality]]</f>
        <v>5</v>
      </c>
      <c r="Y34" s="5">
        <f>Table5[[#This Row],[sequence-opt]]</f>
        <v>1</v>
      </c>
      <c r="Z34" s="5">
        <f>Table5[[#This Row],[or]]</f>
        <v>0</v>
      </c>
      <c r="AA34" s="5">
        <f>Table5[[#This Row],[or_size]]</f>
        <v>0</v>
      </c>
      <c r="AB34" s="5">
        <f>Table5[[#This Row],[advanced footprints]]/(Table5[[#This Row],[basic footprints]]+Table5[[#This Row],[advanced footprints]]-Table5[[#This Row],[sequence-opt]])</f>
        <v>0.2</v>
      </c>
      <c r="AC34" s="5">
        <f>Table5[[#This Row],[optionality footprint]]/(Table5[[#This Row],[activity]]+Table5[[#This Row],[basic footprints]])</f>
        <v>7.8125E-2</v>
      </c>
      <c r="AD34" s="5">
        <f>IFERROR(Table5[[#This Row],[sequence optionality footprint]]/Table5[[#This Row],[sequence]],"")</f>
        <v>0.2</v>
      </c>
      <c r="AE34" s="5">
        <f>IFERROR(Table5[[#This Row],[or footprint]]/(Table5[[#This Row],[concurrent]]+Table5[[#This Row],[or]]),"")</f>
        <v>0</v>
      </c>
    </row>
    <row r="35" spans="1:31" x14ac:dyDescent="0.25">
      <c r="A35" t="s">
        <v>538</v>
      </c>
      <c r="B35" t="s">
        <v>591</v>
      </c>
      <c r="C35">
        <f>Table2[[#This Row],[xor]]</f>
        <v>10</v>
      </c>
      <c r="D35">
        <f>Table2[[#This Row],[optionality]]</f>
        <v>5</v>
      </c>
      <c r="E35">
        <f>Table2[[#This Row],[concurrent]]</f>
        <v>1</v>
      </c>
      <c r="F35">
        <f>Table2[[#This Row],[sequence]]</f>
        <v>5</v>
      </c>
      <c r="G35">
        <f>Table2[[#This Row],[sequence-opt]]</f>
        <v>0</v>
      </c>
      <c r="H35">
        <f>Table2[[#This Row],[loop]]</f>
        <v>3</v>
      </c>
      <c r="I35">
        <f>Table2[[#This Row],[flower]]</f>
        <v>0</v>
      </c>
      <c r="J35">
        <f>Table2[[#This Row],[flower_size]]</f>
        <v>0</v>
      </c>
      <c r="K35">
        <f>Table2[[#This Row],[tau]]</f>
        <v>5</v>
      </c>
      <c r="L35">
        <f>Table2[[#This Row],[interleaved]]</f>
        <v>0</v>
      </c>
      <c r="M35">
        <f>Table2[[#This Row],[or]]</f>
        <v>0</v>
      </c>
      <c r="N35">
        <f>Table2[[#This Row],[or_children]]</f>
        <v>0</v>
      </c>
      <c r="O35">
        <f>Table2[[#This Row],[or_size]]</f>
        <v>0</v>
      </c>
      <c r="P35">
        <f>Table2[[#This Row],[activity]]</f>
        <v>39</v>
      </c>
      <c r="Q35" s="1" t="str">
        <f>Table2[[#This Row],[miner]]</f>
        <v>imf</v>
      </c>
      <c r="R35">
        <f>Table5[[#This Row],[xor]]-Table5[[#This Row],[optionality]]</f>
        <v>5</v>
      </c>
      <c r="S35">
        <f>Table5[[#This Row],[xor non optionality]]+Table5[[#This Row],[sequence]]+Table5[[#This Row],[loop]]+Table5[[#This Row],[interleaved]]+Table5[[#This Row],[concurrent]]</f>
        <v>14</v>
      </c>
      <c r="T35">
        <f>Table5[[#This Row],[sequence-opt]]+Table5[[#This Row],[optionality]]+Table5[[#This Row],[or]]</f>
        <v>5</v>
      </c>
      <c r="U35">
        <f>Table5[[#This Row],[basic footprints]]+Table5[[#This Row],[advanced footprints]]</f>
        <v>19</v>
      </c>
      <c r="V35">
        <f>Table5[[#This Row],[flower_size]]/Table5[[#This Row],[activity]]</f>
        <v>0</v>
      </c>
      <c r="W35" s="5">
        <f>Table5[[#This Row],[tau]]/Table5[[#This Row],[activity]]</f>
        <v>0.12820512820512819</v>
      </c>
      <c r="X35" s="5">
        <f>Table5[[#This Row],[optionality]]</f>
        <v>5</v>
      </c>
      <c r="Y35" s="5">
        <f>Table5[[#This Row],[sequence-opt]]</f>
        <v>0</v>
      </c>
      <c r="Z35" s="5">
        <f>Table5[[#This Row],[or]]</f>
        <v>0</v>
      </c>
      <c r="AA35" s="5">
        <f>Table5[[#This Row],[or_size]]</f>
        <v>0</v>
      </c>
      <c r="AB35" s="5">
        <f>Table5[[#This Row],[advanced footprints]]/(Table5[[#This Row],[basic footprints]]+Table5[[#This Row],[advanced footprints]]-Table5[[#This Row],[sequence-opt]])</f>
        <v>0.26315789473684209</v>
      </c>
      <c r="AC35" s="5">
        <f>Table5[[#This Row],[optionality footprint]]/(Table5[[#This Row],[activity]]+Table5[[#This Row],[basic footprints]])</f>
        <v>9.4339622641509441E-2</v>
      </c>
      <c r="AD35" s="5">
        <f>IFERROR(Table5[[#This Row],[sequence optionality footprint]]/Table5[[#This Row],[sequence]],"")</f>
        <v>0</v>
      </c>
      <c r="AE35" s="5">
        <f>IFERROR(Table5[[#This Row],[or footprint]]/(Table5[[#This Row],[concurrent]]+Table5[[#This Row],[or]]),"")</f>
        <v>0</v>
      </c>
    </row>
    <row r="36" spans="1:31" hidden="1" x14ac:dyDescent="0.25">
      <c r="A36" t="s">
        <v>538</v>
      </c>
      <c r="B36" t="s">
        <v>591</v>
      </c>
      <c r="C36">
        <f>Table2[[#This Row],[xor]]</f>
        <v>10</v>
      </c>
      <c r="D36">
        <f>Table2[[#This Row],[optionality]]</f>
        <v>5</v>
      </c>
      <c r="E36">
        <f>Table2[[#This Row],[concurrent]]</f>
        <v>1</v>
      </c>
      <c r="F36">
        <f>Table2[[#This Row],[sequence]]</f>
        <v>5</v>
      </c>
      <c r="G36">
        <f>Table2[[#This Row],[sequence-opt]]</f>
        <v>0</v>
      </c>
      <c r="H36">
        <f>Table2[[#This Row],[loop]]</f>
        <v>3</v>
      </c>
      <c r="I36">
        <f>Table2[[#This Row],[flower]]</f>
        <v>0</v>
      </c>
      <c r="J36">
        <f>Table2[[#This Row],[flower_size]]</f>
        <v>0</v>
      </c>
      <c r="K36">
        <f>Table2[[#This Row],[tau]]</f>
        <v>5</v>
      </c>
      <c r="L36">
        <f>Table2[[#This Row],[interleaved]]</f>
        <v>0</v>
      </c>
      <c r="M36">
        <f>Table2[[#This Row],[or]]</f>
        <v>0</v>
      </c>
      <c r="N36">
        <f>Table2[[#This Row],[or_children]]</f>
        <v>0</v>
      </c>
      <c r="O36">
        <f>Table2[[#This Row],[or_size]]</f>
        <v>0</v>
      </c>
      <c r="P36">
        <f>Table2[[#This Row],[activity]]</f>
        <v>39</v>
      </c>
      <c r="Q36" s="1" t="str">
        <f>Table2[[#This Row],[miner]]</f>
        <v>imfa-basic-opt-pc</v>
      </c>
      <c r="R36">
        <f>Table5[[#This Row],[xor]]-Table5[[#This Row],[optionality]]</f>
        <v>5</v>
      </c>
      <c r="S36">
        <f>Table5[[#This Row],[xor non optionality]]+Table5[[#This Row],[sequence]]+Table5[[#This Row],[loop]]+Table5[[#This Row],[interleaved]]+Table5[[#This Row],[concurrent]]</f>
        <v>14</v>
      </c>
      <c r="T36">
        <f>Table5[[#This Row],[sequence-opt]]+Table5[[#This Row],[optionality]]+Table5[[#This Row],[or]]</f>
        <v>5</v>
      </c>
      <c r="U36">
        <f>Table5[[#This Row],[basic footprints]]+Table5[[#This Row],[advanced footprints]]</f>
        <v>19</v>
      </c>
      <c r="V36">
        <f>Table5[[#This Row],[flower_size]]/Table5[[#This Row],[activity]]</f>
        <v>0</v>
      </c>
      <c r="W36" s="5">
        <f>Table5[[#This Row],[tau]]/Table5[[#This Row],[activity]]</f>
        <v>0.12820512820512819</v>
      </c>
      <c r="X36" s="5">
        <f>Table5[[#This Row],[optionality]]</f>
        <v>5</v>
      </c>
      <c r="Y36" s="5">
        <f>Table5[[#This Row],[sequence-opt]]</f>
        <v>0</v>
      </c>
      <c r="Z36" s="5">
        <f>Table5[[#This Row],[or]]</f>
        <v>0</v>
      </c>
      <c r="AA36" s="5">
        <f>Table5[[#This Row],[or_size]]</f>
        <v>0</v>
      </c>
      <c r="AB36" s="5">
        <f>Table5[[#This Row],[advanced footprints]]/(Table5[[#This Row],[basic footprints]]+Table5[[#This Row],[advanced footprints]]-Table5[[#This Row],[sequence-opt]])</f>
        <v>0.26315789473684209</v>
      </c>
      <c r="AC36" s="5">
        <f>Table5[[#This Row],[optionality footprint]]/(Table5[[#This Row],[activity]]+Table5[[#This Row],[basic footprints]])</f>
        <v>9.4339622641509441E-2</v>
      </c>
      <c r="AD36" s="5">
        <f>IFERROR(Table5[[#This Row],[sequence optionality footprint]]/Table5[[#This Row],[sequence]],"")</f>
        <v>0</v>
      </c>
      <c r="AE36" s="5">
        <f>IFERROR(Table5[[#This Row],[or footprint]]/(Table5[[#This Row],[concurrent]]+Table5[[#This Row],[or]]),"")</f>
        <v>0</v>
      </c>
    </row>
    <row r="37" spans="1:31" x14ac:dyDescent="0.25">
      <c r="A37" t="s">
        <v>538</v>
      </c>
      <c r="B37" t="s">
        <v>591</v>
      </c>
      <c r="C37">
        <f>Table2[[#This Row],[xor]]</f>
        <v>10</v>
      </c>
      <c r="D37">
        <f>Table2[[#This Row],[optionality]]</f>
        <v>5</v>
      </c>
      <c r="E37">
        <f>Table2[[#This Row],[concurrent]]</f>
        <v>1</v>
      </c>
      <c r="F37">
        <f>Table2[[#This Row],[sequence]]</f>
        <v>5</v>
      </c>
      <c r="G37">
        <f>Table2[[#This Row],[sequence-opt]]</f>
        <v>0</v>
      </c>
      <c r="H37">
        <f>Table2[[#This Row],[loop]]</f>
        <v>3</v>
      </c>
      <c r="I37">
        <f>Table2[[#This Row],[flower]]</f>
        <v>0</v>
      </c>
      <c r="J37">
        <f>Table2[[#This Row],[flower_size]]</f>
        <v>0</v>
      </c>
      <c r="K37">
        <f>Table2[[#This Row],[tau]]</f>
        <v>5</v>
      </c>
      <c r="L37">
        <f>Table2[[#This Row],[interleaved]]</f>
        <v>0</v>
      </c>
      <c r="M37">
        <f>Table2[[#This Row],[or]]</f>
        <v>0</v>
      </c>
      <c r="N37">
        <f>Table2[[#This Row],[or_children]]</f>
        <v>0</v>
      </c>
      <c r="O37">
        <f>Table2[[#This Row],[or_size]]</f>
        <v>0</v>
      </c>
      <c r="P37">
        <f>Table2[[#This Row],[activity]]</f>
        <v>39</v>
      </c>
      <c r="Q37" s="1" t="str">
        <f>Table2[[#This Row],[miner]]</f>
        <v>imfa</v>
      </c>
      <c r="R37">
        <f>Table5[[#This Row],[xor]]-Table5[[#This Row],[optionality]]</f>
        <v>5</v>
      </c>
      <c r="S37">
        <f>Table5[[#This Row],[xor non optionality]]+Table5[[#This Row],[sequence]]+Table5[[#This Row],[loop]]+Table5[[#This Row],[interleaved]]+Table5[[#This Row],[concurrent]]</f>
        <v>14</v>
      </c>
      <c r="T37">
        <f>Table5[[#This Row],[sequence-opt]]+Table5[[#This Row],[optionality]]+Table5[[#This Row],[or]]</f>
        <v>5</v>
      </c>
      <c r="U37">
        <f>Table5[[#This Row],[basic footprints]]+Table5[[#This Row],[advanced footprints]]</f>
        <v>19</v>
      </c>
      <c r="V37">
        <f>Table5[[#This Row],[flower_size]]/Table5[[#This Row],[activity]]</f>
        <v>0</v>
      </c>
      <c r="W37" s="5">
        <f>Table5[[#This Row],[tau]]/Table5[[#This Row],[activity]]</f>
        <v>0.12820512820512819</v>
      </c>
      <c r="X37" s="5">
        <f>Table5[[#This Row],[optionality]]</f>
        <v>5</v>
      </c>
      <c r="Y37" s="5">
        <f>Table5[[#This Row],[sequence-opt]]</f>
        <v>0</v>
      </c>
      <c r="Z37" s="5">
        <f>Table5[[#This Row],[or]]</f>
        <v>0</v>
      </c>
      <c r="AA37" s="5">
        <f>Table5[[#This Row],[or_size]]</f>
        <v>0</v>
      </c>
      <c r="AB37" s="5">
        <f>Table5[[#This Row],[advanced footprints]]/(Table5[[#This Row],[basic footprints]]+Table5[[#This Row],[advanced footprints]]-Table5[[#This Row],[sequence-opt]])</f>
        <v>0.26315789473684209</v>
      </c>
      <c r="AC37" s="5">
        <f>Table5[[#This Row],[optionality footprint]]/(Table5[[#This Row],[activity]]+Table5[[#This Row],[basic footprints]])</f>
        <v>9.4339622641509441E-2</v>
      </c>
      <c r="AD37" s="5">
        <f>IFERROR(Table5[[#This Row],[sequence optionality footprint]]/Table5[[#This Row],[sequence]],"")</f>
        <v>0</v>
      </c>
      <c r="AE37" s="5">
        <f>IFERROR(Table5[[#This Row],[or footprint]]/(Table5[[#This Row],[concurrent]]+Table5[[#This Row],[or]]),"")</f>
        <v>0</v>
      </c>
    </row>
    <row r="38" spans="1:31" x14ac:dyDescent="0.25">
      <c r="A38" t="s">
        <v>539</v>
      </c>
      <c r="B38" t="s">
        <v>590</v>
      </c>
      <c r="C38">
        <f>Table2[[#This Row],[xor]]</f>
        <v>8</v>
      </c>
      <c r="D38">
        <f>Table2[[#This Row],[optionality]]</f>
        <v>0</v>
      </c>
      <c r="E38">
        <f>Table2[[#This Row],[concurrent]]</f>
        <v>0</v>
      </c>
      <c r="F38">
        <f>Table2[[#This Row],[sequence]]</f>
        <v>2</v>
      </c>
      <c r="G38">
        <f>Table2[[#This Row],[sequence-opt]]</f>
        <v>0</v>
      </c>
      <c r="H38">
        <f>Table2[[#This Row],[loop]]</f>
        <v>7</v>
      </c>
      <c r="I38">
        <f>Table2[[#This Row],[flower]]</f>
        <v>6</v>
      </c>
      <c r="J38">
        <f>Table2[[#This Row],[flower_size]]</f>
        <v>397</v>
      </c>
      <c r="K38">
        <f>Table2[[#This Row],[tau]]</f>
        <v>6</v>
      </c>
      <c r="L38">
        <f>Table2[[#This Row],[interleaved]]</f>
        <v>0</v>
      </c>
      <c r="M38">
        <f>Table2[[#This Row],[or]]</f>
        <v>0</v>
      </c>
      <c r="N38">
        <f>Table2[[#This Row],[or_children]]</f>
        <v>0</v>
      </c>
      <c r="O38">
        <f>Table2[[#This Row],[or_size]]</f>
        <v>0</v>
      </c>
      <c r="P38">
        <f>Table2[[#This Row],[activity]]</f>
        <v>398</v>
      </c>
      <c r="Q38" s="1" t="str">
        <f>Table2[[#This Row],[miner]]</f>
        <v>im</v>
      </c>
      <c r="R38">
        <f>Table5[[#This Row],[xor]]-Table5[[#This Row],[optionality]]</f>
        <v>8</v>
      </c>
      <c r="S38">
        <f>Table5[[#This Row],[xor non optionality]]+Table5[[#This Row],[sequence]]+Table5[[#This Row],[loop]]+Table5[[#This Row],[interleaved]]+Table5[[#This Row],[concurrent]]</f>
        <v>17</v>
      </c>
      <c r="T38">
        <f>Table5[[#This Row],[sequence-opt]]+Table5[[#This Row],[optionality]]+Table5[[#This Row],[or]]</f>
        <v>0</v>
      </c>
      <c r="U38">
        <f>Table5[[#This Row],[basic footprints]]+Table5[[#This Row],[advanced footprints]]</f>
        <v>17</v>
      </c>
      <c r="V38">
        <f>Table5[[#This Row],[flower_size]]/Table5[[#This Row],[activity]]</f>
        <v>0.99748743718592969</v>
      </c>
      <c r="W38" s="5">
        <f>Table5[[#This Row],[tau]]/Table5[[#This Row],[activity]]</f>
        <v>1.507537688442211E-2</v>
      </c>
      <c r="X38" s="5">
        <f>Table5[[#This Row],[optionality]]</f>
        <v>0</v>
      </c>
      <c r="Y38" s="5">
        <f>Table5[[#This Row],[sequence-opt]]</f>
        <v>0</v>
      </c>
      <c r="Z38" s="5">
        <f>Table5[[#This Row],[or]]</f>
        <v>0</v>
      </c>
      <c r="AA38" s="5">
        <f>Table5[[#This Row],[or_size]]</f>
        <v>0</v>
      </c>
      <c r="AB38" s="5">
        <f>Table5[[#This Row],[advanced footprints]]/(Table5[[#This Row],[basic footprints]]+Table5[[#This Row],[advanced footprints]]-Table5[[#This Row],[sequence-opt]])</f>
        <v>0</v>
      </c>
      <c r="AC38" s="5">
        <f>Table5[[#This Row],[optionality footprint]]/(Table5[[#This Row],[activity]]+Table5[[#This Row],[basic footprints]])</f>
        <v>0</v>
      </c>
      <c r="AD38" s="5">
        <f>IFERROR(Table5[[#This Row],[sequence optionality footprint]]/Table5[[#This Row],[sequence]],"")</f>
        <v>0</v>
      </c>
      <c r="AE38" s="5" t="str">
        <f>IFERROR(Table5[[#This Row],[or footprint]]/(Table5[[#This Row],[concurrent]]+Table5[[#This Row],[or]]),"")</f>
        <v/>
      </c>
    </row>
    <row r="39" spans="1:31" hidden="1" x14ac:dyDescent="0.25">
      <c r="A39" t="s">
        <v>539</v>
      </c>
      <c r="B39" t="s">
        <v>590</v>
      </c>
      <c r="C39">
        <f>Table2[[#This Row],[xor]]</f>
        <v>354</v>
      </c>
      <c r="D39">
        <f>Table2[[#This Row],[optionality]]</f>
        <v>284</v>
      </c>
      <c r="E39">
        <f>Table2[[#This Row],[concurrent]]</f>
        <v>53</v>
      </c>
      <c r="F39">
        <f>Table2[[#This Row],[sequence]]</f>
        <v>54</v>
      </c>
      <c r="G39">
        <f>Table2[[#This Row],[sequence-opt]]</f>
        <v>8</v>
      </c>
      <c r="H39">
        <f>Table2[[#This Row],[loop]]</f>
        <v>64</v>
      </c>
      <c r="I39">
        <f>Table2[[#This Row],[flower]]</f>
        <v>61</v>
      </c>
      <c r="J39">
        <f>Table2[[#This Row],[flower_size]]</f>
        <v>62</v>
      </c>
      <c r="K39">
        <f>Table2[[#This Row],[tau]]</f>
        <v>345</v>
      </c>
      <c r="L39">
        <f>Table2[[#This Row],[interleaved]]</f>
        <v>0</v>
      </c>
      <c r="M39">
        <f>Table2[[#This Row],[or]]</f>
        <v>5</v>
      </c>
      <c r="N39">
        <f>Table2[[#This Row],[or_children]]</f>
        <v>10</v>
      </c>
      <c r="O39">
        <f>Table2[[#This Row],[or_size]]</f>
        <v>13</v>
      </c>
      <c r="P39">
        <f>Table2[[#This Row],[activity]]</f>
        <v>398</v>
      </c>
      <c r="Q39" s="1" t="str">
        <f>Table2[[#This Row],[miner]]</f>
        <v>ima-basic-opt-pc</v>
      </c>
      <c r="R39">
        <f>Table5[[#This Row],[xor]]-Table5[[#This Row],[optionality]]</f>
        <v>70</v>
      </c>
      <c r="S39">
        <f>Table5[[#This Row],[xor non optionality]]+Table5[[#This Row],[sequence]]+Table5[[#This Row],[loop]]+Table5[[#This Row],[interleaved]]+Table5[[#This Row],[concurrent]]</f>
        <v>241</v>
      </c>
      <c r="T39">
        <f>Table5[[#This Row],[sequence-opt]]+Table5[[#This Row],[optionality]]+Table5[[#This Row],[or]]</f>
        <v>297</v>
      </c>
      <c r="U39">
        <f>Table5[[#This Row],[basic footprints]]+Table5[[#This Row],[advanced footprints]]</f>
        <v>538</v>
      </c>
      <c r="V39">
        <f>Table5[[#This Row],[flower_size]]/Table5[[#This Row],[activity]]</f>
        <v>0.15577889447236182</v>
      </c>
      <c r="W39" s="5">
        <f>Table5[[#This Row],[tau]]/Table5[[#This Row],[activity]]</f>
        <v>0.86683417085427139</v>
      </c>
      <c r="X39" s="5">
        <f>Table5[[#This Row],[optionality]]</f>
        <v>284</v>
      </c>
      <c r="Y39" s="5">
        <f>Table5[[#This Row],[sequence-opt]]</f>
        <v>8</v>
      </c>
      <c r="Z39" s="5">
        <f>Table5[[#This Row],[or]]</f>
        <v>5</v>
      </c>
      <c r="AA39" s="5">
        <f>Table5[[#This Row],[or_size]]</f>
        <v>13</v>
      </c>
      <c r="AB39" s="5">
        <f>Table5[[#This Row],[advanced footprints]]/(Table5[[#This Row],[basic footprints]]+Table5[[#This Row],[advanced footprints]]-Table5[[#This Row],[sequence-opt]])</f>
        <v>0.56037735849056602</v>
      </c>
      <c r="AC39" s="5">
        <f>Table5[[#This Row],[optionality footprint]]/(Table5[[#This Row],[activity]]+Table5[[#This Row],[basic footprints]])</f>
        <v>0.44444444444444442</v>
      </c>
      <c r="AD39" s="5">
        <f>IFERROR(Table5[[#This Row],[sequence optionality footprint]]/Table5[[#This Row],[sequence]],"")</f>
        <v>0.14814814814814814</v>
      </c>
      <c r="AE39" s="5">
        <f>IFERROR(Table5[[#This Row],[or footprint]]/(Table5[[#This Row],[concurrent]]+Table5[[#This Row],[or]]),"")</f>
        <v>8.6206896551724144E-2</v>
      </c>
    </row>
    <row r="40" spans="1:31" x14ac:dyDescent="0.25">
      <c r="A40" t="s">
        <v>539</v>
      </c>
      <c r="B40" t="s">
        <v>590</v>
      </c>
      <c r="C40">
        <f>Table2[[#This Row],[xor]]</f>
        <v>356</v>
      </c>
      <c r="D40">
        <f>Table2[[#This Row],[optionality]]</f>
        <v>285</v>
      </c>
      <c r="E40">
        <f>Table2[[#This Row],[concurrent]]</f>
        <v>55</v>
      </c>
      <c r="F40">
        <f>Table2[[#This Row],[sequence]]</f>
        <v>54</v>
      </c>
      <c r="G40">
        <f>Table2[[#This Row],[sequence-opt]]</f>
        <v>7</v>
      </c>
      <c r="H40">
        <f>Table2[[#This Row],[loop]]</f>
        <v>64</v>
      </c>
      <c r="I40">
        <f>Table2[[#This Row],[flower]]</f>
        <v>61</v>
      </c>
      <c r="J40">
        <f>Table2[[#This Row],[flower_size]]</f>
        <v>62</v>
      </c>
      <c r="K40">
        <f>Table2[[#This Row],[tau]]</f>
        <v>346</v>
      </c>
      <c r="L40">
        <f>Table2[[#This Row],[interleaved]]</f>
        <v>0</v>
      </c>
      <c r="M40">
        <f>Table2[[#This Row],[or]]</f>
        <v>5</v>
      </c>
      <c r="N40">
        <f>Table2[[#This Row],[or_children]]</f>
        <v>10</v>
      </c>
      <c r="O40">
        <f>Table2[[#This Row],[or_size]]</f>
        <v>13</v>
      </c>
      <c r="P40">
        <f>Table2[[#This Row],[activity]]</f>
        <v>398</v>
      </c>
      <c r="Q40" s="1" t="str">
        <f>Table2[[#This Row],[miner]]</f>
        <v>ima</v>
      </c>
      <c r="R40">
        <f>Table5[[#This Row],[xor]]-Table5[[#This Row],[optionality]]</f>
        <v>71</v>
      </c>
      <c r="S40">
        <f>Table5[[#This Row],[xor non optionality]]+Table5[[#This Row],[sequence]]+Table5[[#This Row],[loop]]+Table5[[#This Row],[interleaved]]+Table5[[#This Row],[concurrent]]</f>
        <v>244</v>
      </c>
      <c r="T40">
        <f>Table5[[#This Row],[sequence-opt]]+Table5[[#This Row],[optionality]]+Table5[[#This Row],[or]]</f>
        <v>297</v>
      </c>
      <c r="U40">
        <f>Table5[[#This Row],[basic footprints]]+Table5[[#This Row],[advanced footprints]]</f>
        <v>541</v>
      </c>
      <c r="V40">
        <f>Table5[[#This Row],[flower_size]]/Table5[[#This Row],[activity]]</f>
        <v>0.15577889447236182</v>
      </c>
      <c r="W40" s="5">
        <f>Table5[[#This Row],[tau]]/Table5[[#This Row],[activity]]</f>
        <v>0.8693467336683417</v>
      </c>
      <c r="X40" s="5">
        <f>Table5[[#This Row],[optionality]]</f>
        <v>285</v>
      </c>
      <c r="Y40" s="5">
        <f>Table5[[#This Row],[sequence-opt]]</f>
        <v>7</v>
      </c>
      <c r="Z40" s="5">
        <f>Table5[[#This Row],[or]]</f>
        <v>5</v>
      </c>
      <c r="AA40" s="5">
        <f>Table5[[#This Row],[or_size]]</f>
        <v>13</v>
      </c>
      <c r="AB40" s="5">
        <f>Table5[[#This Row],[advanced footprints]]/(Table5[[#This Row],[basic footprints]]+Table5[[#This Row],[advanced footprints]]-Table5[[#This Row],[sequence-opt]])</f>
        <v>0.5561797752808989</v>
      </c>
      <c r="AC40" s="5">
        <f>Table5[[#This Row],[optionality footprint]]/(Table5[[#This Row],[activity]]+Table5[[#This Row],[basic footprints]])</f>
        <v>0.44392523364485981</v>
      </c>
      <c r="AD40" s="5">
        <f>IFERROR(Table5[[#This Row],[sequence optionality footprint]]/Table5[[#This Row],[sequence]],"")</f>
        <v>0.12962962962962962</v>
      </c>
      <c r="AE40" s="5">
        <f>IFERROR(Table5[[#This Row],[or footprint]]/(Table5[[#This Row],[concurrent]]+Table5[[#This Row],[or]]),"")</f>
        <v>8.3333333333333329E-2</v>
      </c>
    </row>
    <row r="41" spans="1:31" x14ac:dyDescent="0.25">
      <c r="A41" t="s">
        <v>539</v>
      </c>
      <c r="B41" t="s">
        <v>590</v>
      </c>
      <c r="C41">
        <f>Table2[[#This Row],[xor]]</f>
        <v>167</v>
      </c>
      <c r="D41">
        <f>Table2[[#This Row],[optionality]]</f>
        <v>149</v>
      </c>
      <c r="E41">
        <f>Table2[[#This Row],[concurrent]]</f>
        <v>37</v>
      </c>
      <c r="F41">
        <f>Table2[[#This Row],[sequence]]</f>
        <v>45</v>
      </c>
      <c r="G41">
        <f>Table2[[#This Row],[sequence-opt]]</f>
        <v>8</v>
      </c>
      <c r="H41">
        <f>Table2[[#This Row],[loop]]</f>
        <v>6</v>
      </c>
      <c r="I41">
        <f>Table2[[#This Row],[flower]]</f>
        <v>0</v>
      </c>
      <c r="J41">
        <f>Table2[[#This Row],[flower_size]]</f>
        <v>0</v>
      </c>
      <c r="K41">
        <f>Table2[[#This Row],[tau]]</f>
        <v>149</v>
      </c>
      <c r="L41">
        <f>Table2[[#This Row],[interleaved]]</f>
        <v>0</v>
      </c>
      <c r="M41">
        <f>Table2[[#This Row],[or]]</f>
        <v>0</v>
      </c>
      <c r="N41">
        <f>Table2[[#This Row],[or_children]]</f>
        <v>0</v>
      </c>
      <c r="O41">
        <f>Table2[[#This Row],[or_size]]</f>
        <v>0</v>
      </c>
      <c r="P41">
        <f>Table2[[#This Row],[activity]]</f>
        <v>242</v>
      </c>
      <c r="Q41" s="1" t="str">
        <f>Table2[[#This Row],[miner]]</f>
        <v>imf</v>
      </c>
      <c r="R41">
        <f>Table5[[#This Row],[xor]]-Table5[[#This Row],[optionality]]</f>
        <v>18</v>
      </c>
      <c r="S41">
        <f>Table5[[#This Row],[xor non optionality]]+Table5[[#This Row],[sequence]]+Table5[[#This Row],[loop]]+Table5[[#This Row],[interleaved]]+Table5[[#This Row],[concurrent]]</f>
        <v>106</v>
      </c>
      <c r="T41">
        <f>Table5[[#This Row],[sequence-opt]]+Table5[[#This Row],[optionality]]+Table5[[#This Row],[or]]</f>
        <v>157</v>
      </c>
      <c r="U41">
        <f>Table5[[#This Row],[basic footprints]]+Table5[[#This Row],[advanced footprints]]</f>
        <v>263</v>
      </c>
      <c r="V41">
        <f>Table5[[#This Row],[flower_size]]/Table5[[#This Row],[activity]]</f>
        <v>0</v>
      </c>
      <c r="W41" s="5">
        <f>Table5[[#This Row],[tau]]/Table5[[#This Row],[activity]]</f>
        <v>0.61570247933884292</v>
      </c>
      <c r="X41" s="5">
        <f>Table5[[#This Row],[optionality]]</f>
        <v>149</v>
      </c>
      <c r="Y41" s="5">
        <f>Table5[[#This Row],[sequence-opt]]</f>
        <v>8</v>
      </c>
      <c r="Z41" s="5">
        <f>Table5[[#This Row],[or]]</f>
        <v>0</v>
      </c>
      <c r="AA41" s="5">
        <f>Table5[[#This Row],[or_size]]</f>
        <v>0</v>
      </c>
      <c r="AB41" s="5">
        <f>Table5[[#This Row],[advanced footprints]]/(Table5[[#This Row],[basic footprints]]+Table5[[#This Row],[advanced footprints]]-Table5[[#This Row],[sequence-opt]])</f>
        <v>0.61568627450980395</v>
      </c>
      <c r="AC41" s="5">
        <f>Table5[[#This Row],[optionality footprint]]/(Table5[[#This Row],[activity]]+Table5[[#This Row],[basic footprints]])</f>
        <v>0.42816091954022989</v>
      </c>
      <c r="AD41" s="5">
        <f>IFERROR(Table5[[#This Row],[sequence optionality footprint]]/Table5[[#This Row],[sequence]],"")</f>
        <v>0.17777777777777778</v>
      </c>
      <c r="AE41" s="5">
        <f>IFERROR(Table5[[#This Row],[or footprint]]/(Table5[[#This Row],[concurrent]]+Table5[[#This Row],[or]]),"")</f>
        <v>0</v>
      </c>
    </row>
    <row r="42" spans="1:31" hidden="1" x14ac:dyDescent="0.25">
      <c r="A42" t="s">
        <v>539</v>
      </c>
      <c r="B42" t="s">
        <v>590</v>
      </c>
      <c r="C42">
        <f>Table2[[#This Row],[xor]]</f>
        <v>164</v>
      </c>
      <c r="D42">
        <f>Table2[[#This Row],[optionality]]</f>
        <v>143</v>
      </c>
      <c r="E42">
        <f>Table2[[#This Row],[concurrent]]</f>
        <v>26</v>
      </c>
      <c r="F42">
        <f>Table2[[#This Row],[sequence]]</f>
        <v>36</v>
      </c>
      <c r="G42">
        <f>Table2[[#This Row],[sequence-opt]]</f>
        <v>8</v>
      </c>
      <c r="H42">
        <f>Table2[[#This Row],[loop]]</f>
        <v>6</v>
      </c>
      <c r="I42">
        <f>Table2[[#This Row],[flower]]</f>
        <v>1</v>
      </c>
      <c r="J42">
        <f>Table2[[#This Row],[flower_size]]</f>
        <v>2</v>
      </c>
      <c r="K42">
        <f>Table2[[#This Row],[tau]]</f>
        <v>144</v>
      </c>
      <c r="L42">
        <f>Table2[[#This Row],[interleaved]]</f>
        <v>1</v>
      </c>
      <c r="M42">
        <f>Table2[[#This Row],[or]]</f>
        <v>7</v>
      </c>
      <c r="N42">
        <f>Table2[[#This Row],[or_children]]</f>
        <v>17</v>
      </c>
      <c r="O42">
        <f>Table2[[#This Row],[or_size]]</f>
        <v>18</v>
      </c>
      <c r="P42">
        <f>Table2[[#This Row],[activity]]</f>
        <v>236</v>
      </c>
      <c r="Q42" s="1" t="str">
        <f>Table2[[#This Row],[miner]]</f>
        <v>imfa-basic-opt-pc</v>
      </c>
      <c r="R42">
        <f>Table5[[#This Row],[xor]]-Table5[[#This Row],[optionality]]</f>
        <v>21</v>
      </c>
      <c r="S42">
        <f>Table5[[#This Row],[xor non optionality]]+Table5[[#This Row],[sequence]]+Table5[[#This Row],[loop]]+Table5[[#This Row],[interleaved]]+Table5[[#This Row],[concurrent]]</f>
        <v>90</v>
      </c>
      <c r="T42">
        <f>Table5[[#This Row],[sequence-opt]]+Table5[[#This Row],[optionality]]+Table5[[#This Row],[or]]</f>
        <v>158</v>
      </c>
      <c r="U42">
        <f>Table5[[#This Row],[basic footprints]]+Table5[[#This Row],[advanced footprints]]</f>
        <v>248</v>
      </c>
      <c r="V42">
        <f>Table5[[#This Row],[flower_size]]/Table5[[#This Row],[activity]]</f>
        <v>8.4745762711864406E-3</v>
      </c>
      <c r="W42" s="5">
        <f>Table5[[#This Row],[tau]]/Table5[[#This Row],[activity]]</f>
        <v>0.61016949152542377</v>
      </c>
      <c r="X42" s="5">
        <f>Table5[[#This Row],[optionality]]</f>
        <v>143</v>
      </c>
      <c r="Y42" s="5">
        <f>Table5[[#This Row],[sequence-opt]]</f>
        <v>8</v>
      </c>
      <c r="Z42" s="5">
        <f>Table5[[#This Row],[or]]</f>
        <v>7</v>
      </c>
      <c r="AA42" s="5">
        <f>Table5[[#This Row],[or_size]]</f>
        <v>18</v>
      </c>
      <c r="AB42" s="5">
        <f>Table5[[#This Row],[advanced footprints]]/(Table5[[#This Row],[basic footprints]]+Table5[[#This Row],[advanced footprints]]-Table5[[#This Row],[sequence-opt]])</f>
        <v>0.65833333333333333</v>
      </c>
      <c r="AC42" s="5">
        <f>Table5[[#This Row],[optionality footprint]]/(Table5[[#This Row],[activity]]+Table5[[#This Row],[basic footprints]])</f>
        <v>0.43865030674846628</v>
      </c>
      <c r="AD42" s="5">
        <f>IFERROR(Table5[[#This Row],[sequence optionality footprint]]/Table5[[#This Row],[sequence]],"")</f>
        <v>0.22222222222222221</v>
      </c>
      <c r="AE42" s="5">
        <f>IFERROR(Table5[[#This Row],[or footprint]]/(Table5[[#This Row],[concurrent]]+Table5[[#This Row],[or]]),"")</f>
        <v>0.21212121212121213</v>
      </c>
    </row>
    <row r="43" spans="1:31" x14ac:dyDescent="0.25">
      <c r="A43" t="s">
        <v>539</v>
      </c>
      <c r="B43" t="s">
        <v>590</v>
      </c>
      <c r="C43">
        <f>Table2[[#This Row],[xor]]</f>
        <v>159</v>
      </c>
      <c r="D43">
        <f>Table2[[#This Row],[optionality]]</f>
        <v>138</v>
      </c>
      <c r="E43">
        <f>Table2[[#This Row],[concurrent]]</f>
        <v>26</v>
      </c>
      <c r="F43">
        <f>Table2[[#This Row],[sequence]]</f>
        <v>42</v>
      </c>
      <c r="G43">
        <f>Table2[[#This Row],[sequence-opt]]</f>
        <v>9</v>
      </c>
      <c r="H43">
        <f>Table2[[#This Row],[loop]]</f>
        <v>8</v>
      </c>
      <c r="I43">
        <f>Table2[[#This Row],[flower]]</f>
        <v>1</v>
      </c>
      <c r="J43">
        <f>Table2[[#This Row],[flower_size]]</f>
        <v>2</v>
      </c>
      <c r="K43">
        <f>Table2[[#This Row],[tau]]</f>
        <v>139</v>
      </c>
      <c r="L43">
        <f>Table2[[#This Row],[interleaved]]</f>
        <v>0</v>
      </c>
      <c r="M43">
        <f>Table2[[#This Row],[or]]</f>
        <v>8</v>
      </c>
      <c r="N43">
        <f>Table2[[#This Row],[or_children]]</f>
        <v>17</v>
      </c>
      <c r="O43">
        <f>Table2[[#This Row],[or_size]]</f>
        <v>22</v>
      </c>
      <c r="P43">
        <f>Table2[[#This Row],[activity]]</f>
        <v>243</v>
      </c>
      <c r="Q43" s="1" t="str">
        <f>Table2[[#This Row],[miner]]</f>
        <v>imfa</v>
      </c>
      <c r="R43">
        <f>Table5[[#This Row],[xor]]-Table5[[#This Row],[optionality]]</f>
        <v>21</v>
      </c>
      <c r="S43">
        <f>Table5[[#This Row],[xor non optionality]]+Table5[[#This Row],[sequence]]+Table5[[#This Row],[loop]]+Table5[[#This Row],[interleaved]]+Table5[[#This Row],[concurrent]]</f>
        <v>97</v>
      </c>
      <c r="T43">
        <f>Table5[[#This Row],[sequence-opt]]+Table5[[#This Row],[optionality]]+Table5[[#This Row],[or]]</f>
        <v>155</v>
      </c>
      <c r="U43">
        <f>Table5[[#This Row],[basic footprints]]+Table5[[#This Row],[advanced footprints]]</f>
        <v>252</v>
      </c>
      <c r="V43">
        <f>Table5[[#This Row],[flower_size]]/Table5[[#This Row],[activity]]</f>
        <v>8.23045267489712E-3</v>
      </c>
      <c r="W43" s="5">
        <f>Table5[[#This Row],[tau]]/Table5[[#This Row],[activity]]</f>
        <v>0.57201646090534974</v>
      </c>
      <c r="X43" s="5">
        <f>Table5[[#This Row],[optionality]]</f>
        <v>138</v>
      </c>
      <c r="Y43" s="5">
        <f>Table5[[#This Row],[sequence-opt]]</f>
        <v>9</v>
      </c>
      <c r="Z43" s="5">
        <f>Table5[[#This Row],[or]]</f>
        <v>8</v>
      </c>
      <c r="AA43" s="5">
        <f>Table5[[#This Row],[or_size]]</f>
        <v>22</v>
      </c>
      <c r="AB43" s="5">
        <f>Table5[[#This Row],[advanced footprints]]/(Table5[[#This Row],[basic footprints]]+Table5[[#This Row],[advanced footprints]]-Table5[[#This Row],[sequence-opt]])</f>
        <v>0.63786008230452673</v>
      </c>
      <c r="AC43" s="5">
        <f>Table5[[#This Row],[optionality footprint]]/(Table5[[#This Row],[activity]]+Table5[[#This Row],[basic footprints]])</f>
        <v>0.40588235294117647</v>
      </c>
      <c r="AD43" s="5">
        <f>IFERROR(Table5[[#This Row],[sequence optionality footprint]]/Table5[[#This Row],[sequence]],"")</f>
        <v>0.21428571428571427</v>
      </c>
      <c r="AE43" s="5">
        <f>IFERROR(Table5[[#This Row],[or footprint]]/(Table5[[#This Row],[concurrent]]+Table5[[#This Row],[or]]),"")</f>
        <v>0.23529411764705882</v>
      </c>
    </row>
    <row r="44" spans="1:31" x14ac:dyDescent="0.25">
      <c r="A44" t="s">
        <v>540</v>
      </c>
      <c r="B44" t="s">
        <v>590</v>
      </c>
      <c r="C44">
        <f>Table2[[#This Row],[xor]]</f>
        <v>10</v>
      </c>
      <c r="D44">
        <f>Table2[[#This Row],[optionality]]</f>
        <v>0</v>
      </c>
      <c r="E44">
        <f>Table2[[#This Row],[concurrent]]</f>
        <v>1</v>
      </c>
      <c r="F44">
        <f>Table2[[#This Row],[sequence]]</f>
        <v>3</v>
      </c>
      <c r="G44">
        <f>Table2[[#This Row],[sequence-opt]]</f>
        <v>0</v>
      </c>
      <c r="H44">
        <f>Table2[[#This Row],[loop]]</f>
        <v>11</v>
      </c>
      <c r="I44">
        <f>Table2[[#This Row],[flower]]</f>
        <v>8</v>
      </c>
      <c r="J44">
        <f>Table2[[#This Row],[flower_size]]</f>
        <v>407</v>
      </c>
      <c r="K44">
        <f>Table2[[#This Row],[tau]]</f>
        <v>8</v>
      </c>
      <c r="L44">
        <f>Table2[[#This Row],[interleaved]]</f>
        <v>0</v>
      </c>
      <c r="M44">
        <f>Table2[[#This Row],[or]]</f>
        <v>0</v>
      </c>
      <c r="N44">
        <f>Table2[[#This Row],[or_children]]</f>
        <v>0</v>
      </c>
      <c r="O44">
        <f>Table2[[#This Row],[or_size]]</f>
        <v>0</v>
      </c>
      <c r="P44">
        <f>Table2[[#This Row],[activity]]</f>
        <v>410</v>
      </c>
      <c r="Q44" s="1" t="str">
        <f>Table2[[#This Row],[miner]]</f>
        <v>im</v>
      </c>
      <c r="R44">
        <f>Table5[[#This Row],[xor]]-Table5[[#This Row],[optionality]]</f>
        <v>10</v>
      </c>
      <c r="S44">
        <f>Table5[[#This Row],[xor non optionality]]+Table5[[#This Row],[sequence]]+Table5[[#This Row],[loop]]+Table5[[#This Row],[interleaved]]+Table5[[#This Row],[concurrent]]</f>
        <v>25</v>
      </c>
      <c r="T44">
        <f>Table5[[#This Row],[sequence-opt]]+Table5[[#This Row],[optionality]]+Table5[[#This Row],[or]]</f>
        <v>0</v>
      </c>
      <c r="U44">
        <f>Table5[[#This Row],[basic footprints]]+Table5[[#This Row],[advanced footprints]]</f>
        <v>25</v>
      </c>
      <c r="V44">
        <f>Table5[[#This Row],[flower_size]]/Table5[[#This Row],[activity]]</f>
        <v>0.99268292682926829</v>
      </c>
      <c r="W44" s="5">
        <f>Table5[[#This Row],[tau]]/Table5[[#This Row],[activity]]</f>
        <v>1.9512195121951219E-2</v>
      </c>
      <c r="X44" s="5">
        <f>Table5[[#This Row],[optionality]]</f>
        <v>0</v>
      </c>
      <c r="Y44" s="5">
        <f>Table5[[#This Row],[sequence-opt]]</f>
        <v>0</v>
      </c>
      <c r="Z44" s="5">
        <f>Table5[[#This Row],[or]]</f>
        <v>0</v>
      </c>
      <c r="AA44" s="5">
        <f>Table5[[#This Row],[or_size]]</f>
        <v>0</v>
      </c>
      <c r="AB44" s="5">
        <f>Table5[[#This Row],[advanced footprints]]/(Table5[[#This Row],[basic footprints]]+Table5[[#This Row],[advanced footprints]]-Table5[[#This Row],[sequence-opt]])</f>
        <v>0</v>
      </c>
      <c r="AC44" s="5">
        <f>Table5[[#This Row],[optionality footprint]]/(Table5[[#This Row],[activity]]+Table5[[#This Row],[basic footprints]])</f>
        <v>0</v>
      </c>
      <c r="AD44" s="5">
        <f>IFERROR(Table5[[#This Row],[sequence optionality footprint]]/Table5[[#This Row],[sequence]],"")</f>
        <v>0</v>
      </c>
      <c r="AE44" s="5">
        <f>IFERROR(Table5[[#This Row],[or footprint]]/(Table5[[#This Row],[concurrent]]+Table5[[#This Row],[or]]),"")</f>
        <v>0</v>
      </c>
    </row>
    <row r="45" spans="1:31" hidden="1" x14ac:dyDescent="0.25">
      <c r="A45" t="s">
        <v>540</v>
      </c>
      <c r="B45" t="s">
        <v>590</v>
      </c>
      <c r="C45">
        <f>Table2[[#This Row],[xor]]</f>
        <v>374</v>
      </c>
      <c r="D45">
        <f>Table2[[#This Row],[optionality]]</f>
        <v>300</v>
      </c>
      <c r="E45">
        <f>Table2[[#This Row],[concurrent]]</f>
        <v>58</v>
      </c>
      <c r="F45">
        <f>Table2[[#This Row],[sequence]]</f>
        <v>65</v>
      </c>
      <c r="G45">
        <f>Table2[[#This Row],[sequence-opt]]</f>
        <v>8</v>
      </c>
      <c r="H45">
        <f>Table2[[#This Row],[loop]]</f>
        <v>70</v>
      </c>
      <c r="I45">
        <f>Table2[[#This Row],[flower]]</f>
        <v>68</v>
      </c>
      <c r="J45">
        <f>Table2[[#This Row],[flower_size]]</f>
        <v>68</v>
      </c>
      <c r="K45">
        <f>Table2[[#This Row],[tau]]</f>
        <v>368</v>
      </c>
      <c r="L45">
        <f>Table2[[#This Row],[interleaved]]</f>
        <v>0</v>
      </c>
      <c r="M45">
        <f>Table2[[#This Row],[or]]</f>
        <v>1</v>
      </c>
      <c r="N45">
        <f>Table2[[#This Row],[or_children]]</f>
        <v>3</v>
      </c>
      <c r="O45">
        <f>Table2[[#This Row],[or_size]]</f>
        <v>3</v>
      </c>
      <c r="P45">
        <f>Table2[[#This Row],[activity]]</f>
        <v>410</v>
      </c>
      <c r="Q45" s="1" t="str">
        <f>Table2[[#This Row],[miner]]</f>
        <v>ima-basic-opt-pc</v>
      </c>
      <c r="R45">
        <f>Table5[[#This Row],[xor]]-Table5[[#This Row],[optionality]]</f>
        <v>74</v>
      </c>
      <c r="S45">
        <f>Table5[[#This Row],[xor non optionality]]+Table5[[#This Row],[sequence]]+Table5[[#This Row],[loop]]+Table5[[#This Row],[interleaved]]+Table5[[#This Row],[concurrent]]</f>
        <v>267</v>
      </c>
      <c r="T45">
        <f>Table5[[#This Row],[sequence-opt]]+Table5[[#This Row],[optionality]]+Table5[[#This Row],[or]]</f>
        <v>309</v>
      </c>
      <c r="U45">
        <f>Table5[[#This Row],[basic footprints]]+Table5[[#This Row],[advanced footprints]]</f>
        <v>576</v>
      </c>
      <c r="V45">
        <f>Table5[[#This Row],[flower_size]]/Table5[[#This Row],[activity]]</f>
        <v>0.16585365853658537</v>
      </c>
      <c r="W45" s="5">
        <f>Table5[[#This Row],[tau]]/Table5[[#This Row],[activity]]</f>
        <v>0.89756097560975612</v>
      </c>
      <c r="X45" s="5">
        <f>Table5[[#This Row],[optionality]]</f>
        <v>300</v>
      </c>
      <c r="Y45" s="5">
        <f>Table5[[#This Row],[sequence-opt]]</f>
        <v>8</v>
      </c>
      <c r="Z45" s="5">
        <f>Table5[[#This Row],[or]]</f>
        <v>1</v>
      </c>
      <c r="AA45" s="5">
        <f>Table5[[#This Row],[or_size]]</f>
        <v>3</v>
      </c>
      <c r="AB45" s="5">
        <f>Table5[[#This Row],[advanced footprints]]/(Table5[[#This Row],[basic footprints]]+Table5[[#This Row],[advanced footprints]]-Table5[[#This Row],[sequence-opt]])</f>
        <v>0.54401408450704225</v>
      </c>
      <c r="AC45" s="5">
        <f>Table5[[#This Row],[optionality footprint]]/(Table5[[#This Row],[activity]]+Table5[[#This Row],[basic footprints]])</f>
        <v>0.44313146233382572</v>
      </c>
      <c r="AD45" s="5">
        <f>IFERROR(Table5[[#This Row],[sequence optionality footprint]]/Table5[[#This Row],[sequence]],"")</f>
        <v>0.12307692307692308</v>
      </c>
      <c r="AE45" s="5">
        <f>IFERROR(Table5[[#This Row],[or footprint]]/(Table5[[#This Row],[concurrent]]+Table5[[#This Row],[or]]),"")</f>
        <v>1.6949152542372881E-2</v>
      </c>
    </row>
    <row r="46" spans="1:31" x14ac:dyDescent="0.25">
      <c r="A46" t="s">
        <v>540</v>
      </c>
      <c r="B46" t="s">
        <v>590</v>
      </c>
      <c r="C46">
        <f>Table2[[#This Row],[xor]]</f>
        <v>362</v>
      </c>
      <c r="D46">
        <f>Table2[[#This Row],[optionality]]</f>
        <v>287</v>
      </c>
      <c r="E46">
        <f>Table2[[#This Row],[concurrent]]</f>
        <v>52</v>
      </c>
      <c r="F46">
        <f>Table2[[#This Row],[sequence]]</f>
        <v>64</v>
      </c>
      <c r="G46">
        <f>Table2[[#This Row],[sequence-opt]]</f>
        <v>9</v>
      </c>
      <c r="H46">
        <f>Table2[[#This Row],[loop]]</f>
        <v>69</v>
      </c>
      <c r="I46">
        <f>Table2[[#This Row],[flower]]</f>
        <v>66</v>
      </c>
      <c r="J46">
        <f>Table2[[#This Row],[flower_size]]</f>
        <v>66</v>
      </c>
      <c r="K46">
        <f>Table2[[#This Row],[tau]]</f>
        <v>353</v>
      </c>
      <c r="L46">
        <f>Table2[[#This Row],[interleaved]]</f>
        <v>0</v>
      </c>
      <c r="M46">
        <f>Table2[[#This Row],[or]]</f>
        <v>4</v>
      </c>
      <c r="N46">
        <f>Table2[[#This Row],[or_children]]</f>
        <v>8</v>
      </c>
      <c r="O46">
        <f>Table2[[#This Row],[or_size]]</f>
        <v>11</v>
      </c>
      <c r="P46">
        <f>Table2[[#This Row],[activity]]</f>
        <v>410</v>
      </c>
      <c r="Q46" s="1" t="str">
        <f>Table2[[#This Row],[miner]]</f>
        <v>ima</v>
      </c>
      <c r="R46">
        <f>Table5[[#This Row],[xor]]-Table5[[#This Row],[optionality]]</f>
        <v>75</v>
      </c>
      <c r="S46">
        <f>Table5[[#This Row],[xor non optionality]]+Table5[[#This Row],[sequence]]+Table5[[#This Row],[loop]]+Table5[[#This Row],[interleaved]]+Table5[[#This Row],[concurrent]]</f>
        <v>260</v>
      </c>
      <c r="T46">
        <f>Table5[[#This Row],[sequence-opt]]+Table5[[#This Row],[optionality]]+Table5[[#This Row],[or]]</f>
        <v>300</v>
      </c>
      <c r="U46">
        <f>Table5[[#This Row],[basic footprints]]+Table5[[#This Row],[advanced footprints]]</f>
        <v>560</v>
      </c>
      <c r="V46">
        <f>Table5[[#This Row],[flower_size]]/Table5[[#This Row],[activity]]</f>
        <v>0.16097560975609757</v>
      </c>
      <c r="W46" s="5">
        <f>Table5[[#This Row],[tau]]/Table5[[#This Row],[activity]]</f>
        <v>0.86097560975609755</v>
      </c>
      <c r="X46" s="5">
        <f>Table5[[#This Row],[optionality]]</f>
        <v>287</v>
      </c>
      <c r="Y46" s="5">
        <f>Table5[[#This Row],[sequence-opt]]</f>
        <v>9</v>
      </c>
      <c r="Z46" s="5">
        <f>Table5[[#This Row],[or]]</f>
        <v>4</v>
      </c>
      <c r="AA46" s="5">
        <f>Table5[[#This Row],[or_size]]</f>
        <v>11</v>
      </c>
      <c r="AB46" s="5">
        <f>Table5[[#This Row],[advanced footprints]]/(Table5[[#This Row],[basic footprints]]+Table5[[#This Row],[advanced footprints]]-Table5[[#This Row],[sequence-opt]])</f>
        <v>0.54446460980036293</v>
      </c>
      <c r="AC46" s="5">
        <f>Table5[[#This Row],[optionality footprint]]/(Table5[[#This Row],[activity]]+Table5[[#This Row],[basic footprints]])</f>
        <v>0.42835820895522386</v>
      </c>
      <c r="AD46" s="5">
        <f>IFERROR(Table5[[#This Row],[sequence optionality footprint]]/Table5[[#This Row],[sequence]],"")</f>
        <v>0.140625</v>
      </c>
      <c r="AE46" s="5">
        <f>IFERROR(Table5[[#This Row],[or footprint]]/(Table5[[#This Row],[concurrent]]+Table5[[#This Row],[or]]),"")</f>
        <v>7.1428571428571425E-2</v>
      </c>
    </row>
    <row r="47" spans="1:31" x14ac:dyDescent="0.25">
      <c r="A47" t="s">
        <v>540</v>
      </c>
      <c r="B47" t="s">
        <v>590</v>
      </c>
      <c r="C47">
        <f>Table2[[#This Row],[xor]]</f>
        <v>147</v>
      </c>
      <c r="D47">
        <f>Table2[[#This Row],[optionality]]</f>
        <v>131</v>
      </c>
      <c r="E47">
        <f>Table2[[#This Row],[concurrent]]</f>
        <v>41</v>
      </c>
      <c r="F47">
        <f>Table2[[#This Row],[sequence]]</f>
        <v>47</v>
      </c>
      <c r="G47">
        <f>Table2[[#This Row],[sequence-opt]]</f>
        <v>3</v>
      </c>
      <c r="H47">
        <f>Table2[[#This Row],[loop]]</f>
        <v>4</v>
      </c>
      <c r="I47">
        <f>Table2[[#This Row],[flower]]</f>
        <v>0</v>
      </c>
      <c r="J47">
        <f>Table2[[#This Row],[flower_size]]</f>
        <v>0</v>
      </c>
      <c r="K47">
        <f>Table2[[#This Row],[tau]]</f>
        <v>131</v>
      </c>
      <c r="L47">
        <f>Table2[[#This Row],[interleaved]]</f>
        <v>0</v>
      </c>
      <c r="M47">
        <f>Table2[[#This Row],[or]]</f>
        <v>0</v>
      </c>
      <c r="N47">
        <f>Table2[[#This Row],[or_children]]</f>
        <v>0</v>
      </c>
      <c r="O47">
        <f>Table2[[#This Row],[or_size]]</f>
        <v>0</v>
      </c>
      <c r="P47">
        <f>Table2[[#This Row],[activity]]</f>
        <v>223</v>
      </c>
      <c r="Q47" s="1" t="str">
        <f>Table2[[#This Row],[miner]]</f>
        <v>imf</v>
      </c>
      <c r="R47">
        <f>Table5[[#This Row],[xor]]-Table5[[#This Row],[optionality]]</f>
        <v>16</v>
      </c>
      <c r="S47">
        <f>Table5[[#This Row],[xor non optionality]]+Table5[[#This Row],[sequence]]+Table5[[#This Row],[loop]]+Table5[[#This Row],[interleaved]]+Table5[[#This Row],[concurrent]]</f>
        <v>108</v>
      </c>
      <c r="T47">
        <f>Table5[[#This Row],[sequence-opt]]+Table5[[#This Row],[optionality]]+Table5[[#This Row],[or]]</f>
        <v>134</v>
      </c>
      <c r="U47">
        <f>Table5[[#This Row],[basic footprints]]+Table5[[#This Row],[advanced footprints]]</f>
        <v>242</v>
      </c>
      <c r="V47">
        <f>Table5[[#This Row],[flower_size]]/Table5[[#This Row],[activity]]</f>
        <v>0</v>
      </c>
      <c r="W47" s="5">
        <f>Table5[[#This Row],[tau]]/Table5[[#This Row],[activity]]</f>
        <v>0.58744394618834084</v>
      </c>
      <c r="X47" s="5">
        <f>Table5[[#This Row],[optionality]]</f>
        <v>131</v>
      </c>
      <c r="Y47" s="5">
        <f>Table5[[#This Row],[sequence-opt]]</f>
        <v>3</v>
      </c>
      <c r="Z47" s="5">
        <f>Table5[[#This Row],[or]]</f>
        <v>0</v>
      </c>
      <c r="AA47" s="5">
        <f>Table5[[#This Row],[or_size]]</f>
        <v>0</v>
      </c>
      <c r="AB47" s="5">
        <f>Table5[[#This Row],[advanced footprints]]/(Table5[[#This Row],[basic footprints]]+Table5[[#This Row],[advanced footprints]]-Table5[[#This Row],[sequence-opt]])</f>
        <v>0.56066945606694563</v>
      </c>
      <c r="AC47" s="5">
        <f>Table5[[#This Row],[optionality footprint]]/(Table5[[#This Row],[activity]]+Table5[[#This Row],[basic footprints]])</f>
        <v>0.39577039274924469</v>
      </c>
      <c r="AD47" s="5">
        <f>IFERROR(Table5[[#This Row],[sequence optionality footprint]]/Table5[[#This Row],[sequence]],"")</f>
        <v>6.3829787234042548E-2</v>
      </c>
      <c r="AE47" s="5">
        <f>IFERROR(Table5[[#This Row],[or footprint]]/(Table5[[#This Row],[concurrent]]+Table5[[#This Row],[or]]),"")</f>
        <v>0</v>
      </c>
    </row>
    <row r="48" spans="1:31" hidden="1" x14ac:dyDescent="0.25">
      <c r="A48" t="s">
        <v>540</v>
      </c>
      <c r="B48" t="s">
        <v>590</v>
      </c>
      <c r="C48">
        <f>Table2[[#This Row],[xor]]</f>
        <v>139</v>
      </c>
      <c r="D48">
        <f>Table2[[#This Row],[optionality]]</f>
        <v>125</v>
      </c>
      <c r="E48">
        <f>Table2[[#This Row],[concurrent]]</f>
        <v>36</v>
      </c>
      <c r="F48">
        <f>Table2[[#This Row],[sequence]]</f>
        <v>49</v>
      </c>
      <c r="G48">
        <f>Table2[[#This Row],[sequence-opt]]</f>
        <v>3</v>
      </c>
      <c r="H48">
        <f>Table2[[#This Row],[loop]]</f>
        <v>4</v>
      </c>
      <c r="I48">
        <f>Table2[[#This Row],[flower]]</f>
        <v>0</v>
      </c>
      <c r="J48">
        <f>Table2[[#This Row],[flower_size]]</f>
        <v>0</v>
      </c>
      <c r="K48">
        <f>Table2[[#This Row],[tau]]</f>
        <v>125</v>
      </c>
      <c r="L48">
        <f>Table2[[#This Row],[interleaved]]</f>
        <v>0</v>
      </c>
      <c r="M48">
        <f>Table2[[#This Row],[or]]</f>
        <v>5</v>
      </c>
      <c r="N48">
        <f>Table2[[#This Row],[or_children]]</f>
        <v>10</v>
      </c>
      <c r="O48">
        <f>Table2[[#This Row],[or_size]]</f>
        <v>11</v>
      </c>
      <c r="P48">
        <f>Table2[[#This Row],[activity]]</f>
        <v>224</v>
      </c>
      <c r="Q48" s="1" t="str">
        <f>Table2[[#This Row],[miner]]</f>
        <v>imfa-basic-opt-pc</v>
      </c>
      <c r="R48">
        <f>Table5[[#This Row],[xor]]-Table5[[#This Row],[optionality]]</f>
        <v>14</v>
      </c>
      <c r="S48">
        <f>Table5[[#This Row],[xor non optionality]]+Table5[[#This Row],[sequence]]+Table5[[#This Row],[loop]]+Table5[[#This Row],[interleaved]]+Table5[[#This Row],[concurrent]]</f>
        <v>103</v>
      </c>
      <c r="T48">
        <f>Table5[[#This Row],[sequence-opt]]+Table5[[#This Row],[optionality]]+Table5[[#This Row],[or]]</f>
        <v>133</v>
      </c>
      <c r="U48">
        <f>Table5[[#This Row],[basic footprints]]+Table5[[#This Row],[advanced footprints]]</f>
        <v>236</v>
      </c>
      <c r="V48">
        <f>Table5[[#This Row],[flower_size]]/Table5[[#This Row],[activity]]</f>
        <v>0</v>
      </c>
      <c r="W48" s="5">
        <f>Table5[[#This Row],[tau]]/Table5[[#This Row],[activity]]</f>
        <v>0.5580357142857143</v>
      </c>
      <c r="X48" s="5">
        <f>Table5[[#This Row],[optionality]]</f>
        <v>125</v>
      </c>
      <c r="Y48" s="5">
        <f>Table5[[#This Row],[sequence-opt]]</f>
        <v>3</v>
      </c>
      <c r="Z48" s="5">
        <f>Table5[[#This Row],[or]]</f>
        <v>5</v>
      </c>
      <c r="AA48" s="5">
        <f>Table5[[#This Row],[or_size]]</f>
        <v>11</v>
      </c>
      <c r="AB48" s="5">
        <f>Table5[[#This Row],[advanced footprints]]/(Table5[[#This Row],[basic footprints]]+Table5[[#This Row],[advanced footprints]]-Table5[[#This Row],[sequence-opt]])</f>
        <v>0.57081545064377681</v>
      </c>
      <c r="AC48" s="5">
        <f>Table5[[#This Row],[optionality footprint]]/(Table5[[#This Row],[activity]]+Table5[[#This Row],[basic footprints]])</f>
        <v>0.38226299694189603</v>
      </c>
      <c r="AD48" s="5">
        <f>IFERROR(Table5[[#This Row],[sequence optionality footprint]]/Table5[[#This Row],[sequence]],"")</f>
        <v>6.1224489795918366E-2</v>
      </c>
      <c r="AE48" s="5">
        <f>IFERROR(Table5[[#This Row],[or footprint]]/(Table5[[#This Row],[concurrent]]+Table5[[#This Row],[or]]),"")</f>
        <v>0.12195121951219512</v>
      </c>
    </row>
    <row r="49" spans="1:31" x14ac:dyDescent="0.25">
      <c r="A49" t="s">
        <v>540</v>
      </c>
      <c r="B49" t="s">
        <v>590</v>
      </c>
      <c r="C49">
        <f>Table2[[#This Row],[xor]]</f>
        <v>142</v>
      </c>
      <c r="D49">
        <f>Table2[[#This Row],[optionality]]</f>
        <v>126</v>
      </c>
      <c r="E49">
        <f>Table2[[#This Row],[concurrent]]</f>
        <v>37</v>
      </c>
      <c r="F49">
        <f>Table2[[#This Row],[sequence]]</f>
        <v>47</v>
      </c>
      <c r="G49">
        <f>Table2[[#This Row],[sequence-opt]]</f>
        <v>4</v>
      </c>
      <c r="H49">
        <f>Table2[[#This Row],[loop]]</f>
        <v>4</v>
      </c>
      <c r="I49">
        <f>Table2[[#This Row],[flower]]</f>
        <v>0</v>
      </c>
      <c r="J49">
        <f>Table2[[#This Row],[flower_size]]</f>
        <v>0</v>
      </c>
      <c r="K49">
        <f>Table2[[#This Row],[tau]]</f>
        <v>126</v>
      </c>
      <c r="L49">
        <f>Table2[[#This Row],[interleaved]]</f>
        <v>0</v>
      </c>
      <c r="M49">
        <f>Table2[[#This Row],[or]]</f>
        <v>5</v>
      </c>
      <c r="N49">
        <f>Table2[[#This Row],[or_children]]</f>
        <v>10</v>
      </c>
      <c r="O49">
        <f>Table2[[#This Row],[or_size]]</f>
        <v>11</v>
      </c>
      <c r="P49">
        <f>Table2[[#This Row],[activity]]</f>
        <v>223</v>
      </c>
      <c r="Q49" s="1" t="str">
        <f>Table2[[#This Row],[miner]]</f>
        <v>imfa</v>
      </c>
      <c r="R49">
        <f>Table5[[#This Row],[xor]]-Table5[[#This Row],[optionality]]</f>
        <v>16</v>
      </c>
      <c r="S49">
        <f>Table5[[#This Row],[xor non optionality]]+Table5[[#This Row],[sequence]]+Table5[[#This Row],[loop]]+Table5[[#This Row],[interleaved]]+Table5[[#This Row],[concurrent]]</f>
        <v>104</v>
      </c>
      <c r="T49">
        <f>Table5[[#This Row],[sequence-opt]]+Table5[[#This Row],[optionality]]+Table5[[#This Row],[or]]</f>
        <v>135</v>
      </c>
      <c r="U49">
        <f>Table5[[#This Row],[basic footprints]]+Table5[[#This Row],[advanced footprints]]</f>
        <v>239</v>
      </c>
      <c r="V49">
        <f>Table5[[#This Row],[flower_size]]/Table5[[#This Row],[activity]]</f>
        <v>0</v>
      </c>
      <c r="W49" s="5">
        <f>Table5[[#This Row],[tau]]/Table5[[#This Row],[activity]]</f>
        <v>0.56502242152466364</v>
      </c>
      <c r="X49" s="5">
        <f>Table5[[#This Row],[optionality]]</f>
        <v>126</v>
      </c>
      <c r="Y49" s="5">
        <f>Table5[[#This Row],[sequence-opt]]</f>
        <v>4</v>
      </c>
      <c r="Z49" s="5">
        <f>Table5[[#This Row],[or]]</f>
        <v>5</v>
      </c>
      <c r="AA49" s="5">
        <f>Table5[[#This Row],[or_size]]</f>
        <v>11</v>
      </c>
      <c r="AB49" s="5">
        <f>Table5[[#This Row],[advanced footprints]]/(Table5[[#This Row],[basic footprints]]+Table5[[#This Row],[advanced footprints]]-Table5[[#This Row],[sequence-opt]])</f>
        <v>0.57446808510638303</v>
      </c>
      <c r="AC49" s="5">
        <f>Table5[[#This Row],[optionality footprint]]/(Table5[[#This Row],[activity]]+Table5[[#This Row],[basic footprints]])</f>
        <v>0.38532110091743121</v>
      </c>
      <c r="AD49" s="5">
        <f>IFERROR(Table5[[#This Row],[sequence optionality footprint]]/Table5[[#This Row],[sequence]],"")</f>
        <v>8.5106382978723402E-2</v>
      </c>
      <c r="AE49" s="5">
        <f>IFERROR(Table5[[#This Row],[or footprint]]/(Table5[[#This Row],[concurrent]]+Table5[[#This Row],[or]]),"")</f>
        <v>0.11904761904761904</v>
      </c>
    </row>
    <row r="50" spans="1:31" x14ac:dyDescent="0.25">
      <c r="A50" t="s">
        <v>541</v>
      </c>
      <c r="B50" t="s">
        <v>590</v>
      </c>
      <c r="C50">
        <f>Table2[[#This Row],[xor]]</f>
        <v>8</v>
      </c>
      <c r="D50">
        <f>Table2[[#This Row],[optionality]]</f>
        <v>0</v>
      </c>
      <c r="E50">
        <f>Table2[[#This Row],[concurrent]]</f>
        <v>0</v>
      </c>
      <c r="F50">
        <f>Table2[[#This Row],[sequence]]</f>
        <v>3</v>
      </c>
      <c r="G50">
        <f>Table2[[#This Row],[sequence-opt]]</f>
        <v>0</v>
      </c>
      <c r="H50">
        <f>Table2[[#This Row],[loop]]</f>
        <v>7</v>
      </c>
      <c r="I50">
        <f>Table2[[#This Row],[flower]]</f>
        <v>6</v>
      </c>
      <c r="J50">
        <f>Table2[[#This Row],[flower_size]]</f>
        <v>382</v>
      </c>
      <c r="K50">
        <f>Table2[[#This Row],[tau]]</f>
        <v>6</v>
      </c>
      <c r="L50">
        <f>Table2[[#This Row],[interleaved]]</f>
        <v>0</v>
      </c>
      <c r="M50">
        <f>Table2[[#This Row],[or]]</f>
        <v>0</v>
      </c>
      <c r="N50">
        <f>Table2[[#This Row],[or_children]]</f>
        <v>0</v>
      </c>
      <c r="O50">
        <f>Table2[[#This Row],[or_size]]</f>
        <v>0</v>
      </c>
      <c r="P50">
        <f>Table2[[#This Row],[activity]]</f>
        <v>383</v>
      </c>
      <c r="Q50" s="1" t="str">
        <f>Table2[[#This Row],[miner]]</f>
        <v>im</v>
      </c>
      <c r="R50">
        <f>Table5[[#This Row],[xor]]-Table5[[#This Row],[optionality]]</f>
        <v>8</v>
      </c>
      <c r="S50">
        <f>Table5[[#This Row],[xor non optionality]]+Table5[[#This Row],[sequence]]+Table5[[#This Row],[loop]]+Table5[[#This Row],[interleaved]]+Table5[[#This Row],[concurrent]]</f>
        <v>18</v>
      </c>
      <c r="T50">
        <f>Table5[[#This Row],[sequence-opt]]+Table5[[#This Row],[optionality]]+Table5[[#This Row],[or]]</f>
        <v>0</v>
      </c>
      <c r="U50">
        <f>Table5[[#This Row],[basic footprints]]+Table5[[#This Row],[advanced footprints]]</f>
        <v>18</v>
      </c>
      <c r="V50">
        <f>Table5[[#This Row],[flower_size]]/Table5[[#This Row],[activity]]</f>
        <v>0.99738903394255873</v>
      </c>
      <c r="W50" s="5">
        <f>Table5[[#This Row],[tau]]/Table5[[#This Row],[activity]]</f>
        <v>1.5665796344647518E-2</v>
      </c>
      <c r="X50" s="5">
        <f>Table5[[#This Row],[optionality]]</f>
        <v>0</v>
      </c>
      <c r="Y50" s="5">
        <f>Table5[[#This Row],[sequence-opt]]</f>
        <v>0</v>
      </c>
      <c r="Z50" s="5">
        <f>Table5[[#This Row],[or]]</f>
        <v>0</v>
      </c>
      <c r="AA50" s="5">
        <f>Table5[[#This Row],[or_size]]</f>
        <v>0</v>
      </c>
      <c r="AB50" s="5">
        <f>Table5[[#This Row],[advanced footprints]]/(Table5[[#This Row],[basic footprints]]+Table5[[#This Row],[advanced footprints]]-Table5[[#This Row],[sequence-opt]])</f>
        <v>0</v>
      </c>
      <c r="AC50" s="5">
        <f>Table5[[#This Row],[optionality footprint]]/(Table5[[#This Row],[activity]]+Table5[[#This Row],[basic footprints]])</f>
        <v>0</v>
      </c>
      <c r="AD50" s="5">
        <f>IFERROR(Table5[[#This Row],[sequence optionality footprint]]/Table5[[#This Row],[sequence]],"")</f>
        <v>0</v>
      </c>
      <c r="AE50" s="5" t="str">
        <f>IFERROR(Table5[[#This Row],[or footprint]]/(Table5[[#This Row],[concurrent]]+Table5[[#This Row],[or]]),"")</f>
        <v/>
      </c>
    </row>
    <row r="51" spans="1:31" hidden="1" x14ac:dyDescent="0.25">
      <c r="A51" t="s">
        <v>541</v>
      </c>
      <c r="B51" t="s">
        <v>590</v>
      </c>
      <c r="C51">
        <f>Table2[[#This Row],[xor]]</f>
        <v>353</v>
      </c>
      <c r="D51">
        <f>Table2[[#This Row],[optionality]]</f>
        <v>265</v>
      </c>
      <c r="E51">
        <f>Table2[[#This Row],[concurrent]]</f>
        <v>65</v>
      </c>
      <c r="F51">
        <f>Table2[[#This Row],[sequence]]</f>
        <v>68</v>
      </c>
      <c r="G51">
        <f>Table2[[#This Row],[sequence-opt]]</f>
        <v>5</v>
      </c>
      <c r="H51">
        <f>Table2[[#This Row],[loop]]</f>
        <v>89</v>
      </c>
      <c r="I51">
        <f>Table2[[#This Row],[flower]]</f>
        <v>86</v>
      </c>
      <c r="J51">
        <f>Table2[[#This Row],[flower_size]]</f>
        <v>86</v>
      </c>
      <c r="K51">
        <f>Table2[[#This Row],[tau]]</f>
        <v>351</v>
      </c>
      <c r="L51">
        <f>Table2[[#This Row],[interleaved]]</f>
        <v>0</v>
      </c>
      <c r="M51">
        <f>Table2[[#This Row],[or]]</f>
        <v>5</v>
      </c>
      <c r="N51">
        <f>Table2[[#This Row],[or_children]]</f>
        <v>10</v>
      </c>
      <c r="O51">
        <f>Table2[[#This Row],[or_size]]</f>
        <v>13</v>
      </c>
      <c r="P51">
        <f>Table2[[#This Row],[activity]]</f>
        <v>383</v>
      </c>
      <c r="Q51" s="1" t="str">
        <f>Table2[[#This Row],[miner]]</f>
        <v>ima-basic-opt-pc</v>
      </c>
      <c r="R51">
        <f>Table5[[#This Row],[xor]]-Table5[[#This Row],[optionality]]</f>
        <v>88</v>
      </c>
      <c r="S51">
        <f>Table5[[#This Row],[xor non optionality]]+Table5[[#This Row],[sequence]]+Table5[[#This Row],[loop]]+Table5[[#This Row],[interleaved]]+Table5[[#This Row],[concurrent]]</f>
        <v>310</v>
      </c>
      <c r="T51">
        <f>Table5[[#This Row],[sequence-opt]]+Table5[[#This Row],[optionality]]+Table5[[#This Row],[or]]</f>
        <v>275</v>
      </c>
      <c r="U51">
        <f>Table5[[#This Row],[basic footprints]]+Table5[[#This Row],[advanced footprints]]</f>
        <v>585</v>
      </c>
      <c r="V51">
        <f>Table5[[#This Row],[flower_size]]/Table5[[#This Row],[activity]]</f>
        <v>0.22454308093994779</v>
      </c>
      <c r="W51" s="5">
        <f>Table5[[#This Row],[tau]]/Table5[[#This Row],[activity]]</f>
        <v>0.91644908616187992</v>
      </c>
      <c r="X51" s="5">
        <f>Table5[[#This Row],[optionality]]</f>
        <v>265</v>
      </c>
      <c r="Y51" s="5">
        <f>Table5[[#This Row],[sequence-opt]]</f>
        <v>5</v>
      </c>
      <c r="Z51" s="5">
        <f>Table5[[#This Row],[or]]</f>
        <v>5</v>
      </c>
      <c r="AA51" s="5">
        <f>Table5[[#This Row],[or_size]]</f>
        <v>13</v>
      </c>
      <c r="AB51" s="5">
        <f>Table5[[#This Row],[advanced footprints]]/(Table5[[#This Row],[basic footprints]]+Table5[[#This Row],[advanced footprints]]-Table5[[#This Row],[sequence-opt]])</f>
        <v>0.47413793103448276</v>
      </c>
      <c r="AC51" s="5">
        <f>Table5[[#This Row],[optionality footprint]]/(Table5[[#This Row],[activity]]+Table5[[#This Row],[basic footprints]])</f>
        <v>0.3823953823953824</v>
      </c>
      <c r="AD51" s="5">
        <f>IFERROR(Table5[[#This Row],[sequence optionality footprint]]/Table5[[#This Row],[sequence]],"")</f>
        <v>7.3529411764705885E-2</v>
      </c>
      <c r="AE51" s="5">
        <f>IFERROR(Table5[[#This Row],[or footprint]]/(Table5[[#This Row],[concurrent]]+Table5[[#This Row],[or]]),"")</f>
        <v>7.1428571428571425E-2</v>
      </c>
    </row>
    <row r="52" spans="1:31" x14ac:dyDescent="0.25">
      <c r="A52" t="s">
        <v>541</v>
      </c>
      <c r="B52" t="s">
        <v>590</v>
      </c>
      <c r="C52">
        <f>Table2[[#This Row],[xor]]</f>
        <v>356</v>
      </c>
      <c r="D52">
        <f>Table2[[#This Row],[optionality]]</f>
        <v>264</v>
      </c>
      <c r="E52">
        <f>Table2[[#This Row],[concurrent]]</f>
        <v>64</v>
      </c>
      <c r="F52">
        <f>Table2[[#This Row],[sequence]]</f>
        <v>60</v>
      </c>
      <c r="G52">
        <f>Table2[[#This Row],[sequence-opt]]</f>
        <v>4</v>
      </c>
      <c r="H52">
        <f>Table2[[#This Row],[loop]]</f>
        <v>92</v>
      </c>
      <c r="I52">
        <f>Table2[[#This Row],[flower]]</f>
        <v>89</v>
      </c>
      <c r="J52">
        <f>Table2[[#This Row],[flower_size]]</f>
        <v>89</v>
      </c>
      <c r="K52">
        <f>Table2[[#This Row],[tau]]</f>
        <v>353</v>
      </c>
      <c r="L52">
        <f>Table2[[#This Row],[interleaved]]</f>
        <v>0</v>
      </c>
      <c r="M52">
        <f>Table2[[#This Row],[or]]</f>
        <v>3</v>
      </c>
      <c r="N52">
        <f>Table2[[#This Row],[or_children]]</f>
        <v>7</v>
      </c>
      <c r="O52">
        <f>Table2[[#This Row],[or_size]]</f>
        <v>10</v>
      </c>
      <c r="P52">
        <f>Table2[[#This Row],[activity]]</f>
        <v>383</v>
      </c>
      <c r="Q52" s="1" t="str">
        <f>Table2[[#This Row],[miner]]</f>
        <v>ima</v>
      </c>
      <c r="R52">
        <f>Table5[[#This Row],[xor]]-Table5[[#This Row],[optionality]]</f>
        <v>92</v>
      </c>
      <c r="S52">
        <f>Table5[[#This Row],[xor non optionality]]+Table5[[#This Row],[sequence]]+Table5[[#This Row],[loop]]+Table5[[#This Row],[interleaved]]+Table5[[#This Row],[concurrent]]</f>
        <v>308</v>
      </c>
      <c r="T52">
        <f>Table5[[#This Row],[sequence-opt]]+Table5[[#This Row],[optionality]]+Table5[[#This Row],[or]]</f>
        <v>271</v>
      </c>
      <c r="U52">
        <f>Table5[[#This Row],[basic footprints]]+Table5[[#This Row],[advanced footprints]]</f>
        <v>579</v>
      </c>
      <c r="V52">
        <f>Table5[[#This Row],[flower_size]]/Table5[[#This Row],[activity]]</f>
        <v>0.23237597911227154</v>
      </c>
      <c r="W52" s="5">
        <f>Table5[[#This Row],[tau]]/Table5[[#This Row],[activity]]</f>
        <v>0.92167101827676245</v>
      </c>
      <c r="X52" s="5">
        <f>Table5[[#This Row],[optionality]]</f>
        <v>264</v>
      </c>
      <c r="Y52" s="5">
        <f>Table5[[#This Row],[sequence-opt]]</f>
        <v>4</v>
      </c>
      <c r="Z52" s="5">
        <f>Table5[[#This Row],[or]]</f>
        <v>3</v>
      </c>
      <c r="AA52" s="5">
        <f>Table5[[#This Row],[or_size]]</f>
        <v>10</v>
      </c>
      <c r="AB52" s="5">
        <f>Table5[[#This Row],[advanced footprints]]/(Table5[[#This Row],[basic footprints]]+Table5[[#This Row],[advanced footprints]]-Table5[[#This Row],[sequence-opt]])</f>
        <v>0.47130434782608693</v>
      </c>
      <c r="AC52" s="5">
        <f>Table5[[#This Row],[optionality footprint]]/(Table5[[#This Row],[activity]]+Table5[[#This Row],[basic footprints]])</f>
        <v>0.38205499276410998</v>
      </c>
      <c r="AD52" s="5">
        <f>IFERROR(Table5[[#This Row],[sequence optionality footprint]]/Table5[[#This Row],[sequence]],"")</f>
        <v>6.6666666666666666E-2</v>
      </c>
      <c r="AE52" s="5">
        <f>IFERROR(Table5[[#This Row],[or footprint]]/(Table5[[#This Row],[concurrent]]+Table5[[#This Row],[or]]),"")</f>
        <v>4.4776119402985072E-2</v>
      </c>
    </row>
    <row r="53" spans="1:31" x14ac:dyDescent="0.25">
      <c r="A53" t="s">
        <v>541</v>
      </c>
      <c r="B53" t="s">
        <v>590</v>
      </c>
      <c r="C53">
        <f>Table2[[#This Row],[xor]]</f>
        <v>224</v>
      </c>
      <c r="D53">
        <f>Table2[[#This Row],[optionality]]</f>
        <v>209</v>
      </c>
      <c r="E53">
        <f>Table2[[#This Row],[concurrent]]</f>
        <v>53</v>
      </c>
      <c r="F53">
        <f>Table2[[#This Row],[sequence]]</f>
        <v>59</v>
      </c>
      <c r="G53">
        <f>Table2[[#This Row],[sequence-opt]]</f>
        <v>10</v>
      </c>
      <c r="H53">
        <f>Table2[[#This Row],[loop]]</f>
        <v>8</v>
      </c>
      <c r="I53">
        <f>Table2[[#This Row],[flower]]</f>
        <v>0</v>
      </c>
      <c r="J53">
        <f>Table2[[#This Row],[flower_size]]</f>
        <v>0</v>
      </c>
      <c r="K53">
        <f>Table2[[#This Row],[tau]]</f>
        <v>209</v>
      </c>
      <c r="L53">
        <f>Table2[[#This Row],[interleaved]]</f>
        <v>0</v>
      </c>
      <c r="M53">
        <f>Table2[[#This Row],[or]]</f>
        <v>0</v>
      </c>
      <c r="N53">
        <f>Table2[[#This Row],[or_children]]</f>
        <v>0</v>
      </c>
      <c r="O53">
        <f>Table2[[#This Row],[or_size]]</f>
        <v>0</v>
      </c>
      <c r="P53">
        <f>Table2[[#This Row],[activity]]</f>
        <v>286</v>
      </c>
      <c r="Q53" s="1" t="str">
        <f>Table2[[#This Row],[miner]]</f>
        <v>imf</v>
      </c>
      <c r="R53">
        <f>Table5[[#This Row],[xor]]-Table5[[#This Row],[optionality]]</f>
        <v>15</v>
      </c>
      <c r="S53">
        <f>Table5[[#This Row],[xor non optionality]]+Table5[[#This Row],[sequence]]+Table5[[#This Row],[loop]]+Table5[[#This Row],[interleaved]]+Table5[[#This Row],[concurrent]]</f>
        <v>135</v>
      </c>
      <c r="T53">
        <f>Table5[[#This Row],[sequence-opt]]+Table5[[#This Row],[optionality]]+Table5[[#This Row],[or]]</f>
        <v>219</v>
      </c>
      <c r="U53">
        <f>Table5[[#This Row],[basic footprints]]+Table5[[#This Row],[advanced footprints]]</f>
        <v>354</v>
      </c>
      <c r="V53">
        <f>Table5[[#This Row],[flower_size]]/Table5[[#This Row],[activity]]</f>
        <v>0</v>
      </c>
      <c r="W53" s="5">
        <f>Table5[[#This Row],[tau]]/Table5[[#This Row],[activity]]</f>
        <v>0.73076923076923073</v>
      </c>
      <c r="X53" s="5">
        <f>Table5[[#This Row],[optionality]]</f>
        <v>209</v>
      </c>
      <c r="Y53" s="5">
        <f>Table5[[#This Row],[sequence-opt]]</f>
        <v>10</v>
      </c>
      <c r="Z53" s="5">
        <f>Table5[[#This Row],[or]]</f>
        <v>0</v>
      </c>
      <c r="AA53" s="5">
        <f>Table5[[#This Row],[or_size]]</f>
        <v>0</v>
      </c>
      <c r="AB53" s="5">
        <f>Table5[[#This Row],[advanced footprints]]/(Table5[[#This Row],[basic footprints]]+Table5[[#This Row],[advanced footprints]]-Table5[[#This Row],[sequence-opt]])</f>
        <v>0.63662790697674421</v>
      </c>
      <c r="AC53" s="5">
        <f>Table5[[#This Row],[optionality footprint]]/(Table5[[#This Row],[activity]]+Table5[[#This Row],[basic footprints]])</f>
        <v>0.49643705463182897</v>
      </c>
      <c r="AD53" s="5">
        <f>IFERROR(Table5[[#This Row],[sequence optionality footprint]]/Table5[[#This Row],[sequence]],"")</f>
        <v>0.16949152542372881</v>
      </c>
      <c r="AE53" s="5">
        <f>IFERROR(Table5[[#This Row],[or footprint]]/(Table5[[#This Row],[concurrent]]+Table5[[#This Row],[or]]),"")</f>
        <v>0</v>
      </c>
    </row>
    <row r="54" spans="1:31" hidden="1" x14ac:dyDescent="0.25">
      <c r="A54" t="s">
        <v>541</v>
      </c>
      <c r="B54" t="s">
        <v>590</v>
      </c>
      <c r="C54">
        <f>Table2[[#This Row],[xor]]</f>
        <v>206</v>
      </c>
      <c r="D54">
        <f>Table2[[#This Row],[optionality]]</f>
        <v>190</v>
      </c>
      <c r="E54">
        <f>Table2[[#This Row],[concurrent]]</f>
        <v>40</v>
      </c>
      <c r="F54">
        <f>Table2[[#This Row],[sequence]]</f>
        <v>64</v>
      </c>
      <c r="G54">
        <f>Table2[[#This Row],[sequence-opt]]</f>
        <v>8</v>
      </c>
      <c r="H54">
        <f>Table2[[#This Row],[loop]]</f>
        <v>4</v>
      </c>
      <c r="I54">
        <f>Table2[[#This Row],[flower]]</f>
        <v>0</v>
      </c>
      <c r="J54">
        <f>Table2[[#This Row],[flower_size]]</f>
        <v>0</v>
      </c>
      <c r="K54">
        <f>Table2[[#This Row],[tau]]</f>
        <v>190</v>
      </c>
      <c r="L54">
        <f>Table2[[#This Row],[interleaved]]</f>
        <v>0</v>
      </c>
      <c r="M54">
        <f>Table2[[#This Row],[or]]</f>
        <v>17</v>
      </c>
      <c r="N54">
        <f>Table2[[#This Row],[or_children]]</f>
        <v>39</v>
      </c>
      <c r="O54">
        <f>Table2[[#This Row],[or_size]]</f>
        <v>58</v>
      </c>
      <c r="P54">
        <f>Table2[[#This Row],[activity]]</f>
        <v>274</v>
      </c>
      <c r="Q54" s="1" t="str">
        <f>Table2[[#This Row],[miner]]</f>
        <v>imfa-basic-opt-pc</v>
      </c>
      <c r="R54">
        <f>Table5[[#This Row],[xor]]-Table5[[#This Row],[optionality]]</f>
        <v>16</v>
      </c>
      <c r="S54">
        <f>Table5[[#This Row],[xor non optionality]]+Table5[[#This Row],[sequence]]+Table5[[#This Row],[loop]]+Table5[[#This Row],[interleaved]]+Table5[[#This Row],[concurrent]]</f>
        <v>124</v>
      </c>
      <c r="T54">
        <f>Table5[[#This Row],[sequence-opt]]+Table5[[#This Row],[optionality]]+Table5[[#This Row],[or]]</f>
        <v>215</v>
      </c>
      <c r="U54">
        <f>Table5[[#This Row],[basic footprints]]+Table5[[#This Row],[advanced footprints]]</f>
        <v>339</v>
      </c>
      <c r="V54">
        <f>Table5[[#This Row],[flower_size]]/Table5[[#This Row],[activity]]</f>
        <v>0</v>
      </c>
      <c r="W54" s="5">
        <f>Table5[[#This Row],[tau]]/Table5[[#This Row],[activity]]</f>
        <v>0.69343065693430661</v>
      </c>
      <c r="X54" s="5">
        <f>Table5[[#This Row],[optionality]]</f>
        <v>190</v>
      </c>
      <c r="Y54" s="5">
        <f>Table5[[#This Row],[sequence-opt]]</f>
        <v>8</v>
      </c>
      <c r="Z54" s="5">
        <f>Table5[[#This Row],[or]]</f>
        <v>17</v>
      </c>
      <c r="AA54" s="5">
        <f>Table5[[#This Row],[or_size]]</f>
        <v>58</v>
      </c>
      <c r="AB54" s="5">
        <f>Table5[[#This Row],[advanced footprints]]/(Table5[[#This Row],[basic footprints]]+Table5[[#This Row],[advanced footprints]]-Table5[[#This Row],[sequence-opt]])</f>
        <v>0.64954682779456197</v>
      </c>
      <c r="AC54" s="5">
        <f>Table5[[#This Row],[optionality footprint]]/(Table5[[#This Row],[activity]]+Table5[[#This Row],[basic footprints]])</f>
        <v>0.47738693467336685</v>
      </c>
      <c r="AD54" s="5">
        <f>IFERROR(Table5[[#This Row],[sequence optionality footprint]]/Table5[[#This Row],[sequence]],"")</f>
        <v>0.125</v>
      </c>
      <c r="AE54" s="5">
        <f>IFERROR(Table5[[#This Row],[or footprint]]/(Table5[[#This Row],[concurrent]]+Table5[[#This Row],[or]]),"")</f>
        <v>0.2982456140350877</v>
      </c>
    </row>
    <row r="55" spans="1:31" x14ac:dyDescent="0.25">
      <c r="A55" t="s">
        <v>541</v>
      </c>
      <c r="B55" t="s">
        <v>590</v>
      </c>
      <c r="C55">
        <f>Table2[[#This Row],[xor]]</f>
        <v>202</v>
      </c>
      <c r="D55">
        <f>Table2[[#This Row],[optionality]]</f>
        <v>187</v>
      </c>
      <c r="E55">
        <f>Table2[[#This Row],[concurrent]]</f>
        <v>33</v>
      </c>
      <c r="F55">
        <f>Table2[[#This Row],[sequence]]</f>
        <v>61</v>
      </c>
      <c r="G55">
        <f>Table2[[#This Row],[sequence-opt]]</f>
        <v>13</v>
      </c>
      <c r="H55">
        <f>Table2[[#This Row],[loop]]</f>
        <v>8</v>
      </c>
      <c r="I55">
        <f>Table2[[#This Row],[flower]]</f>
        <v>0</v>
      </c>
      <c r="J55">
        <f>Table2[[#This Row],[flower_size]]</f>
        <v>0</v>
      </c>
      <c r="K55">
        <f>Table2[[#This Row],[tau]]</f>
        <v>187</v>
      </c>
      <c r="L55">
        <f>Table2[[#This Row],[interleaved]]</f>
        <v>0</v>
      </c>
      <c r="M55">
        <f>Table2[[#This Row],[or]]</f>
        <v>22</v>
      </c>
      <c r="N55">
        <f>Table2[[#This Row],[or_children]]</f>
        <v>47</v>
      </c>
      <c r="O55">
        <f>Table2[[#This Row],[or_size]]</f>
        <v>55</v>
      </c>
      <c r="P55">
        <f>Table2[[#This Row],[activity]]</f>
        <v>286</v>
      </c>
      <c r="Q55" s="1" t="str">
        <f>Table2[[#This Row],[miner]]</f>
        <v>imfa</v>
      </c>
      <c r="R55">
        <f>Table5[[#This Row],[xor]]-Table5[[#This Row],[optionality]]</f>
        <v>15</v>
      </c>
      <c r="S55">
        <f>Table5[[#This Row],[xor non optionality]]+Table5[[#This Row],[sequence]]+Table5[[#This Row],[loop]]+Table5[[#This Row],[interleaved]]+Table5[[#This Row],[concurrent]]</f>
        <v>117</v>
      </c>
      <c r="T55">
        <f>Table5[[#This Row],[sequence-opt]]+Table5[[#This Row],[optionality]]+Table5[[#This Row],[or]]</f>
        <v>222</v>
      </c>
      <c r="U55">
        <f>Table5[[#This Row],[basic footprints]]+Table5[[#This Row],[advanced footprints]]</f>
        <v>339</v>
      </c>
      <c r="V55">
        <f>Table5[[#This Row],[flower_size]]/Table5[[#This Row],[activity]]</f>
        <v>0</v>
      </c>
      <c r="W55" s="5">
        <f>Table5[[#This Row],[tau]]/Table5[[#This Row],[activity]]</f>
        <v>0.65384615384615385</v>
      </c>
      <c r="X55" s="5">
        <f>Table5[[#This Row],[optionality]]</f>
        <v>187</v>
      </c>
      <c r="Y55" s="5">
        <f>Table5[[#This Row],[sequence-opt]]</f>
        <v>13</v>
      </c>
      <c r="Z55" s="5">
        <f>Table5[[#This Row],[or]]</f>
        <v>22</v>
      </c>
      <c r="AA55" s="5">
        <f>Table5[[#This Row],[or_size]]</f>
        <v>55</v>
      </c>
      <c r="AB55" s="5">
        <f>Table5[[#This Row],[advanced footprints]]/(Table5[[#This Row],[basic footprints]]+Table5[[#This Row],[advanced footprints]]-Table5[[#This Row],[sequence-opt]])</f>
        <v>0.68098159509202449</v>
      </c>
      <c r="AC55" s="5">
        <f>Table5[[#This Row],[optionality footprint]]/(Table5[[#This Row],[activity]]+Table5[[#This Row],[basic footprints]])</f>
        <v>0.4640198511166253</v>
      </c>
      <c r="AD55" s="5">
        <f>IFERROR(Table5[[#This Row],[sequence optionality footprint]]/Table5[[#This Row],[sequence]],"")</f>
        <v>0.21311475409836064</v>
      </c>
      <c r="AE55" s="5">
        <f>IFERROR(Table5[[#This Row],[or footprint]]/(Table5[[#This Row],[concurrent]]+Table5[[#This Row],[or]]),"")</f>
        <v>0.4</v>
      </c>
    </row>
    <row r="56" spans="1:31" x14ac:dyDescent="0.25">
      <c r="A56" t="s">
        <v>542</v>
      </c>
      <c r="B56" t="s">
        <v>590</v>
      </c>
      <c r="C56">
        <f>Table2[[#This Row],[xor]]</f>
        <v>9</v>
      </c>
      <c r="D56">
        <f>Table2[[#This Row],[optionality]]</f>
        <v>0</v>
      </c>
      <c r="E56">
        <f>Table2[[#This Row],[concurrent]]</f>
        <v>0</v>
      </c>
      <c r="F56">
        <f>Table2[[#This Row],[sequence]]</f>
        <v>2</v>
      </c>
      <c r="G56">
        <f>Table2[[#This Row],[sequence-opt]]</f>
        <v>0</v>
      </c>
      <c r="H56">
        <f>Table2[[#This Row],[loop]]</f>
        <v>8</v>
      </c>
      <c r="I56">
        <f>Table2[[#This Row],[flower]]</f>
        <v>7</v>
      </c>
      <c r="J56">
        <f>Table2[[#This Row],[flower_size]]</f>
        <v>355</v>
      </c>
      <c r="K56">
        <f>Table2[[#This Row],[tau]]</f>
        <v>7</v>
      </c>
      <c r="L56">
        <f>Table2[[#This Row],[interleaved]]</f>
        <v>0</v>
      </c>
      <c r="M56">
        <f>Table2[[#This Row],[or]]</f>
        <v>0</v>
      </c>
      <c r="N56">
        <f>Table2[[#This Row],[or_children]]</f>
        <v>0</v>
      </c>
      <c r="O56">
        <f>Table2[[#This Row],[or_size]]</f>
        <v>0</v>
      </c>
      <c r="P56">
        <f>Table2[[#This Row],[activity]]</f>
        <v>356</v>
      </c>
      <c r="Q56" s="1" t="str">
        <f>Table2[[#This Row],[miner]]</f>
        <v>im</v>
      </c>
      <c r="R56">
        <f>Table5[[#This Row],[xor]]-Table5[[#This Row],[optionality]]</f>
        <v>9</v>
      </c>
      <c r="S56">
        <f>Table5[[#This Row],[xor non optionality]]+Table5[[#This Row],[sequence]]+Table5[[#This Row],[loop]]+Table5[[#This Row],[interleaved]]+Table5[[#This Row],[concurrent]]</f>
        <v>19</v>
      </c>
      <c r="T56">
        <f>Table5[[#This Row],[sequence-opt]]+Table5[[#This Row],[optionality]]+Table5[[#This Row],[or]]</f>
        <v>0</v>
      </c>
      <c r="U56">
        <f>Table5[[#This Row],[basic footprints]]+Table5[[#This Row],[advanced footprints]]</f>
        <v>19</v>
      </c>
      <c r="V56">
        <f>Table5[[#This Row],[flower_size]]/Table5[[#This Row],[activity]]</f>
        <v>0.9971910112359551</v>
      </c>
      <c r="W56" s="5">
        <f>Table5[[#This Row],[tau]]/Table5[[#This Row],[activity]]</f>
        <v>1.9662921348314606E-2</v>
      </c>
      <c r="X56" s="5">
        <f>Table5[[#This Row],[optionality]]</f>
        <v>0</v>
      </c>
      <c r="Y56" s="5">
        <f>Table5[[#This Row],[sequence-opt]]</f>
        <v>0</v>
      </c>
      <c r="Z56" s="5">
        <f>Table5[[#This Row],[or]]</f>
        <v>0</v>
      </c>
      <c r="AA56" s="5">
        <f>Table5[[#This Row],[or_size]]</f>
        <v>0</v>
      </c>
      <c r="AB56" s="5">
        <f>Table5[[#This Row],[advanced footprints]]/(Table5[[#This Row],[basic footprints]]+Table5[[#This Row],[advanced footprints]]-Table5[[#This Row],[sequence-opt]])</f>
        <v>0</v>
      </c>
      <c r="AC56" s="5">
        <f>Table5[[#This Row],[optionality footprint]]/(Table5[[#This Row],[activity]]+Table5[[#This Row],[basic footprints]])</f>
        <v>0</v>
      </c>
      <c r="AD56" s="5">
        <f>IFERROR(Table5[[#This Row],[sequence optionality footprint]]/Table5[[#This Row],[sequence]],"")</f>
        <v>0</v>
      </c>
      <c r="AE56" s="5" t="str">
        <f>IFERROR(Table5[[#This Row],[or footprint]]/(Table5[[#This Row],[concurrent]]+Table5[[#This Row],[or]]),"")</f>
        <v/>
      </c>
    </row>
    <row r="57" spans="1:31" hidden="1" x14ac:dyDescent="0.25">
      <c r="A57" t="s">
        <v>542</v>
      </c>
      <c r="B57" t="s">
        <v>590</v>
      </c>
      <c r="C57">
        <f>Table2[[#This Row],[xor]]</f>
        <v>323</v>
      </c>
      <c r="D57">
        <f>Table2[[#This Row],[optionality]]</f>
        <v>235</v>
      </c>
      <c r="E57">
        <f>Table2[[#This Row],[concurrent]]</f>
        <v>51</v>
      </c>
      <c r="F57">
        <f>Table2[[#This Row],[sequence]]</f>
        <v>60</v>
      </c>
      <c r="G57">
        <f>Table2[[#This Row],[sequence-opt]]</f>
        <v>9</v>
      </c>
      <c r="H57">
        <f>Table2[[#This Row],[loop]]</f>
        <v>87</v>
      </c>
      <c r="I57">
        <f>Table2[[#This Row],[flower]]</f>
        <v>83</v>
      </c>
      <c r="J57">
        <f>Table2[[#This Row],[flower_size]]</f>
        <v>83</v>
      </c>
      <c r="K57">
        <f>Table2[[#This Row],[tau]]</f>
        <v>318</v>
      </c>
      <c r="L57">
        <f>Table2[[#This Row],[interleaved]]</f>
        <v>0</v>
      </c>
      <c r="M57">
        <f>Table2[[#This Row],[or]]</f>
        <v>4</v>
      </c>
      <c r="N57">
        <f>Table2[[#This Row],[or_children]]</f>
        <v>8</v>
      </c>
      <c r="O57">
        <f>Table2[[#This Row],[or_size]]</f>
        <v>11</v>
      </c>
      <c r="P57">
        <f>Table2[[#This Row],[activity]]</f>
        <v>356</v>
      </c>
      <c r="Q57" s="1" t="str">
        <f>Table2[[#This Row],[miner]]</f>
        <v>ima-basic-opt-pc</v>
      </c>
      <c r="R57">
        <f>Table5[[#This Row],[xor]]-Table5[[#This Row],[optionality]]</f>
        <v>88</v>
      </c>
      <c r="S57">
        <f>Table5[[#This Row],[xor non optionality]]+Table5[[#This Row],[sequence]]+Table5[[#This Row],[loop]]+Table5[[#This Row],[interleaved]]+Table5[[#This Row],[concurrent]]</f>
        <v>286</v>
      </c>
      <c r="T57">
        <f>Table5[[#This Row],[sequence-opt]]+Table5[[#This Row],[optionality]]+Table5[[#This Row],[or]]</f>
        <v>248</v>
      </c>
      <c r="U57">
        <f>Table5[[#This Row],[basic footprints]]+Table5[[#This Row],[advanced footprints]]</f>
        <v>534</v>
      </c>
      <c r="V57">
        <f>Table5[[#This Row],[flower_size]]/Table5[[#This Row],[activity]]</f>
        <v>0.23314606741573032</v>
      </c>
      <c r="W57" s="5">
        <f>Table5[[#This Row],[tau]]/Table5[[#This Row],[activity]]</f>
        <v>0.8932584269662921</v>
      </c>
      <c r="X57" s="5">
        <f>Table5[[#This Row],[optionality]]</f>
        <v>235</v>
      </c>
      <c r="Y57" s="5">
        <f>Table5[[#This Row],[sequence-opt]]</f>
        <v>9</v>
      </c>
      <c r="Z57" s="5">
        <f>Table5[[#This Row],[or]]</f>
        <v>4</v>
      </c>
      <c r="AA57" s="5">
        <f>Table5[[#This Row],[or_size]]</f>
        <v>11</v>
      </c>
      <c r="AB57" s="5">
        <f>Table5[[#This Row],[advanced footprints]]/(Table5[[#This Row],[basic footprints]]+Table5[[#This Row],[advanced footprints]]-Table5[[#This Row],[sequence-opt]])</f>
        <v>0.4723809523809524</v>
      </c>
      <c r="AC57" s="5">
        <f>Table5[[#This Row],[optionality footprint]]/(Table5[[#This Row],[activity]]+Table5[[#This Row],[basic footprints]])</f>
        <v>0.36604361370716509</v>
      </c>
      <c r="AD57" s="5">
        <f>IFERROR(Table5[[#This Row],[sequence optionality footprint]]/Table5[[#This Row],[sequence]],"")</f>
        <v>0.15</v>
      </c>
      <c r="AE57" s="5">
        <f>IFERROR(Table5[[#This Row],[or footprint]]/(Table5[[#This Row],[concurrent]]+Table5[[#This Row],[or]]),"")</f>
        <v>7.2727272727272724E-2</v>
      </c>
    </row>
    <row r="58" spans="1:31" x14ac:dyDescent="0.25">
      <c r="A58" t="s">
        <v>542</v>
      </c>
      <c r="B58" t="s">
        <v>590</v>
      </c>
      <c r="C58">
        <f>Table2[[#This Row],[xor]]</f>
        <v>321</v>
      </c>
      <c r="D58">
        <f>Table2[[#This Row],[optionality]]</f>
        <v>233</v>
      </c>
      <c r="E58">
        <f>Table2[[#This Row],[concurrent]]</f>
        <v>51</v>
      </c>
      <c r="F58">
        <f>Table2[[#This Row],[sequence]]</f>
        <v>58</v>
      </c>
      <c r="G58">
        <f>Table2[[#This Row],[sequence-opt]]</f>
        <v>7</v>
      </c>
      <c r="H58">
        <f>Table2[[#This Row],[loop]]</f>
        <v>87</v>
      </c>
      <c r="I58">
        <f>Table2[[#This Row],[flower]]</f>
        <v>83</v>
      </c>
      <c r="J58">
        <f>Table2[[#This Row],[flower_size]]</f>
        <v>83</v>
      </c>
      <c r="K58">
        <f>Table2[[#This Row],[tau]]</f>
        <v>316</v>
      </c>
      <c r="L58">
        <f>Table2[[#This Row],[interleaved]]</f>
        <v>1</v>
      </c>
      <c r="M58">
        <f>Table2[[#This Row],[or]]</f>
        <v>3</v>
      </c>
      <c r="N58">
        <f>Table2[[#This Row],[or_children]]</f>
        <v>6</v>
      </c>
      <c r="O58">
        <f>Table2[[#This Row],[or_size]]</f>
        <v>9</v>
      </c>
      <c r="P58">
        <f>Table2[[#This Row],[activity]]</f>
        <v>356</v>
      </c>
      <c r="Q58" s="1" t="str">
        <f>Table2[[#This Row],[miner]]</f>
        <v>ima</v>
      </c>
      <c r="R58">
        <f>Table5[[#This Row],[xor]]-Table5[[#This Row],[optionality]]</f>
        <v>88</v>
      </c>
      <c r="S58">
        <f>Table5[[#This Row],[xor non optionality]]+Table5[[#This Row],[sequence]]+Table5[[#This Row],[loop]]+Table5[[#This Row],[interleaved]]+Table5[[#This Row],[concurrent]]</f>
        <v>285</v>
      </c>
      <c r="T58">
        <f>Table5[[#This Row],[sequence-opt]]+Table5[[#This Row],[optionality]]+Table5[[#This Row],[or]]</f>
        <v>243</v>
      </c>
      <c r="U58">
        <f>Table5[[#This Row],[basic footprints]]+Table5[[#This Row],[advanced footprints]]</f>
        <v>528</v>
      </c>
      <c r="V58">
        <f>Table5[[#This Row],[flower_size]]/Table5[[#This Row],[activity]]</f>
        <v>0.23314606741573032</v>
      </c>
      <c r="W58" s="5">
        <f>Table5[[#This Row],[tau]]/Table5[[#This Row],[activity]]</f>
        <v>0.88764044943820219</v>
      </c>
      <c r="X58" s="5">
        <f>Table5[[#This Row],[optionality]]</f>
        <v>233</v>
      </c>
      <c r="Y58" s="5">
        <f>Table5[[#This Row],[sequence-opt]]</f>
        <v>7</v>
      </c>
      <c r="Z58" s="5">
        <f>Table5[[#This Row],[or]]</f>
        <v>3</v>
      </c>
      <c r="AA58" s="5">
        <f>Table5[[#This Row],[or_size]]</f>
        <v>9</v>
      </c>
      <c r="AB58" s="5">
        <f>Table5[[#This Row],[advanced footprints]]/(Table5[[#This Row],[basic footprints]]+Table5[[#This Row],[advanced footprints]]-Table5[[#This Row],[sequence-opt]])</f>
        <v>0.46641074856046066</v>
      </c>
      <c r="AC58" s="5">
        <f>Table5[[#This Row],[optionality footprint]]/(Table5[[#This Row],[activity]]+Table5[[#This Row],[basic footprints]])</f>
        <v>0.36349453978159124</v>
      </c>
      <c r="AD58" s="5">
        <f>IFERROR(Table5[[#This Row],[sequence optionality footprint]]/Table5[[#This Row],[sequence]],"")</f>
        <v>0.1206896551724138</v>
      </c>
      <c r="AE58" s="5">
        <f>IFERROR(Table5[[#This Row],[or footprint]]/(Table5[[#This Row],[concurrent]]+Table5[[#This Row],[or]]),"")</f>
        <v>5.5555555555555552E-2</v>
      </c>
    </row>
    <row r="59" spans="1:31" x14ac:dyDescent="0.25">
      <c r="A59" t="s">
        <v>542</v>
      </c>
      <c r="B59" t="s">
        <v>590</v>
      </c>
      <c r="C59">
        <f>Table2[[#This Row],[xor]]</f>
        <v>174</v>
      </c>
      <c r="D59">
        <f>Table2[[#This Row],[optionality]]</f>
        <v>163</v>
      </c>
      <c r="E59">
        <f>Table2[[#This Row],[concurrent]]</f>
        <v>41</v>
      </c>
      <c r="F59">
        <f>Table2[[#This Row],[sequence]]</f>
        <v>43</v>
      </c>
      <c r="G59">
        <f>Table2[[#This Row],[sequence-opt]]</f>
        <v>5</v>
      </c>
      <c r="H59">
        <f>Table2[[#This Row],[loop]]</f>
        <v>5</v>
      </c>
      <c r="I59">
        <f>Table2[[#This Row],[flower]]</f>
        <v>0</v>
      </c>
      <c r="J59">
        <f>Table2[[#This Row],[flower_size]]</f>
        <v>0</v>
      </c>
      <c r="K59">
        <f>Table2[[#This Row],[tau]]</f>
        <v>163</v>
      </c>
      <c r="L59">
        <f>Table2[[#This Row],[interleaved]]</f>
        <v>0</v>
      </c>
      <c r="M59">
        <f>Table2[[#This Row],[or]]</f>
        <v>0</v>
      </c>
      <c r="N59">
        <f>Table2[[#This Row],[or_children]]</f>
        <v>0</v>
      </c>
      <c r="O59">
        <f>Table2[[#This Row],[or_size]]</f>
        <v>0</v>
      </c>
      <c r="P59">
        <f>Table2[[#This Row],[activity]]</f>
        <v>232</v>
      </c>
      <c r="Q59" s="1" t="str">
        <f>Table2[[#This Row],[miner]]</f>
        <v>imf</v>
      </c>
      <c r="R59">
        <f>Table5[[#This Row],[xor]]-Table5[[#This Row],[optionality]]</f>
        <v>11</v>
      </c>
      <c r="S59">
        <f>Table5[[#This Row],[xor non optionality]]+Table5[[#This Row],[sequence]]+Table5[[#This Row],[loop]]+Table5[[#This Row],[interleaved]]+Table5[[#This Row],[concurrent]]</f>
        <v>100</v>
      </c>
      <c r="T59">
        <f>Table5[[#This Row],[sequence-opt]]+Table5[[#This Row],[optionality]]+Table5[[#This Row],[or]]</f>
        <v>168</v>
      </c>
      <c r="U59">
        <f>Table5[[#This Row],[basic footprints]]+Table5[[#This Row],[advanced footprints]]</f>
        <v>268</v>
      </c>
      <c r="V59">
        <f>Table5[[#This Row],[flower_size]]/Table5[[#This Row],[activity]]</f>
        <v>0</v>
      </c>
      <c r="W59" s="5">
        <f>Table5[[#This Row],[tau]]/Table5[[#This Row],[activity]]</f>
        <v>0.70258620689655171</v>
      </c>
      <c r="X59" s="5">
        <f>Table5[[#This Row],[optionality]]</f>
        <v>163</v>
      </c>
      <c r="Y59" s="5">
        <f>Table5[[#This Row],[sequence-opt]]</f>
        <v>5</v>
      </c>
      <c r="Z59" s="5">
        <f>Table5[[#This Row],[or]]</f>
        <v>0</v>
      </c>
      <c r="AA59" s="5">
        <f>Table5[[#This Row],[or_size]]</f>
        <v>0</v>
      </c>
      <c r="AB59" s="5">
        <f>Table5[[#This Row],[advanced footprints]]/(Table5[[#This Row],[basic footprints]]+Table5[[#This Row],[advanced footprints]]-Table5[[#This Row],[sequence-opt]])</f>
        <v>0.63878326996197721</v>
      </c>
      <c r="AC59" s="5">
        <f>Table5[[#This Row],[optionality footprint]]/(Table5[[#This Row],[activity]]+Table5[[#This Row],[basic footprints]])</f>
        <v>0.49096385542168675</v>
      </c>
      <c r="AD59" s="5">
        <f>IFERROR(Table5[[#This Row],[sequence optionality footprint]]/Table5[[#This Row],[sequence]],"")</f>
        <v>0.11627906976744186</v>
      </c>
      <c r="AE59" s="5">
        <f>IFERROR(Table5[[#This Row],[or footprint]]/(Table5[[#This Row],[concurrent]]+Table5[[#This Row],[or]]),"")</f>
        <v>0</v>
      </c>
    </row>
    <row r="60" spans="1:31" hidden="1" x14ac:dyDescent="0.25">
      <c r="A60" t="s">
        <v>542</v>
      </c>
      <c r="B60" t="s">
        <v>590</v>
      </c>
      <c r="C60">
        <f>Table2[[#This Row],[xor]]</f>
        <v>167</v>
      </c>
      <c r="D60">
        <f>Table2[[#This Row],[optionality]]</f>
        <v>153</v>
      </c>
      <c r="E60">
        <f>Table2[[#This Row],[concurrent]]</f>
        <v>31</v>
      </c>
      <c r="F60">
        <f>Table2[[#This Row],[sequence]]</f>
        <v>44</v>
      </c>
      <c r="G60">
        <f>Table2[[#This Row],[sequence-opt]]</f>
        <v>7</v>
      </c>
      <c r="H60">
        <f>Table2[[#This Row],[loop]]</f>
        <v>7</v>
      </c>
      <c r="I60">
        <f>Table2[[#This Row],[flower]]</f>
        <v>0</v>
      </c>
      <c r="J60">
        <f>Table2[[#This Row],[flower_size]]</f>
        <v>0</v>
      </c>
      <c r="K60">
        <f>Table2[[#This Row],[tau]]</f>
        <v>153</v>
      </c>
      <c r="L60">
        <f>Table2[[#This Row],[interleaved]]</f>
        <v>0</v>
      </c>
      <c r="M60">
        <f>Table2[[#This Row],[or]]</f>
        <v>9</v>
      </c>
      <c r="N60">
        <f>Table2[[#This Row],[or_children]]</f>
        <v>21</v>
      </c>
      <c r="O60">
        <f>Table2[[#This Row],[or_size]]</f>
        <v>21</v>
      </c>
      <c r="P60">
        <f>Table2[[#This Row],[activity]]</f>
        <v>232</v>
      </c>
      <c r="Q60" s="1" t="str">
        <f>Table2[[#This Row],[miner]]</f>
        <v>imfa-basic-opt-pc</v>
      </c>
      <c r="R60">
        <f>Table5[[#This Row],[xor]]-Table5[[#This Row],[optionality]]</f>
        <v>14</v>
      </c>
      <c r="S60">
        <f>Table5[[#This Row],[xor non optionality]]+Table5[[#This Row],[sequence]]+Table5[[#This Row],[loop]]+Table5[[#This Row],[interleaved]]+Table5[[#This Row],[concurrent]]</f>
        <v>96</v>
      </c>
      <c r="T60">
        <f>Table5[[#This Row],[sequence-opt]]+Table5[[#This Row],[optionality]]+Table5[[#This Row],[or]]</f>
        <v>169</v>
      </c>
      <c r="U60">
        <f>Table5[[#This Row],[basic footprints]]+Table5[[#This Row],[advanced footprints]]</f>
        <v>265</v>
      </c>
      <c r="V60">
        <f>Table5[[#This Row],[flower_size]]/Table5[[#This Row],[activity]]</f>
        <v>0</v>
      </c>
      <c r="W60" s="5">
        <f>Table5[[#This Row],[tau]]/Table5[[#This Row],[activity]]</f>
        <v>0.65948275862068961</v>
      </c>
      <c r="X60" s="5">
        <f>Table5[[#This Row],[optionality]]</f>
        <v>153</v>
      </c>
      <c r="Y60" s="5">
        <f>Table5[[#This Row],[sequence-opt]]</f>
        <v>7</v>
      </c>
      <c r="Z60" s="5">
        <f>Table5[[#This Row],[or]]</f>
        <v>9</v>
      </c>
      <c r="AA60" s="5">
        <f>Table5[[#This Row],[or_size]]</f>
        <v>21</v>
      </c>
      <c r="AB60" s="5">
        <f>Table5[[#This Row],[advanced footprints]]/(Table5[[#This Row],[basic footprints]]+Table5[[#This Row],[advanced footprints]]-Table5[[#This Row],[sequence-opt]])</f>
        <v>0.65503875968992253</v>
      </c>
      <c r="AC60" s="5">
        <f>Table5[[#This Row],[optionality footprint]]/(Table5[[#This Row],[activity]]+Table5[[#This Row],[basic footprints]])</f>
        <v>0.46646341463414637</v>
      </c>
      <c r="AD60" s="5">
        <f>IFERROR(Table5[[#This Row],[sequence optionality footprint]]/Table5[[#This Row],[sequence]],"")</f>
        <v>0.15909090909090909</v>
      </c>
      <c r="AE60" s="5">
        <f>IFERROR(Table5[[#This Row],[or footprint]]/(Table5[[#This Row],[concurrent]]+Table5[[#This Row],[or]]),"")</f>
        <v>0.22500000000000001</v>
      </c>
    </row>
    <row r="61" spans="1:31" x14ac:dyDescent="0.25">
      <c r="A61" t="s">
        <v>542</v>
      </c>
      <c r="B61" t="s">
        <v>590</v>
      </c>
      <c r="C61">
        <f>Table2[[#This Row],[xor]]</f>
        <v>159</v>
      </c>
      <c r="D61">
        <f>Table2[[#This Row],[optionality]]</f>
        <v>148</v>
      </c>
      <c r="E61">
        <f>Table2[[#This Row],[concurrent]]</f>
        <v>33</v>
      </c>
      <c r="F61">
        <f>Table2[[#This Row],[sequence]]</f>
        <v>44</v>
      </c>
      <c r="G61">
        <f>Table2[[#This Row],[sequence-opt]]</f>
        <v>7</v>
      </c>
      <c r="H61">
        <f>Table2[[#This Row],[loop]]</f>
        <v>6</v>
      </c>
      <c r="I61">
        <f>Table2[[#This Row],[flower]]</f>
        <v>0</v>
      </c>
      <c r="J61">
        <f>Table2[[#This Row],[flower_size]]</f>
        <v>0</v>
      </c>
      <c r="K61">
        <f>Table2[[#This Row],[tau]]</f>
        <v>148</v>
      </c>
      <c r="L61">
        <f>Table2[[#This Row],[interleaved]]</f>
        <v>0</v>
      </c>
      <c r="M61">
        <f>Table2[[#This Row],[or]]</f>
        <v>8</v>
      </c>
      <c r="N61">
        <f>Table2[[#This Row],[or_children]]</f>
        <v>18</v>
      </c>
      <c r="O61">
        <f>Table2[[#This Row],[or_size]]</f>
        <v>19</v>
      </c>
      <c r="P61">
        <f>Table2[[#This Row],[activity]]</f>
        <v>232</v>
      </c>
      <c r="Q61" s="1" t="str">
        <f>Table2[[#This Row],[miner]]</f>
        <v>imfa</v>
      </c>
      <c r="R61">
        <f>Table5[[#This Row],[xor]]-Table5[[#This Row],[optionality]]</f>
        <v>11</v>
      </c>
      <c r="S61">
        <f>Table5[[#This Row],[xor non optionality]]+Table5[[#This Row],[sequence]]+Table5[[#This Row],[loop]]+Table5[[#This Row],[interleaved]]+Table5[[#This Row],[concurrent]]</f>
        <v>94</v>
      </c>
      <c r="T61">
        <f>Table5[[#This Row],[sequence-opt]]+Table5[[#This Row],[optionality]]+Table5[[#This Row],[or]]</f>
        <v>163</v>
      </c>
      <c r="U61">
        <f>Table5[[#This Row],[basic footprints]]+Table5[[#This Row],[advanced footprints]]</f>
        <v>257</v>
      </c>
      <c r="V61">
        <f>Table5[[#This Row],[flower_size]]/Table5[[#This Row],[activity]]</f>
        <v>0</v>
      </c>
      <c r="W61" s="5">
        <f>Table5[[#This Row],[tau]]/Table5[[#This Row],[activity]]</f>
        <v>0.63793103448275867</v>
      </c>
      <c r="X61" s="5">
        <f>Table5[[#This Row],[optionality]]</f>
        <v>148</v>
      </c>
      <c r="Y61" s="5">
        <f>Table5[[#This Row],[sequence-opt]]</f>
        <v>7</v>
      </c>
      <c r="Z61" s="5">
        <f>Table5[[#This Row],[or]]</f>
        <v>8</v>
      </c>
      <c r="AA61" s="5">
        <f>Table5[[#This Row],[or_size]]</f>
        <v>19</v>
      </c>
      <c r="AB61" s="5">
        <f>Table5[[#This Row],[advanced footprints]]/(Table5[[#This Row],[basic footprints]]+Table5[[#This Row],[advanced footprints]]-Table5[[#This Row],[sequence-opt]])</f>
        <v>0.65200000000000002</v>
      </c>
      <c r="AC61" s="5">
        <f>Table5[[#This Row],[optionality footprint]]/(Table5[[#This Row],[activity]]+Table5[[#This Row],[basic footprints]])</f>
        <v>0.45398773006134968</v>
      </c>
      <c r="AD61" s="5">
        <f>IFERROR(Table5[[#This Row],[sequence optionality footprint]]/Table5[[#This Row],[sequence]],"")</f>
        <v>0.15909090909090909</v>
      </c>
      <c r="AE61" s="5">
        <f>IFERROR(Table5[[#This Row],[or footprint]]/(Table5[[#This Row],[concurrent]]+Table5[[#This Row],[or]]),"")</f>
        <v>0.1951219512195122</v>
      </c>
    </row>
    <row r="62" spans="1:31" x14ac:dyDescent="0.25">
      <c r="A62" t="s">
        <v>543</v>
      </c>
      <c r="B62" t="s">
        <v>590</v>
      </c>
      <c r="C62">
        <f>Table2[[#This Row],[xor]]</f>
        <v>2</v>
      </c>
      <c r="D62">
        <f>Table2[[#This Row],[optionality]]</f>
        <v>0</v>
      </c>
      <c r="E62">
        <f>Table2[[#This Row],[concurrent]]</f>
        <v>0</v>
      </c>
      <c r="F62">
        <f>Table2[[#This Row],[sequence]]</f>
        <v>0</v>
      </c>
      <c r="G62">
        <f>Table2[[#This Row],[sequence-opt]]</f>
        <v>0</v>
      </c>
      <c r="H62">
        <f>Table2[[#This Row],[loop]]</f>
        <v>1</v>
      </c>
      <c r="I62">
        <f>Table2[[#This Row],[flower]]</f>
        <v>1</v>
      </c>
      <c r="J62">
        <f>Table2[[#This Row],[flower_size]]</f>
        <v>389</v>
      </c>
      <c r="K62">
        <f>Table2[[#This Row],[tau]]</f>
        <v>1</v>
      </c>
      <c r="L62">
        <f>Table2[[#This Row],[interleaved]]</f>
        <v>0</v>
      </c>
      <c r="M62">
        <f>Table2[[#This Row],[or]]</f>
        <v>0</v>
      </c>
      <c r="N62">
        <f>Table2[[#This Row],[or_children]]</f>
        <v>0</v>
      </c>
      <c r="O62">
        <f>Table2[[#This Row],[or_size]]</f>
        <v>0</v>
      </c>
      <c r="P62">
        <f>Table2[[#This Row],[activity]]</f>
        <v>389</v>
      </c>
      <c r="Q62" s="1" t="str">
        <f>Table2[[#This Row],[miner]]</f>
        <v>im</v>
      </c>
      <c r="R62">
        <f>Table5[[#This Row],[xor]]-Table5[[#This Row],[optionality]]</f>
        <v>2</v>
      </c>
      <c r="S62">
        <f>Table5[[#This Row],[xor non optionality]]+Table5[[#This Row],[sequence]]+Table5[[#This Row],[loop]]+Table5[[#This Row],[interleaved]]+Table5[[#This Row],[concurrent]]</f>
        <v>3</v>
      </c>
      <c r="T62">
        <f>Table5[[#This Row],[sequence-opt]]+Table5[[#This Row],[optionality]]+Table5[[#This Row],[or]]</f>
        <v>0</v>
      </c>
      <c r="U62">
        <f>Table5[[#This Row],[basic footprints]]+Table5[[#This Row],[advanced footprints]]</f>
        <v>3</v>
      </c>
      <c r="V62">
        <f>Table5[[#This Row],[flower_size]]/Table5[[#This Row],[activity]]</f>
        <v>1</v>
      </c>
      <c r="W62" s="5">
        <f>Table5[[#This Row],[tau]]/Table5[[#This Row],[activity]]</f>
        <v>2.5706940874035988E-3</v>
      </c>
      <c r="X62" s="5">
        <f>Table5[[#This Row],[optionality]]</f>
        <v>0</v>
      </c>
      <c r="Y62" s="5">
        <f>Table5[[#This Row],[sequence-opt]]</f>
        <v>0</v>
      </c>
      <c r="Z62" s="5">
        <f>Table5[[#This Row],[or]]</f>
        <v>0</v>
      </c>
      <c r="AA62" s="5">
        <f>Table5[[#This Row],[or_size]]</f>
        <v>0</v>
      </c>
      <c r="AB62" s="5">
        <f>Table5[[#This Row],[advanced footprints]]/(Table5[[#This Row],[basic footprints]]+Table5[[#This Row],[advanced footprints]]-Table5[[#This Row],[sequence-opt]])</f>
        <v>0</v>
      </c>
      <c r="AC62" s="5">
        <f>Table5[[#This Row],[optionality footprint]]/(Table5[[#This Row],[activity]]+Table5[[#This Row],[basic footprints]])</f>
        <v>0</v>
      </c>
      <c r="AD62" s="5" t="str">
        <f>IFERROR(Table5[[#This Row],[sequence optionality footprint]]/Table5[[#This Row],[sequence]],"")</f>
        <v/>
      </c>
      <c r="AE62" s="5" t="str">
        <f>IFERROR(Table5[[#This Row],[or footprint]]/(Table5[[#This Row],[concurrent]]+Table5[[#This Row],[or]]),"")</f>
        <v/>
      </c>
    </row>
    <row r="63" spans="1:31" hidden="1" x14ac:dyDescent="0.25">
      <c r="A63" t="s">
        <v>543</v>
      </c>
      <c r="B63" t="s">
        <v>590</v>
      </c>
      <c r="C63">
        <f>Table2[[#This Row],[xor]]</f>
        <v>351</v>
      </c>
      <c r="D63">
        <f>Table2[[#This Row],[optionality]]</f>
        <v>244</v>
      </c>
      <c r="E63">
        <f>Table2[[#This Row],[concurrent]]</f>
        <v>68</v>
      </c>
      <c r="F63">
        <f>Table2[[#This Row],[sequence]]</f>
        <v>64</v>
      </c>
      <c r="G63">
        <f>Table2[[#This Row],[sequence-opt]]</f>
        <v>5</v>
      </c>
      <c r="H63">
        <f>Table2[[#This Row],[loop]]</f>
        <v>108</v>
      </c>
      <c r="I63">
        <f>Table2[[#This Row],[flower]]</f>
        <v>103</v>
      </c>
      <c r="J63">
        <f>Table2[[#This Row],[flower_size]]</f>
        <v>103</v>
      </c>
      <c r="K63">
        <f>Table2[[#This Row],[tau]]</f>
        <v>347</v>
      </c>
      <c r="L63">
        <f>Table2[[#This Row],[interleaved]]</f>
        <v>0</v>
      </c>
      <c r="M63">
        <f>Table2[[#This Row],[or]]</f>
        <v>5</v>
      </c>
      <c r="N63">
        <f>Table2[[#This Row],[or_children]]</f>
        <v>10</v>
      </c>
      <c r="O63">
        <f>Table2[[#This Row],[or_size]]</f>
        <v>10</v>
      </c>
      <c r="P63">
        <f>Table2[[#This Row],[activity]]</f>
        <v>389</v>
      </c>
      <c r="Q63" s="1" t="str">
        <f>Table2[[#This Row],[miner]]</f>
        <v>ima-basic-opt-pc</v>
      </c>
      <c r="R63">
        <f>Table5[[#This Row],[xor]]-Table5[[#This Row],[optionality]]</f>
        <v>107</v>
      </c>
      <c r="S63">
        <f>Table5[[#This Row],[xor non optionality]]+Table5[[#This Row],[sequence]]+Table5[[#This Row],[loop]]+Table5[[#This Row],[interleaved]]+Table5[[#This Row],[concurrent]]</f>
        <v>347</v>
      </c>
      <c r="T63">
        <f>Table5[[#This Row],[sequence-opt]]+Table5[[#This Row],[optionality]]+Table5[[#This Row],[or]]</f>
        <v>254</v>
      </c>
      <c r="U63">
        <f>Table5[[#This Row],[basic footprints]]+Table5[[#This Row],[advanced footprints]]</f>
        <v>601</v>
      </c>
      <c r="V63">
        <f>Table5[[#This Row],[flower_size]]/Table5[[#This Row],[activity]]</f>
        <v>0.2647814910025707</v>
      </c>
      <c r="W63" s="5">
        <f>Table5[[#This Row],[tau]]/Table5[[#This Row],[activity]]</f>
        <v>0.89203084832904889</v>
      </c>
      <c r="X63" s="5">
        <f>Table5[[#This Row],[optionality]]</f>
        <v>244</v>
      </c>
      <c r="Y63" s="5">
        <f>Table5[[#This Row],[sequence-opt]]</f>
        <v>5</v>
      </c>
      <c r="Z63" s="5">
        <f>Table5[[#This Row],[or]]</f>
        <v>5</v>
      </c>
      <c r="AA63" s="5">
        <f>Table5[[#This Row],[or_size]]</f>
        <v>10</v>
      </c>
      <c r="AB63" s="5">
        <f>Table5[[#This Row],[advanced footprints]]/(Table5[[#This Row],[basic footprints]]+Table5[[#This Row],[advanced footprints]]-Table5[[#This Row],[sequence-opt]])</f>
        <v>0.4261744966442953</v>
      </c>
      <c r="AC63" s="5">
        <f>Table5[[#This Row],[optionality footprint]]/(Table5[[#This Row],[activity]]+Table5[[#This Row],[basic footprints]])</f>
        <v>0.33152173913043476</v>
      </c>
      <c r="AD63" s="5">
        <f>IFERROR(Table5[[#This Row],[sequence optionality footprint]]/Table5[[#This Row],[sequence]],"")</f>
        <v>7.8125E-2</v>
      </c>
      <c r="AE63" s="5">
        <f>IFERROR(Table5[[#This Row],[or footprint]]/(Table5[[#This Row],[concurrent]]+Table5[[#This Row],[or]]),"")</f>
        <v>6.8493150684931503E-2</v>
      </c>
    </row>
    <row r="64" spans="1:31" x14ac:dyDescent="0.25">
      <c r="A64" t="s">
        <v>543</v>
      </c>
      <c r="B64" t="s">
        <v>590</v>
      </c>
      <c r="C64">
        <f>Table2[[#This Row],[xor]]</f>
        <v>351</v>
      </c>
      <c r="D64">
        <f>Table2[[#This Row],[optionality]]</f>
        <v>244</v>
      </c>
      <c r="E64">
        <f>Table2[[#This Row],[concurrent]]</f>
        <v>71</v>
      </c>
      <c r="F64">
        <f>Table2[[#This Row],[sequence]]</f>
        <v>59</v>
      </c>
      <c r="G64">
        <f>Table2[[#This Row],[sequence-opt]]</f>
        <v>3</v>
      </c>
      <c r="H64">
        <f>Table2[[#This Row],[loop]]</f>
        <v>105</v>
      </c>
      <c r="I64">
        <f>Table2[[#This Row],[flower]]</f>
        <v>102</v>
      </c>
      <c r="J64">
        <f>Table2[[#This Row],[flower_size]]</f>
        <v>103</v>
      </c>
      <c r="K64">
        <f>Table2[[#This Row],[tau]]</f>
        <v>346</v>
      </c>
      <c r="L64">
        <f>Table2[[#This Row],[interleaved]]</f>
        <v>0</v>
      </c>
      <c r="M64">
        <f>Table2[[#This Row],[or]]</f>
        <v>3</v>
      </c>
      <c r="N64">
        <f>Table2[[#This Row],[or_children]]</f>
        <v>7</v>
      </c>
      <c r="O64">
        <f>Table2[[#This Row],[or_size]]</f>
        <v>7</v>
      </c>
      <c r="P64">
        <f>Table2[[#This Row],[activity]]</f>
        <v>389</v>
      </c>
      <c r="Q64" s="1" t="str">
        <f>Table2[[#This Row],[miner]]</f>
        <v>ima</v>
      </c>
      <c r="R64">
        <f>Table5[[#This Row],[xor]]-Table5[[#This Row],[optionality]]</f>
        <v>107</v>
      </c>
      <c r="S64">
        <f>Table5[[#This Row],[xor non optionality]]+Table5[[#This Row],[sequence]]+Table5[[#This Row],[loop]]+Table5[[#This Row],[interleaved]]+Table5[[#This Row],[concurrent]]</f>
        <v>342</v>
      </c>
      <c r="T64">
        <f>Table5[[#This Row],[sequence-opt]]+Table5[[#This Row],[optionality]]+Table5[[#This Row],[or]]</f>
        <v>250</v>
      </c>
      <c r="U64">
        <f>Table5[[#This Row],[basic footprints]]+Table5[[#This Row],[advanced footprints]]</f>
        <v>592</v>
      </c>
      <c r="V64">
        <f>Table5[[#This Row],[flower_size]]/Table5[[#This Row],[activity]]</f>
        <v>0.2647814910025707</v>
      </c>
      <c r="W64" s="5">
        <f>Table5[[#This Row],[tau]]/Table5[[#This Row],[activity]]</f>
        <v>0.88946015424164526</v>
      </c>
      <c r="X64" s="5">
        <f>Table5[[#This Row],[optionality]]</f>
        <v>244</v>
      </c>
      <c r="Y64" s="5">
        <f>Table5[[#This Row],[sequence-opt]]</f>
        <v>3</v>
      </c>
      <c r="Z64" s="5">
        <f>Table5[[#This Row],[or]]</f>
        <v>3</v>
      </c>
      <c r="AA64" s="5">
        <f>Table5[[#This Row],[or_size]]</f>
        <v>7</v>
      </c>
      <c r="AB64" s="5">
        <f>Table5[[#This Row],[advanced footprints]]/(Table5[[#This Row],[basic footprints]]+Table5[[#This Row],[advanced footprints]]-Table5[[#This Row],[sequence-opt]])</f>
        <v>0.42444821731748728</v>
      </c>
      <c r="AC64" s="5">
        <f>Table5[[#This Row],[optionality footprint]]/(Table5[[#This Row],[activity]]+Table5[[#This Row],[basic footprints]])</f>
        <v>0.33378932968536251</v>
      </c>
      <c r="AD64" s="5">
        <f>IFERROR(Table5[[#This Row],[sequence optionality footprint]]/Table5[[#This Row],[sequence]],"")</f>
        <v>5.0847457627118647E-2</v>
      </c>
      <c r="AE64" s="5">
        <f>IFERROR(Table5[[#This Row],[or footprint]]/(Table5[[#This Row],[concurrent]]+Table5[[#This Row],[or]]),"")</f>
        <v>4.0540540540540543E-2</v>
      </c>
    </row>
    <row r="65" spans="1:31" x14ac:dyDescent="0.25">
      <c r="A65" t="s">
        <v>543</v>
      </c>
      <c r="B65" t="s">
        <v>590</v>
      </c>
      <c r="C65">
        <f>Table2[[#This Row],[xor]]</f>
        <v>148</v>
      </c>
      <c r="D65">
        <f>Table2[[#This Row],[optionality]]</f>
        <v>134</v>
      </c>
      <c r="E65">
        <f>Table2[[#This Row],[concurrent]]</f>
        <v>28</v>
      </c>
      <c r="F65">
        <f>Table2[[#This Row],[sequence]]</f>
        <v>45</v>
      </c>
      <c r="G65">
        <f>Table2[[#This Row],[sequence-opt]]</f>
        <v>8</v>
      </c>
      <c r="H65">
        <f>Table2[[#This Row],[loop]]</f>
        <v>6</v>
      </c>
      <c r="I65">
        <f>Table2[[#This Row],[flower]]</f>
        <v>0</v>
      </c>
      <c r="J65">
        <f>Table2[[#This Row],[flower_size]]</f>
        <v>0</v>
      </c>
      <c r="K65">
        <f>Table2[[#This Row],[tau]]</f>
        <v>134</v>
      </c>
      <c r="L65">
        <f>Table2[[#This Row],[interleaved]]</f>
        <v>0</v>
      </c>
      <c r="M65">
        <f>Table2[[#This Row],[or]]</f>
        <v>0</v>
      </c>
      <c r="N65">
        <f>Table2[[#This Row],[or_children]]</f>
        <v>0</v>
      </c>
      <c r="O65">
        <f>Table2[[#This Row],[or_size]]</f>
        <v>0</v>
      </c>
      <c r="P65">
        <f>Table2[[#This Row],[activity]]</f>
        <v>223</v>
      </c>
      <c r="Q65" s="1" t="str">
        <f>Table2[[#This Row],[miner]]</f>
        <v>imf</v>
      </c>
      <c r="R65">
        <f>Table5[[#This Row],[xor]]-Table5[[#This Row],[optionality]]</f>
        <v>14</v>
      </c>
      <c r="S65">
        <f>Table5[[#This Row],[xor non optionality]]+Table5[[#This Row],[sequence]]+Table5[[#This Row],[loop]]+Table5[[#This Row],[interleaved]]+Table5[[#This Row],[concurrent]]</f>
        <v>93</v>
      </c>
      <c r="T65">
        <f>Table5[[#This Row],[sequence-opt]]+Table5[[#This Row],[optionality]]+Table5[[#This Row],[or]]</f>
        <v>142</v>
      </c>
      <c r="U65">
        <f>Table5[[#This Row],[basic footprints]]+Table5[[#This Row],[advanced footprints]]</f>
        <v>235</v>
      </c>
      <c r="V65">
        <f>Table5[[#This Row],[flower_size]]/Table5[[#This Row],[activity]]</f>
        <v>0</v>
      </c>
      <c r="W65" s="5">
        <f>Table5[[#This Row],[tau]]/Table5[[#This Row],[activity]]</f>
        <v>0.60089686098654704</v>
      </c>
      <c r="X65" s="5">
        <f>Table5[[#This Row],[optionality]]</f>
        <v>134</v>
      </c>
      <c r="Y65" s="5">
        <f>Table5[[#This Row],[sequence-opt]]</f>
        <v>8</v>
      </c>
      <c r="Z65" s="5">
        <f>Table5[[#This Row],[or]]</f>
        <v>0</v>
      </c>
      <c r="AA65" s="5">
        <f>Table5[[#This Row],[or_size]]</f>
        <v>0</v>
      </c>
      <c r="AB65" s="5">
        <f>Table5[[#This Row],[advanced footprints]]/(Table5[[#This Row],[basic footprints]]+Table5[[#This Row],[advanced footprints]]-Table5[[#This Row],[sequence-opt]])</f>
        <v>0.62555066079295152</v>
      </c>
      <c r="AC65" s="5">
        <f>Table5[[#This Row],[optionality footprint]]/(Table5[[#This Row],[activity]]+Table5[[#This Row],[basic footprints]])</f>
        <v>0.42405063291139239</v>
      </c>
      <c r="AD65" s="5">
        <f>IFERROR(Table5[[#This Row],[sequence optionality footprint]]/Table5[[#This Row],[sequence]],"")</f>
        <v>0.17777777777777778</v>
      </c>
      <c r="AE65" s="5">
        <f>IFERROR(Table5[[#This Row],[or footprint]]/(Table5[[#This Row],[concurrent]]+Table5[[#This Row],[or]]),"")</f>
        <v>0</v>
      </c>
    </row>
    <row r="66" spans="1:31" hidden="1" x14ac:dyDescent="0.25">
      <c r="A66" t="s">
        <v>543</v>
      </c>
      <c r="B66" t="s">
        <v>590</v>
      </c>
      <c r="C66">
        <f>Table2[[#This Row],[xor]]</f>
        <v>140</v>
      </c>
      <c r="D66">
        <f>Table2[[#This Row],[optionality]]</f>
        <v>126</v>
      </c>
      <c r="E66">
        <f>Table2[[#This Row],[concurrent]]</f>
        <v>21</v>
      </c>
      <c r="F66">
        <f>Table2[[#This Row],[sequence]]</f>
        <v>47</v>
      </c>
      <c r="G66">
        <f>Table2[[#This Row],[sequence-opt]]</f>
        <v>9</v>
      </c>
      <c r="H66">
        <f>Table2[[#This Row],[loop]]</f>
        <v>8</v>
      </c>
      <c r="I66">
        <f>Table2[[#This Row],[flower]]</f>
        <v>0</v>
      </c>
      <c r="J66">
        <f>Table2[[#This Row],[flower_size]]</f>
        <v>0</v>
      </c>
      <c r="K66">
        <f>Table2[[#This Row],[tau]]</f>
        <v>126</v>
      </c>
      <c r="L66">
        <f>Table2[[#This Row],[interleaved]]</f>
        <v>0</v>
      </c>
      <c r="M66">
        <f>Table2[[#This Row],[or]]</f>
        <v>12</v>
      </c>
      <c r="N66">
        <f>Table2[[#This Row],[or_children]]</f>
        <v>24</v>
      </c>
      <c r="O66">
        <f>Table2[[#This Row],[or_size]]</f>
        <v>30</v>
      </c>
      <c r="P66">
        <f>Table2[[#This Row],[activity]]</f>
        <v>225</v>
      </c>
      <c r="Q66" s="1" t="str">
        <f>Table2[[#This Row],[miner]]</f>
        <v>imfa-basic-opt-pc</v>
      </c>
      <c r="R66">
        <f>Table5[[#This Row],[xor]]-Table5[[#This Row],[optionality]]</f>
        <v>14</v>
      </c>
      <c r="S66">
        <f>Table5[[#This Row],[xor non optionality]]+Table5[[#This Row],[sequence]]+Table5[[#This Row],[loop]]+Table5[[#This Row],[interleaved]]+Table5[[#This Row],[concurrent]]</f>
        <v>90</v>
      </c>
      <c r="T66">
        <f>Table5[[#This Row],[sequence-opt]]+Table5[[#This Row],[optionality]]+Table5[[#This Row],[or]]</f>
        <v>147</v>
      </c>
      <c r="U66">
        <f>Table5[[#This Row],[basic footprints]]+Table5[[#This Row],[advanced footprints]]</f>
        <v>237</v>
      </c>
      <c r="V66">
        <f>Table5[[#This Row],[flower_size]]/Table5[[#This Row],[activity]]</f>
        <v>0</v>
      </c>
      <c r="W66" s="5">
        <f>Table5[[#This Row],[tau]]/Table5[[#This Row],[activity]]</f>
        <v>0.56000000000000005</v>
      </c>
      <c r="X66" s="5">
        <f>Table5[[#This Row],[optionality]]</f>
        <v>126</v>
      </c>
      <c r="Y66" s="5">
        <f>Table5[[#This Row],[sequence-opt]]</f>
        <v>9</v>
      </c>
      <c r="Z66" s="5">
        <f>Table5[[#This Row],[or]]</f>
        <v>12</v>
      </c>
      <c r="AA66" s="5">
        <f>Table5[[#This Row],[or_size]]</f>
        <v>30</v>
      </c>
      <c r="AB66" s="5">
        <f>Table5[[#This Row],[advanced footprints]]/(Table5[[#This Row],[basic footprints]]+Table5[[#This Row],[advanced footprints]]-Table5[[#This Row],[sequence-opt]])</f>
        <v>0.64473684210526316</v>
      </c>
      <c r="AC66" s="5">
        <f>Table5[[#This Row],[optionality footprint]]/(Table5[[#This Row],[activity]]+Table5[[#This Row],[basic footprints]])</f>
        <v>0.4</v>
      </c>
      <c r="AD66" s="5">
        <f>IFERROR(Table5[[#This Row],[sequence optionality footprint]]/Table5[[#This Row],[sequence]],"")</f>
        <v>0.19148936170212766</v>
      </c>
      <c r="AE66" s="5">
        <f>IFERROR(Table5[[#This Row],[or footprint]]/(Table5[[#This Row],[concurrent]]+Table5[[#This Row],[or]]),"")</f>
        <v>0.36363636363636365</v>
      </c>
    </row>
    <row r="67" spans="1:31" x14ac:dyDescent="0.25">
      <c r="A67" t="s">
        <v>543</v>
      </c>
      <c r="B67" t="s">
        <v>590</v>
      </c>
      <c r="C67">
        <f>Table2[[#This Row],[xor]]</f>
        <v>139</v>
      </c>
      <c r="D67">
        <f>Table2[[#This Row],[optionality]]</f>
        <v>125</v>
      </c>
      <c r="E67">
        <f>Table2[[#This Row],[concurrent]]</f>
        <v>18</v>
      </c>
      <c r="F67">
        <f>Table2[[#This Row],[sequence]]</f>
        <v>44</v>
      </c>
      <c r="G67">
        <f>Table2[[#This Row],[sequence-opt]]</f>
        <v>9</v>
      </c>
      <c r="H67">
        <f>Table2[[#This Row],[loop]]</f>
        <v>6</v>
      </c>
      <c r="I67">
        <f>Table2[[#This Row],[flower]]</f>
        <v>0</v>
      </c>
      <c r="J67">
        <f>Table2[[#This Row],[flower_size]]</f>
        <v>0</v>
      </c>
      <c r="K67">
        <f>Table2[[#This Row],[tau]]</f>
        <v>125</v>
      </c>
      <c r="L67">
        <f>Table2[[#This Row],[interleaved]]</f>
        <v>0</v>
      </c>
      <c r="M67">
        <f>Table2[[#This Row],[or]]</f>
        <v>11</v>
      </c>
      <c r="N67">
        <f>Table2[[#This Row],[or_children]]</f>
        <v>22</v>
      </c>
      <c r="O67">
        <f>Table2[[#This Row],[or_size]]</f>
        <v>27</v>
      </c>
      <c r="P67">
        <f>Table2[[#This Row],[activity]]</f>
        <v>222</v>
      </c>
      <c r="Q67" s="1" t="str">
        <f>Table2[[#This Row],[miner]]</f>
        <v>imfa</v>
      </c>
      <c r="R67">
        <f>Table5[[#This Row],[xor]]-Table5[[#This Row],[optionality]]</f>
        <v>14</v>
      </c>
      <c r="S67">
        <f>Table5[[#This Row],[xor non optionality]]+Table5[[#This Row],[sequence]]+Table5[[#This Row],[loop]]+Table5[[#This Row],[interleaved]]+Table5[[#This Row],[concurrent]]</f>
        <v>82</v>
      </c>
      <c r="T67">
        <f>Table5[[#This Row],[sequence-opt]]+Table5[[#This Row],[optionality]]+Table5[[#This Row],[or]]</f>
        <v>145</v>
      </c>
      <c r="U67">
        <f>Table5[[#This Row],[basic footprints]]+Table5[[#This Row],[advanced footprints]]</f>
        <v>227</v>
      </c>
      <c r="V67">
        <f>Table5[[#This Row],[flower_size]]/Table5[[#This Row],[activity]]</f>
        <v>0</v>
      </c>
      <c r="W67" s="5">
        <f>Table5[[#This Row],[tau]]/Table5[[#This Row],[activity]]</f>
        <v>0.56306306306306309</v>
      </c>
      <c r="X67" s="5">
        <f>Table5[[#This Row],[optionality]]</f>
        <v>125</v>
      </c>
      <c r="Y67" s="5">
        <f>Table5[[#This Row],[sequence-opt]]</f>
        <v>9</v>
      </c>
      <c r="Z67" s="5">
        <f>Table5[[#This Row],[or]]</f>
        <v>11</v>
      </c>
      <c r="AA67" s="5">
        <f>Table5[[#This Row],[or_size]]</f>
        <v>27</v>
      </c>
      <c r="AB67" s="5">
        <f>Table5[[#This Row],[advanced footprints]]/(Table5[[#This Row],[basic footprints]]+Table5[[#This Row],[advanced footprints]]-Table5[[#This Row],[sequence-opt]])</f>
        <v>0.66513761467889909</v>
      </c>
      <c r="AC67" s="5">
        <f>Table5[[#This Row],[optionality footprint]]/(Table5[[#This Row],[activity]]+Table5[[#This Row],[basic footprints]])</f>
        <v>0.41118421052631576</v>
      </c>
      <c r="AD67" s="5">
        <f>IFERROR(Table5[[#This Row],[sequence optionality footprint]]/Table5[[#This Row],[sequence]],"")</f>
        <v>0.20454545454545456</v>
      </c>
      <c r="AE67" s="5">
        <f>IFERROR(Table5[[#This Row],[or footprint]]/(Table5[[#This Row],[concurrent]]+Table5[[#This Row],[or]]),"")</f>
        <v>0.37931034482758619</v>
      </c>
    </row>
    <row r="68" spans="1:31" x14ac:dyDescent="0.25">
      <c r="A68" t="s">
        <v>544</v>
      </c>
      <c r="B68" t="s">
        <v>590</v>
      </c>
      <c r="C68">
        <f>Table2[[#This Row],[xor]]</f>
        <v>3</v>
      </c>
      <c r="D68">
        <f>Table2[[#This Row],[optionality]]</f>
        <v>0</v>
      </c>
      <c r="E68">
        <f>Table2[[#This Row],[concurrent]]</f>
        <v>0</v>
      </c>
      <c r="F68">
        <f>Table2[[#This Row],[sequence]]</f>
        <v>1</v>
      </c>
      <c r="G68">
        <f>Table2[[#This Row],[sequence-opt]]</f>
        <v>0</v>
      </c>
      <c r="H68">
        <f>Table2[[#This Row],[loop]]</f>
        <v>2</v>
      </c>
      <c r="I68">
        <f>Table2[[#This Row],[flower]]</f>
        <v>2</v>
      </c>
      <c r="J68">
        <f>Table2[[#This Row],[flower_size]]</f>
        <v>25</v>
      </c>
      <c r="K68">
        <f>Table2[[#This Row],[tau]]</f>
        <v>2</v>
      </c>
      <c r="L68">
        <f>Table2[[#This Row],[interleaved]]</f>
        <v>0</v>
      </c>
      <c r="M68">
        <f>Table2[[#This Row],[or]]</f>
        <v>0</v>
      </c>
      <c r="N68">
        <f>Table2[[#This Row],[or_children]]</f>
        <v>0</v>
      </c>
      <c r="O68">
        <f>Table2[[#This Row],[or_size]]</f>
        <v>0</v>
      </c>
      <c r="P68">
        <f>Table2[[#This Row],[activity]]</f>
        <v>26</v>
      </c>
      <c r="Q68" s="1" t="str">
        <f>Table2[[#This Row],[miner]]</f>
        <v>im</v>
      </c>
      <c r="R68">
        <f>Table5[[#This Row],[xor]]-Table5[[#This Row],[optionality]]</f>
        <v>3</v>
      </c>
      <c r="S68">
        <f>Table5[[#This Row],[xor non optionality]]+Table5[[#This Row],[sequence]]+Table5[[#This Row],[loop]]+Table5[[#This Row],[interleaved]]+Table5[[#This Row],[concurrent]]</f>
        <v>6</v>
      </c>
      <c r="T68">
        <f>Table5[[#This Row],[sequence-opt]]+Table5[[#This Row],[optionality]]+Table5[[#This Row],[or]]</f>
        <v>0</v>
      </c>
      <c r="U68">
        <f>Table5[[#This Row],[basic footprints]]+Table5[[#This Row],[advanced footprints]]</f>
        <v>6</v>
      </c>
      <c r="V68">
        <f>Table5[[#This Row],[flower_size]]/Table5[[#This Row],[activity]]</f>
        <v>0.96153846153846156</v>
      </c>
      <c r="W68" s="5">
        <f>Table5[[#This Row],[tau]]/Table5[[#This Row],[activity]]</f>
        <v>7.6923076923076927E-2</v>
      </c>
      <c r="X68" s="5">
        <f>Table5[[#This Row],[optionality]]</f>
        <v>0</v>
      </c>
      <c r="Y68" s="5">
        <f>Table5[[#This Row],[sequence-opt]]</f>
        <v>0</v>
      </c>
      <c r="Z68" s="5">
        <f>Table5[[#This Row],[or]]</f>
        <v>0</v>
      </c>
      <c r="AA68" s="5">
        <f>Table5[[#This Row],[or_size]]</f>
        <v>0</v>
      </c>
      <c r="AB68" s="5">
        <f>Table5[[#This Row],[advanced footprints]]/(Table5[[#This Row],[basic footprints]]+Table5[[#This Row],[advanced footprints]]-Table5[[#This Row],[sequence-opt]])</f>
        <v>0</v>
      </c>
      <c r="AC68" s="5">
        <f>Table5[[#This Row],[optionality footprint]]/(Table5[[#This Row],[activity]]+Table5[[#This Row],[basic footprints]])</f>
        <v>0</v>
      </c>
      <c r="AD68" s="5">
        <f>IFERROR(Table5[[#This Row],[sequence optionality footprint]]/Table5[[#This Row],[sequence]],"")</f>
        <v>0</v>
      </c>
      <c r="AE68" s="5" t="str">
        <f>IFERROR(Table5[[#This Row],[or footprint]]/(Table5[[#This Row],[concurrent]]+Table5[[#This Row],[or]]),"")</f>
        <v/>
      </c>
    </row>
    <row r="69" spans="1:31" hidden="1" x14ac:dyDescent="0.25">
      <c r="A69" t="s">
        <v>544</v>
      </c>
      <c r="B69" t="s">
        <v>590</v>
      </c>
      <c r="C69">
        <f>Table2[[#This Row],[xor]]</f>
        <v>14</v>
      </c>
      <c r="D69">
        <f>Table2[[#This Row],[optionality]]</f>
        <v>6</v>
      </c>
      <c r="E69">
        <f>Table2[[#This Row],[concurrent]]</f>
        <v>5</v>
      </c>
      <c r="F69">
        <f>Table2[[#This Row],[sequence]]</f>
        <v>6</v>
      </c>
      <c r="G69">
        <f>Table2[[#This Row],[sequence-opt]]</f>
        <v>0</v>
      </c>
      <c r="H69">
        <f>Table2[[#This Row],[loop]]</f>
        <v>18</v>
      </c>
      <c r="I69">
        <f>Table2[[#This Row],[flower]]</f>
        <v>8</v>
      </c>
      <c r="J69">
        <f>Table2[[#This Row],[flower_size]]</f>
        <v>8</v>
      </c>
      <c r="K69">
        <f>Table2[[#This Row],[tau]]</f>
        <v>14</v>
      </c>
      <c r="L69">
        <f>Table2[[#This Row],[interleaved]]</f>
        <v>0</v>
      </c>
      <c r="M69">
        <f>Table2[[#This Row],[or]]</f>
        <v>2</v>
      </c>
      <c r="N69">
        <f>Table2[[#This Row],[or_children]]</f>
        <v>7</v>
      </c>
      <c r="O69">
        <f>Table2[[#This Row],[or_size]]</f>
        <v>7</v>
      </c>
      <c r="P69">
        <f>Table2[[#This Row],[activity]]</f>
        <v>26</v>
      </c>
      <c r="Q69" s="1" t="str">
        <f>Table2[[#This Row],[miner]]</f>
        <v>ima-basic-opt-pc</v>
      </c>
      <c r="R69">
        <f>Table5[[#This Row],[xor]]-Table5[[#This Row],[optionality]]</f>
        <v>8</v>
      </c>
      <c r="S69">
        <f>Table5[[#This Row],[xor non optionality]]+Table5[[#This Row],[sequence]]+Table5[[#This Row],[loop]]+Table5[[#This Row],[interleaved]]+Table5[[#This Row],[concurrent]]</f>
        <v>37</v>
      </c>
      <c r="T69">
        <f>Table5[[#This Row],[sequence-opt]]+Table5[[#This Row],[optionality]]+Table5[[#This Row],[or]]</f>
        <v>8</v>
      </c>
      <c r="U69">
        <f>Table5[[#This Row],[basic footprints]]+Table5[[#This Row],[advanced footprints]]</f>
        <v>45</v>
      </c>
      <c r="V69">
        <f>Table5[[#This Row],[flower_size]]/Table5[[#This Row],[activity]]</f>
        <v>0.30769230769230771</v>
      </c>
      <c r="W69" s="5">
        <f>Table5[[#This Row],[tau]]/Table5[[#This Row],[activity]]</f>
        <v>0.53846153846153844</v>
      </c>
      <c r="X69" s="5">
        <f>Table5[[#This Row],[optionality]]</f>
        <v>6</v>
      </c>
      <c r="Y69" s="5">
        <f>Table5[[#This Row],[sequence-opt]]</f>
        <v>0</v>
      </c>
      <c r="Z69" s="5">
        <f>Table5[[#This Row],[or]]</f>
        <v>2</v>
      </c>
      <c r="AA69" s="5">
        <f>Table5[[#This Row],[or_size]]</f>
        <v>7</v>
      </c>
      <c r="AB69" s="5">
        <f>Table5[[#This Row],[advanced footprints]]/(Table5[[#This Row],[basic footprints]]+Table5[[#This Row],[advanced footprints]]-Table5[[#This Row],[sequence-opt]])</f>
        <v>0.17777777777777778</v>
      </c>
      <c r="AC69" s="5">
        <f>Table5[[#This Row],[optionality footprint]]/(Table5[[#This Row],[activity]]+Table5[[#This Row],[basic footprints]])</f>
        <v>9.5238095238095233E-2</v>
      </c>
      <c r="AD69" s="5">
        <f>IFERROR(Table5[[#This Row],[sequence optionality footprint]]/Table5[[#This Row],[sequence]],"")</f>
        <v>0</v>
      </c>
      <c r="AE69" s="5">
        <f>IFERROR(Table5[[#This Row],[or footprint]]/(Table5[[#This Row],[concurrent]]+Table5[[#This Row],[or]]),"")</f>
        <v>0.2857142857142857</v>
      </c>
    </row>
    <row r="70" spans="1:31" x14ac:dyDescent="0.25">
      <c r="A70" t="s">
        <v>544</v>
      </c>
      <c r="B70" t="s">
        <v>590</v>
      </c>
      <c r="C70">
        <f>Table2[[#This Row],[xor]]</f>
        <v>14</v>
      </c>
      <c r="D70">
        <f>Table2[[#This Row],[optionality]]</f>
        <v>6</v>
      </c>
      <c r="E70">
        <f>Table2[[#This Row],[concurrent]]</f>
        <v>4</v>
      </c>
      <c r="F70">
        <f>Table2[[#This Row],[sequence]]</f>
        <v>5</v>
      </c>
      <c r="G70">
        <f>Table2[[#This Row],[sequence-opt]]</f>
        <v>0</v>
      </c>
      <c r="H70">
        <f>Table2[[#This Row],[loop]]</f>
        <v>18</v>
      </c>
      <c r="I70">
        <f>Table2[[#This Row],[flower]]</f>
        <v>8</v>
      </c>
      <c r="J70">
        <f>Table2[[#This Row],[flower_size]]</f>
        <v>8</v>
      </c>
      <c r="K70">
        <f>Table2[[#This Row],[tau]]</f>
        <v>14</v>
      </c>
      <c r="L70">
        <f>Table2[[#This Row],[interleaved]]</f>
        <v>0</v>
      </c>
      <c r="M70">
        <f>Table2[[#This Row],[or]]</f>
        <v>2</v>
      </c>
      <c r="N70">
        <f>Table2[[#This Row],[or_children]]</f>
        <v>7</v>
      </c>
      <c r="O70">
        <f>Table2[[#This Row],[or_size]]</f>
        <v>7</v>
      </c>
      <c r="P70">
        <f>Table2[[#This Row],[activity]]</f>
        <v>26</v>
      </c>
      <c r="Q70" s="1" t="str">
        <f>Table2[[#This Row],[miner]]</f>
        <v>ima</v>
      </c>
      <c r="R70">
        <f>Table5[[#This Row],[xor]]-Table5[[#This Row],[optionality]]</f>
        <v>8</v>
      </c>
      <c r="S70">
        <f>Table5[[#This Row],[xor non optionality]]+Table5[[#This Row],[sequence]]+Table5[[#This Row],[loop]]+Table5[[#This Row],[interleaved]]+Table5[[#This Row],[concurrent]]</f>
        <v>35</v>
      </c>
      <c r="T70">
        <f>Table5[[#This Row],[sequence-opt]]+Table5[[#This Row],[optionality]]+Table5[[#This Row],[or]]</f>
        <v>8</v>
      </c>
      <c r="U70">
        <f>Table5[[#This Row],[basic footprints]]+Table5[[#This Row],[advanced footprints]]</f>
        <v>43</v>
      </c>
      <c r="V70">
        <f>Table5[[#This Row],[flower_size]]/Table5[[#This Row],[activity]]</f>
        <v>0.30769230769230771</v>
      </c>
      <c r="W70" s="5">
        <f>Table5[[#This Row],[tau]]/Table5[[#This Row],[activity]]</f>
        <v>0.53846153846153844</v>
      </c>
      <c r="X70" s="5">
        <f>Table5[[#This Row],[optionality]]</f>
        <v>6</v>
      </c>
      <c r="Y70" s="5">
        <f>Table5[[#This Row],[sequence-opt]]</f>
        <v>0</v>
      </c>
      <c r="Z70" s="5">
        <f>Table5[[#This Row],[or]]</f>
        <v>2</v>
      </c>
      <c r="AA70" s="5">
        <f>Table5[[#This Row],[or_size]]</f>
        <v>7</v>
      </c>
      <c r="AB70" s="5">
        <f>Table5[[#This Row],[advanced footprints]]/(Table5[[#This Row],[basic footprints]]+Table5[[#This Row],[advanced footprints]]-Table5[[#This Row],[sequence-opt]])</f>
        <v>0.18604651162790697</v>
      </c>
      <c r="AC70" s="5">
        <f>Table5[[#This Row],[optionality footprint]]/(Table5[[#This Row],[activity]]+Table5[[#This Row],[basic footprints]])</f>
        <v>9.8360655737704916E-2</v>
      </c>
      <c r="AD70" s="5">
        <f>IFERROR(Table5[[#This Row],[sequence optionality footprint]]/Table5[[#This Row],[sequence]],"")</f>
        <v>0</v>
      </c>
      <c r="AE70" s="5">
        <f>IFERROR(Table5[[#This Row],[or footprint]]/(Table5[[#This Row],[concurrent]]+Table5[[#This Row],[or]]),"")</f>
        <v>0.33333333333333331</v>
      </c>
    </row>
    <row r="71" spans="1:31" x14ac:dyDescent="0.25">
      <c r="A71" t="s">
        <v>544</v>
      </c>
      <c r="B71" t="s">
        <v>590</v>
      </c>
      <c r="C71">
        <f>Table2[[#This Row],[xor]]</f>
        <v>13</v>
      </c>
      <c r="D71">
        <f>Table2[[#This Row],[optionality]]</f>
        <v>8</v>
      </c>
      <c r="E71">
        <f>Table2[[#This Row],[concurrent]]</f>
        <v>3</v>
      </c>
      <c r="F71">
        <f>Table2[[#This Row],[sequence]]</f>
        <v>3</v>
      </c>
      <c r="G71">
        <f>Table2[[#This Row],[sequence-opt]]</f>
        <v>0</v>
      </c>
      <c r="H71">
        <f>Table2[[#This Row],[loop]]</f>
        <v>6</v>
      </c>
      <c r="I71">
        <f>Table2[[#This Row],[flower]]</f>
        <v>4</v>
      </c>
      <c r="J71">
        <f>Table2[[#This Row],[flower_size]]</f>
        <v>4</v>
      </c>
      <c r="K71">
        <f>Table2[[#This Row],[tau]]</f>
        <v>12</v>
      </c>
      <c r="L71">
        <f>Table2[[#This Row],[interleaved]]</f>
        <v>0</v>
      </c>
      <c r="M71">
        <f>Table2[[#This Row],[or]]</f>
        <v>0</v>
      </c>
      <c r="N71">
        <f>Table2[[#This Row],[or_children]]</f>
        <v>0</v>
      </c>
      <c r="O71">
        <f>Table2[[#This Row],[or_size]]</f>
        <v>0</v>
      </c>
      <c r="P71">
        <f>Table2[[#This Row],[activity]]</f>
        <v>24</v>
      </c>
      <c r="Q71" s="1" t="str">
        <f>Table2[[#This Row],[miner]]</f>
        <v>imf</v>
      </c>
      <c r="R71">
        <f>Table5[[#This Row],[xor]]-Table5[[#This Row],[optionality]]</f>
        <v>5</v>
      </c>
      <c r="S71">
        <f>Table5[[#This Row],[xor non optionality]]+Table5[[#This Row],[sequence]]+Table5[[#This Row],[loop]]+Table5[[#This Row],[interleaved]]+Table5[[#This Row],[concurrent]]</f>
        <v>17</v>
      </c>
      <c r="T71">
        <f>Table5[[#This Row],[sequence-opt]]+Table5[[#This Row],[optionality]]+Table5[[#This Row],[or]]</f>
        <v>8</v>
      </c>
      <c r="U71">
        <f>Table5[[#This Row],[basic footprints]]+Table5[[#This Row],[advanced footprints]]</f>
        <v>25</v>
      </c>
      <c r="V71">
        <f>Table5[[#This Row],[flower_size]]/Table5[[#This Row],[activity]]</f>
        <v>0.16666666666666666</v>
      </c>
      <c r="W71" s="5">
        <f>Table5[[#This Row],[tau]]/Table5[[#This Row],[activity]]</f>
        <v>0.5</v>
      </c>
      <c r="X71" s="5">
        <f>Table5[[#This Row],[optionality]]</f>
        <v>8</v>
      </c>
      <c r="Y71" s="5">
        <f>Table5[[#This Row],[sequence-opt]]</f>
        <v>0</v>
      </c>
      <c r="Z71" s="5">
        <f>Table5[[#This Row],[or]]</f>
        <v>0</v>
      </c>
      <c r="AA71" s="5">
        <f>Table5[[#This Row],[or_size]]</f>
        <v>0</v>
      </c>
      <c r="AB71" s="5">
        <f>Table5[[#This Row],[advanced footprints]]/(Table5[[#This Row],[basic footprints]]+Table5[[#This Row],[advanced footprints]]-Table5[[#This Row],[sequence-opt]])</f>
        <v>0.32</v>
      </c>
      <c r="AC71" s="5">
        <f>Table5[[#This Row],[optionality footprint]]/(Table5[[#This Row],[activity]]+Table5[[#This Row],[basic footprints]])</f>
        <v>0.1951219512195122</v>
      </c>
      <c r="AD71" s="5">
        <f>IFERROR(Table5[[#This Row],[sequence optionality footprint]]/Table5[[#This Row],[sequence]],"")</f>
        <v>0</v>
      </c>
      <c r="AE71" s="5">
        <f>IFERROR(Table5[[#This Row],[or footprint]]/(Table5[[#This Row],[concurrent]]+Table5[[#This Row],[or]]),"")</f>
        <v>0</v>
      </c>
    </row>
    <row r="72" spans="1:31" hidden="1" x14ac:dyDescent="0.25">
      <c r="A72" t="s">
        <v>544</v>
      </c>
      <c r="B72" t="s">
        <v>590</v>
      </c>
      <c r="C72">
        <f>Table2[[#This Row],[xor]]</f>
        <v>13</v>
      </c>
      <c r="D72">
        <f>Table2[[#This Row],[optionality]]</f>
        <v>8</v>
      </c>
      <c r="E72">
        <f>Table2[[#This Row],[concurrent]]</f>
        <v>4</v>
      </c>
      <c r="F72">
        <f>Table2[[#This Row],[sequence]]</f>
        <v>5</v>
      </c>
      <c r="G72">
        <f>Table2[[#This Row],[sequence-opt]]</f>
        <v>0</v>
      </c>
      <c r="H72">
        <f>Table2[[#This Row],[loop]]</f>
        <v>6</v>
      </c>
      <c r="I72">
        <f>Table2[[#This Row],[flower]]</f>
        <v>4</v>
      </c>
      <c r="J72">
        <f>Table2[[#This Row],[flower_size]]</f>
        <v>4</v>
      </c>
      <c r="K72">
        <f>Table2[[#This Row],[tau]]</f>
        <v>12</v>
      </c>
      <c r="L72">
        <f>Table2[[#This Row],[interleaved]]</f>
        <v>0</v>
      </c>
      <c r="M72">
        <f>Table2[[#This Row],[or]]</f>
        <v>0</v>
      </c>
      <c r="N72">
        <f>Table2[[#This Row],[or_children]]</f>
        <v>0</v>
      </c>
      <c r="O72">
        <f>Table2[[#This Row],[or_size]]</f>
        <v>0</v>
      </c>
      <c r="P72">
        <f>Table2[[#This Row],[activity]]</f>
        <v>24</v>
      </c>
      <c r="Q72" s="1" t="str">
        <f>Table2[[#This Row],[miner]]</f>
        <v>imfa-basic-opt-pc</v>
      </c>
      <c r="R72">
        <f>Table5[[#This Row],[xor]]-Table5[[#This Row],[optionality]]</f>
        <v>5</v>
      </c>
      <c r="S72">
        <f>Table5[[#This Row],[xor non optionality]]+Table5[[#This Row],[sequence]]+Table5[[#This Row],[loop]]+Table5[[#This Row],[interleaved]]+Table5[[#This Row],[concurrent]]</f>
        <v>20</v>
      </c>
      <c r="T72">
        <f>Table5[[#This Row],[sequence-opt]]+Table5[[#This Row],[optionality]]+Table5[[#This Row],[or]]</f>
        <v>8</v>
      </c>
      <c r="U72">
        <f>Table5[[#This Row],[basic footprints]]+Table5[[#This Row],[advanced footprints]]</f>
        <v>28</v>
      </c>
      <c r="V72">
        <f>Table5[[#This Row],[flower_size]]/Table5[[#This Row],[activity]]</f>
        <v>0.16666666666666666</v>
      </c>
      <c r="W72" s="5">
        <f>Table5[[#This Row],[tau]]/Table5[[#This Row],[activity]]</f>
        <v>0.5</v>
      </c>
      <c r="X72" s="5">
        <f>Table5[[#This Row],[optionality]]</f>
        <v>8</v>
      </c>
      <c r="Y72" s="5">
        <f>Table5[[#This Row],[sequence-opt]]</f>
        <v>0</v>
      </c>
      <c r="Z72" s="5">
        <f>Table5[[#This Row],[or]]</f>
        <v>0</v>
      </c>
      <c r="AA72" s="5">
        <f>Table5[[#This Row],[or_size]]</f>
        <v>0</v>
      </c>
      <c r="AB72" s="5">
        <f>Table5[[#This Row],[advanced footprints]]/(Table5[[#This Row],[basic footprints]]+Table5[[#This Row],[advanced footprints]]-Table5[[#This Row],[sequence-opt]])</f>
        <v>0.2857142857142857</v>
      </c>
      <c r="AC72" s="5">
        <f>Table5[[#This Row],[optionality footprint]]/(Table5[[#This Row],[activity]]+Table5[[#This Row],[basic footprints]])</f>
        <v>0.18181818181818182</v>
      </c>
      <c r="AD72" s="5">
        <f>IFERROR(Table5[[#This Row],[sequence optionality footprint]]/Table5[[#This Row],[sequence]],"")</f>
        <v>0</v>
      </c>
      <c r="AE72" s="5">
        <f>IFERROR(Table5[[#This Row],[or footprint]]/(Table5[[#This Row],[concurrent]]+Table5[[#This Row],[or]]),"")</f>
        <v>0</v>
      </c>
    </row>
    <row r="73" spans="1:31" x14ac:dyDescent="0.25">
      <c r="A73" t="s">
        <v>544</v>
      </c>
      <c r="B73" t="s">
        <v>590</v>
      </c>
      <c r="C73">
        <f>Table2[[#This Row],[xor]]</f>
        <v>13</v>
      </c>
      <c r="D73">
        <f>Table2[[#This Row],[optionality]]</f>
        <v>8</v>
      </c>
      <c r="E73">
        <f>Table2[[#This Row],[concurrent]]</f>
        <v>3</v>
      </c>
      <c r="F73">
        <f>Table2[[#This Row],[sequence]]</f>
        <v>3</v>
      </c>
      <c r="G73">
        <f>Table2[[#This Row],[sequence-opt]]</f>
        <v>0</v>
      </c>
      <c r="H73">
        <f>Table2[[#This Row],[loop]]</f>
        <v>6</v>
      </c>
      <c r="I73">
        <f>Table2[[#This Row],[flower]]</f>
        <v>4</v>
      </c>
      <c r="J73">
        <f>Table2[[#This Row],[flower_size]]</f>
        <v>4</v>
      </c>
      <c r="K73">
        <f>Table2[[#This Row],[tau]]</f>
        <v>12</v>
      </c>
      <c r="L73">
        <f>Table2[[#This Row],[interleaved]]</f>
        <v>0</v>
      </c>
      <c r="M73">
        <f>Table2[[#This Row],[or]]</f>
        <v>1</v>
      </c>
      <c r="N73">
        <f>Table2[[#This Row],[or_children]]</f>
        <v>2</v>
      </c>
      <c r="O73">
        <f>Table2[[#This Row],[or_size]]</f>
        <v>2</v>
      </c>
      <c r="P73">
        <f>Table2[[#This Row],[activity]]</f>
        <v>24</v>
      </c>
      <c r="Q73" s="1" t="str">
        <f>Table2[[#This Row],[miner]]</f>
        <v>imfa</v>
      </c>
      <c r="R73">
        <f>Table5[[#This Row],[xor]]-Table5[[#This Row],[optionality]]</f>
        <v>5</v>
      </c>
      <c r="S73">
        <f>Table5[[#This Row],[xor non optionality]]+Table5[[#This Row],[sequence]]+Table5[[#This Row],[loop]]+Table5[[#This Row],[interleaved]]+Table5[[#This Row],[concurrent]]</f>
        <v>17</v>
      </c>
      <c r="T73">
        <f>Table5[[#This Row],[sequence-opt]]+Table5[[#This Row],[optionality]]+Table5[[#This Row],[or]]</f>
        <v>9</v>
      </c>
      <c r="U73">
        <f>Table5[[#This Row],[basic footprints]]+Table5[[#This Row],[advanced footprints]]</f>
        <v>26</v>
      </c>
      <c r="V73">
        <f>Table5[[#This Row],[flower_size]]/Table5[[#This Row],[activity]]</f>
        <v>0.16666666666666666</v>
      </c>
      <c r="W73" s="5">
        <f>Table5[[#This Row],[tau]]/Table5[[#This Row],[activity]]</f>
        <v>0.5</v>
      </c>
      <c r="X73" s="5">
        <f>Table5[[#This Row],[optionality]]</f>
        <v>8</v>
      </c>
      <c r="Y73" s="5">
        <f>Table5[[#This Row],[sequence-opt]]</f>
        <v>0</v>
      </c>
      <c r="Z73" s="5">
        <f>Table5[[#This Row],[or]]</f>
        <v>1</v>
      </c>
      <c r="AA73" s="5">
        <f>Table5[[#This Row],[or_size]]</f>
        <v>2</v>
      </c>
      <c r="AB73" s="5">
        <f>Table5[[#This Row],[advanced footprints]]/(Table5[[#This Row],[basic footprints]]+Table5[[#This Row],[advanced footprints]]-Table5[[#This Row],[sequence-opt]])</f>
        <v>0.34615384615384615</v>
      </c>
      <c r="AC73" s="5">
        <f>Table5[[#This Row],[optionality footprint]]/(Table5[[#This Row],[activity]]+Table5[[#This Row],[basic footprints]])</f>
        <v>0.1951219512195122</v>
      </c>
      <c r="AD73" s="5">
        <f>IFERROR(Table5[[#This Row],[sequence optionality footprint]]/Table5[[#This Row],[sequence]],"")</f>
        <v>0</v>
      </c>
      <c r="AE73" s="5">
        <f>IFERROR(Table5[[#This Row],[or footprint]]/(Table5[[#This Row],[concurrent]]+Table5[[#This Row],[or]]),"")</f>
        <v>0.25</v>
      </c>
    </row>
    <row r="74" spans="1:31" x14ac:dyDescent="0.25">
      <c r="A74" t="s">
        <v>545</v>
      </c>
      <c r="B74" t="s">
        <v>590</v>
      </c>
      <c r="C74">
        <f>Table2[[#This Row],[xor]]</f>
        <v>15</v>
      </c>
      <c r="D74">
        <f>Table2[[#This Row],[optionality]]</f>
        <v>0</v>
      </c>
      <c r="E74">
        <f>Table2[[#This Row],[concurrent]]</f>
        <v>0</v>
      </c>
      <c r="F74">
        <f>Table2[[#This Row],[sequence]]</f>
        <v>3</v>
      </c>
      <c r="G74">
        <f>Table2[[#This Row],[sequence-opt]]</f>
        <v>0</v>
      </c>
      <c r="H74">
        <f>Table2[[#This Row],[loop]]</f>
        <v>14</v>
      </c>
      <c r="I74">
        <f>Table2[[#This Row],[flower]]</f>
        <v>13</v>
      </c>
      <c r="J74">
        <f>Table2[[#This Row],[flower_size]]</f>
        <v>380</v>
      </c>
      <c r="K74">
        <f>Table2[[#This Row],[tau]]</f>
        <v>13</v>
      </c>
      <c r="L74">
        <f>Table2[[#This Row],[interleaved]]</f>
        <v>0</v>
      </c>
      <c r="M74">
        <f>Table2[[#This Row],[or]]</f>
        <v>0</v>
      </c>
      <c r="N74">
        <f>Table2[[#This Row],[or_children]]</f>
        <v>0</v>
      </c>
      <c r="O74">
        <f>Table2[[#This Row],[or_size]]</f>
        <v>0</v>
      </c>
      <c r="P74">
        <f>Table2[[#This Row],[activity]]</f>
        <v>381</v>
      </c>
      <c r="Q74" s="1" t="str">
        <f>Table2[[#This Row],[miner]]</f>
        <v>im</v>
      </c>
      <c r="R74">
        <f>Table5[[#This Row],[xor]]-Table5[[#This Row],[optionality]]</f>
        <v>15</v>
      </c>
      <c r="S74">
        <f>Table5[[#This Row],[xor non optionality]]+Table5[[#This Row],[sequence]]+Table5[[#This Row],[loop]]+Table5[[#This Row],[interleaved]]+Table5[[#This Row],[concurrent]]</f>
        <v>32</v>
      </c>
      <c r="T74">
        <f>Table5[[#This Row],[sequence-opt]]+Table5[[#This Row],[optionality]]+Table5[[#This Row],[or]]</f>
        <v>0</v>
      </c>
      <c r="U74">
        <f>Table5[[#This Row],[basic footprints]]+Table5[[#This Row],[advanced footprints]]</f>
        <v>32</v>
      </c>
      <c r="V74">
        <f>Table5[[#This Row],[flower_size]]/Table5[[#This Row],[activity]]</f>
        <v>0.99737532808398954</v>
      </c>
      <c r="W74" s="5">
        <f>Table5[[#This Row],[tau]]/Table5[[#This Row],[activity]]</f>
        <v>3.4120734908136482E-2</v>
      </c>
      <c r="X74" s="5">
        <f>Table5[[#This Row],[optionality]]</f>
        <v>0</v>
      </c>
      <c r="Y74" s="5">
        <f>Table5[[#This Row],[sequence-opt]]</f>
        <v>0</v>
      </c>
      <c r="Z74" s="5">
        <f>Table5[[#This Row],[or]]</f>
        <v>0</v>
      </c>
      <c r="AA74" s="5">
        <f>Table5[[#This Row],[or_size]]</f>
        <v>0</v>
      </c>
      <c r="AB74" s="5">
        <f>Table5[[#This Row],[advanced footprints]]/(Table5[[#This Row],[basic footprints]]+Table5[[#This Row],[advanced footprints]]-Table5[[#This Row],[sequence-opt]])</f>
        <v>0</v>
      </c>
      <c r="AC74" s="5">
        <f>Table5[[#This Row],[optionality footprint]]/(Table5[[#This Row],[activity]]+Table5[[#This Row],[basic footprints]])</f>
        <v>0</v>
      </c>
      <c r="AD74" s="5">
        <f>IFERROR(Table5[[#This Row],[sequence optionality footprint]]/Table5[[#This Row],[sequence]],"")</f>
        <v>0</v>
      </c>
      <c r="AE74" s="5" t="str">
        <f>IFERROR(Table5[[#This Row],[or footprint]]/(Table5[[#This Row],[concurrent]]+Table5[[#This Row],[or]]),"")</f>
        <v/>
      </c>
    </row>
    <row r="75" spans="1:31" hidden="1" x14ac:dyDescent="0.25">
      <c r="A75" t="s">
        <v>545</v>
      </c>
      <c r="B75" t="s">
        <v>590</v>
      </c>
      <c r="C75">
        <f>Table2[[#This Row],[xor]]</f>
        <v>329</v>
      </c>
      <c r="D75">
        <f>Table2[[#This Row],[optionality]]</f>
        <v>271</v>
      </c>
      <c r="E75">
        <f>Table2[[#This Row],[concurrent]]</f>
        <v>50</v>
      </c>
      <c r="F75">
        <f>Table2[[#This Row],[sequence]]</f>
        <v>56</v>
      </c>
      <c r="G75">
        <f>Table2[[#This Row],[sequence-opt]]</f>
        <v>11</v>
      </c>
      <c r="H75">
        <f>Table2[[#This Row],[loop]]</f>
        <v>57</v>
      </c>
      <c r="I75">
        <f>Table2[[#This Row],[flower]]</f>
        <v>53</v>
      </c>
      <c r="J75">
        <f>Table2[[#This Row],[flower_size]]</f>
        <v>53</v>
      </c>
      <c r="K75">
        <f>Table2[[#This Row],[tau]]</f>
        <v>324</v>
      </c>
      <c r="L75">
        <f>Table2[[#This Row],[interleaved]]</f>
        <v>0</v>
      </c>
      <c r="M75">
        <f>Table2[[#This Row],[or]]</f>
        <v>3</v>
      </c>
      <c r="N75">
        <f>Table2[[#This Row],[or_children]]</f>
        <v>6</v>
      </c>
      <c r="O75">
        <f>Table2[[#This Row],[or_size]]</f>
        <v>8</v>
      </c>
      <c r="P75">
        <f>Table2[[#This Row],[activity]]</f>
        <v>381</v>
      </c>
      <c r="Q75" s="1" t="str">
        <f>Table2[[#This Row],[miner]]</f>
        <v>ima-basic-opt-pc</v>
      </c>
      <c r="R75">
        <f>Table5[[#This Row],[xor]]-Table5[[#This Row],[optionality]]</f>
        <v>58</v>
      </c>
      <c r="S75">
        <f>Table5[[#This Row],[xor non optionality]]+Table5[[#This Row],[sequence]]+Table5[[#This Row],[loop]]+Table5[[#This Row],[interleaved]]+Table5[[#This Row],[concurrent]]</f>
        <v>221</v>
      </c>
      <c r="T75">
        <f>Table5[[#This Row],[sequence-opt]]+Table5[[#This Row],[optionality]]+Table5[[#This Row],[or]]</f>
        <v>285</v>
      </c>
      <c r="U75">
        <f>Table5[[#This Row],[basic footprints]]+Table5[[#This Row],[advanced footprints]]</f>
        <v>506</v>
      </c>
      <c r="V75">
        <f>Table5[[#This Row],[flower_size]]/Table5[[#This Row],[activity]]</f>
        <v>0.13910761154855644</v>
      </c>
      <c r="W75" s="5">
        <f>Table5[[#This Row],[tau]]/Table5[[#This Row],[activity]]</f>
        <v>0.85039370078740162</v>
      </c>
      <c r="X75" s="5">
        <f>Table5[[#This Row],[optionality]]</f>
        <v>271</v>
      </c>
      <c r="Y75" s="5">
        <f>Table5[[#This Row],[sequence-opt]]</f>
        <v>11</v>
      </c>
      <c r="Z75" s="5">
        <f>Table5[[#This Row],[or]]</f>
        <v>3</v>
      </c>
      <c r="AA75" s="5">
        <f>Table5[[#This Row],[or_size]]</f>
        <v>8</v>
      </c>
      <c r="AB75" s="5">
        <f>Table5[[#This Row],[advanced footprints]]/(Table5[[#This Row],[basic footprints]]+Table5[[#This Row],[advanced footprints]]-Table5[[#This Row],[sequence-opt]])</f>
        <v>0.5757575757575758</v>
      </c>
      <c r="AC75" s="5">
        <f>Table5[[#This Row],[optionality footprint]]/(Table5[[#This Row],[activity]]+Table5[[#This Row],[basic footprints]])</f>
        <v>0.45016611295681064</v>
      </c>
      <c r="AD75" s="5">
        <f>IFERROR(Table5[[#This Row],[sequence optionality footprint]]/Table5[[#This Row],[sequence]],"")</f>
        <v>0.19642857142857142</v>
      </c>
      <c r="AE75" s="5">
        <f>IFERROR(Table5[[#This Row],[or footprint]]/(Table5[[#This Row],[concurrent]]+Table5[[#This Row],[or]]),"")</f>
        <v>5.6603773584905662E-2</v>
      </c>
    </row>
    <row r="76" spans="1:31" x14ac:dyDescent="0.25">
      <c r="A76" t="s">
        <v>545</v>
      </c>
      <c r="B76" t="s">
        <v>590</v>
      </c>
      <c r="C76">
        <f>Table2[[#This Row],[xor]]</f>
        <v>331</v>
      </c>
      <c r="D76">
        <f>Table2[[#This Row],[optionality]]</f>
        <v>276</v>
      </c>
      <c r="E76">
        <f>Table2[[#This Row],[concurrent]]</f>
        <v>53</v>
      </c>
      <c r="F76">
        <f>Table2[[#This Row],[sequence]]</f>
        <v>54</v>
      </c>
      <c r="G76">
        <f>Table2[[#This Row],[sequence-opt]]</f>
        <v>10</v>
      </c>
      <c r="H76">
        <f>Table2[[#This Row],[loop]]</f>
        <v>56</v>
      </c>
      <c r="I76">
        <f>Table2[[#This Row],[flower]]</f>
        <v>53</v>
      </c>
      <c r="J76">
        <f>Table2[[#This Row],[flower_size]]</f>
        <v>53</v>
      </c>
      <c r="K76">
        <f>Table2[[#This Row],[tau]]</f>
        <v>329</v>
      </c>
      <c r="L76">
        <f>Table2[[#This Row],[interleaved]]</f>
        <v>0</v>
      </c>
      <c r="M76">
        <f>Table2[[#This Row],[or]]</f>
        <v>2</v>
      </c>
      <c r="N76">
        <f>Table2[[#This Row],[or_children]]</f>
        <v>4</v>
      </c>
      <c r="O76">
        <f>Table2[[#This Row],[or_size]]</f>
        <v>4</v>
      </c>
      <c r="P76">
        <f>Table2[[#This Row],[activity]]</f>
        <v>381</v>
      </c>
      <c r="Q76" s="1" t="str">
        <f>Table2[[#This Row],[miner]]</f>
        <v>ima</v>
      </c>
      <c r="R76">
        <f>Table5[[#This Row],[xor]]-Table5[[#This Row],[optionality]]</f>
        <v>55</v>
      </c>
      <c r="S76">
        <f>Table5[[#This Row],[xor non optionality]]+Table5[[#This Row],[sequence]]+Table5[[#This Row],[loop]]+Table5[[#This Row],[interleaved]]+Table5[[#This Row],[concurrent]]</f>
        <v>218</v>
      </c>
      <c r="T76">
        <f>Table5[[#This Row],[sequence-opt]]+Table5[[#This Row],[optionality]]+Table5[[#This Row],[or]]</f>
        <v>288</v>
      </c>
      <c r="U76">
        <f>Table5[[#This Row],[basic footprints]]+Table5[[#This Row],[advanced footprints]]</f>
        <v>506</v>
      </c>
      <c r="V76">
        <f>Table5[[#This Row],[flower_size]]/Table5[[#This Row],[activity]]</f>
        <v>0.13910761154855644</v>
      </c>
      <c r="W76" s="5">
        <f>Table5[[#This Row],[tau]]/Table5[[#This Row],[activity]]</f>
        <v>0.86351706036745401</v>
      </c>
      <c r="X76" s="5">
        <f>Table5[[#This Row],[optionality]]</f>
        <v>276</v>
      </c>
      <c r="Y76" s="5">
        <f>Table5[[#This Row],[sequence-opt]]</f>
        <v>10</v>
      </c>
      <c r="Z76" s="5">
        <f>Table5[[#This Row],[or]]</f>
        <v>2</v>
      </c>
      <c r="AA76" s="5">
        <f>Table5[[#This Row],[or_size]]</f>
        <v>4</v>
      </c>
      <c r="AB76" s="5">
        <f>Table5[[#This Row],[advanced footprints]]/(Table5[[#This Row],[basic footprints]]+Table5[[#This Row],[advanced footprints]]-Table5[[#This Row],[sequence-opt]])</f>
        <v>0.58064516129032262</v>
      </c>
      <c r="AC76" s="5">
        <f>Table5[[#This Row],[optionality footprint]]/(Table5[[#This Row],[activity]]+Table5[[#This Row],[basic footprints]])</f>
        <v>0.46076794657762937</v>
      </c>
      <c r="AD76" s="5">
        <f>IFERROR(Table5[[#This Row],[sequence optionality footprint]]/Table5[[#This Row],[sequence]],"")</f>
        <v>0.18518518518518517</v>
      </c>
      <c r="AE76" s="5">
        <f>IFERROR(Table5[[#This Row],[or footprint]]/(Table5[[#This Row],[concurrent]]+Table5[[#This Row],[or]]),"")</f>
        <v>3.6363636363636362E-2</v>
      </c>
    </row>
    <row r="77" spans="1:31" x14ac:dyDescent="0.25">
      <c r="A77" t="s">
        <v>545</v>
      </c>
      <c r="B77" t="s">
        <v>590</v>
      </c>
      <c r="C77">
        <f>Table2[[#This Row],[xor]]</f>
        <v>198</v>
      </c>
      <c r="D77">
        <f>Table2[[#This Row],[optionality]]</f>
        <v>184</v>
      </c>
      <c r="E77">
        <f>Table2[[#This Row],[concurrent]]</f>
        <v>37</v>
      </c>
      <c r="F77">
        <f>Table2[[#This Row],[sequence]]</f>
        <v>39</v>
      </c>
      <c r="G77">
        <f>Table2[[#This Row],[sequence-opt]]</f>
        <v>4</v>
      </c>
      <c r="H77">
        <f>Table2[[#This Row],[loop]]</f>
        <v>3</v>
      </c>
      <c r="I77">
        <f>Table2[[#This Row],[flower]]</f>
        <v>0</v>
      </c>
      <c r="J77">
        <f>Table2[[#This Row],[flower_size]]</f>
        <v>0</v>
      </c>
      <c r="K77">
        <f>Table2[[#This Row],[tau]]</f>
        <v>184</v>
      </c>
      <c r="L77">
        <f>Table2[[#This Row],[interleaved]]</f>
        <v>0</v>
      </c>
      <c r="M77">
        <f>Table2[[#This Row],[or]]</f>
        <v>0</v>
      </c>
      <c r="N77">
        <f>Table2[[#This Row],[or_children]]</f>
        <v>0</v>
      </c>
      <c r="O77">
        <f>Table2[[#This Row],[or_size]]</f>
        <v>0</v>
      </c>
      <c r="P77">
        <f>Table2[[#This Row],[activity]]</f>
        <v>234</v>
      </c>
      <c r="Q77" s="1" t="str">
        <f>Table2[[#This Row],[miner]]</f>
        <v>imf</v>
      </c>
      <c r="R77">
        <f>Table5[[#This Row],[xor]]-Table5[[#This Row],[optionality]]</f>
        <v>14</v>
      </c>
      <c r="S77">
        <f>Table5[[#This Row],[xor non optionality]]+Table5[[#This Row],[sequence]]+Table5[[#This Row],[loop]]+Table5[[#This Row],[interleaved]]+Table5[[#This Row],[concurrent]]</f>
        <v>93</v>
      </c>
      <c r="T77">
        <f>Table5[[#This Row],[sequence-opt]]+Table5[[#This Row],[optionality]]+Table5[[#This Row],[or]]</f>
        <v>188</v>
      </c>
      <c r="U77">
        <f>Table5[[#This Row],[basic footprints]]+Table5[[#This Row],[advanced footprints]]</f>
        <v>281</v>
      </c>
      <c r="V77">
        <f>Table5[[#This Row],[flower_size]]/Table5[[#This Row],[activity]]</f>
        <v>0</v>
      </c>
      <c r="W77" s="5">
        <f>Table5[[#This Row],[tau]]/Table5[[#This Row],[activity]]</f>
        <v>0.78632478632478631</v>
      </c>
      <c r="X77" s="5">
        <f>Table5[[#This Row],[optionality]]</f>
        <v>184</v>
      </c>
      <c r="Y77" s="5">
        <f>Table5[[#This Row],[sequence-opt]]</f>
        <v>4</v>
      </c>
      <c r="Z77" s="5">
        <f>Table5[[#This Row],[or]]</f>
        <v>0</v>
      </c>
      <c r="AA77" s="5">
        <f>Table5[[#This Row],[or_size]]</f>
        <v>0</v>
      </c>
      <c r="AB77" s="5">
        <f>Table5[[#This Row],[advanced footprints]]/(Table5[[#This Row],[basic footprints]]+Table5[[#This Row],[advanced footprints]]-Table5[[#This Row],[sequence-opt]])</f>
        <v>0.67870036101083031</v>
      </c>
      <c r="AC77" s="5">
        <f>Table5[[#This Row],[optionality footprint]]/(Table5[[#This Row],[activity]]+Table5[[#This Row],[basic footprints]])</f>
        <v>0.56269113149847094</v>
      </c>
      <c r="AD77" s="5">
        <f>IFERROR(Table5[[#This Row],[sequence optionality footprint]]/Table5[[#This Row],[sequence]],"")</f>
        <v>0.10256410256410256</v>
      </c>
      <c r="AE77" s="5">
        <f>IFERROR(Table5[[#This Row],[or footprint]]/(Table5[[#This Row],[concurrent]]+Table5[[#This Row],[or]]),"")</f>
        <v>0</v>
      </c>
    </row>
    <row r="78" spans="1:31" hidden="1" x14ac:dyDescent="0.25">
      <c r="A78" t="s">
        <v>545</v>
      </c>
      <c r="B78" t="s">
        <v>590</v>
      </c>
      <c r="C78">
        <f>Table2[[#This Row],[xor]]</f>
        <v>159</v>
      </c>
      <c r="D78">
        <f>Table2[[#This Row],[optionality]]</f>
        <v>146</v>
      </c>
      <c r="E78">
        <f>Table2[[#This Row],[concurrent]]</f>
        <v>25</v>
      </c>
      <c r="F78">
        <f>Table2[[#This Row],[sequence]]</f>
        <v>33</v>
      </c>
      <c r="G78">
        <f>Table2[[#This Row],[sequence-opt]]</f>
        <v>3</v>
      </c>
      <c r="H78">
        <f>Table2[[#This Row],[loop]]</f>
        <v>4</v>
      </c>
      <c r="I78">
        <f>Table2[[#This Row],[flower]]</f>
        <v>0</v>
      </c>
      <c r="J78">
        <f>Table2[[#This Row],[flower_size]]</f>
        <v>0</v>
      </c>
      <c r="K78">
        <f>Table2[[#This Row],[tau]]</f>
        <v>146</v>
      </c>
      <c r="L78">
        <f>Table2[[#This Row],[interleaved]]</f>
        <v>0</v>
      </c>
      <c r="M78">
        <f>Table2[[#This Row],[or]]</f>
        <v>5</v>
      </c>
      <c r="N78">
        <f>Table2[[#This Row],[or_children]]</f>
        <v>12</v>
      </c>
      <c r="O78">
        <f>Table2[[#This Row],[or_size]]</f>
        <v>14</v>
      </c>
      <c r="P78">
        <f>Table2[[#This Row],[activity]]</f>
        <v>228</v>
      </c>
      <c r="Q78" s="1" t="str">
        <f>Table2[[#This Row],[miner]]</f>
        <v>imfa-basic-opt-pc</v>
      </c>
      <c r="R78">
        <f>Table5[[#This Row],[xor]]-Table5[[#This Row],[optionality]]</f>
        <v>13</v>
      </c>
      <c r="S78">
        <f>Table5[[#This Row],[xor non optionality]]+Table5[[#This Row],[sequence]]+Table5[[#This Row],[loop]]+Table5[[#This Row],[interleaved]]+Table5[[#This Row],[concurrent]]</f>
        <v>75</v>
      </c>
      <c r="T78">
        <f>Table5[[#This Row],[sequence-opt]]+Table5[[#This Row],[optionality]]+Table5[[#This Row],[or]]</f>
        <v>154</v>
      </c>
      <c r="U78">
        <f>Table5[[#This Row],[basic footprints]]+Table5[[#This Row],[advanced footprints]]</f>
        <v>229</v>
      </c>
      <c r="V78">
        <f>Table5[[#This Row],[flower_size]]/Table5[[#This Row],[activity]]</f>
        <v>0</v>
      </c>
      <c r="W78" s="5">
        <f>Table5[[#This Row],[tau]]/Table5[[#This Row],[activity]]</f>
        <v>0.64035087719298245</v>
      </c>
      <c r="X78" s="5">
        <f>Table5[[#This Row],[optionality]]</f>
        <v>146</v>
      </c>
      <c r="Y78" s="5">
        <f>Table5[[#This Row],[sequence-opt]]</f>
        <v>3</v>
      </c>
      <c r="Z78" s="5">
        <f>Table5[[#This Row],[or]]</f>
        <v>5</v>
      </c>
      <c r="AA78" s="5">
        <f>Table5[[#This Row],[or_size]]</f>
        <v>14</v>
      </c>
      <c r="AB78" s="5">
        <f>Table5[[#This Row],[advanced footprints]]/(Table5[[#This Row],[basic footprints]]+Table5[[#This Row],[advanced footprints]]-Table5[[#This Row],[sequence-opt]])</f>
        <v>0.68141592920353977</v>
      </c>
      <c r="AC78" s="5">
        <f>Table5[[#This Row],[optionality footprint]]/(Table5[[#This Row],[activity]]+Table5[[#This Row],[basic footprints]])</f>
        <v>0.48184818481848185</v>
      </c>
      <c r="AD78" s="5">
        <f>IFERROR(Table5[[#This Row],[sequence optionality footprint]]/Table5[[#This Row],[sequence]],"")</f>
        <v>9.0909090909090912E-2</v>
      </c>
      <c r="AE78" s="5">
        <f>IFERROR(Table5[[#This Row],[or footprint]]/(Table5[[#This Row],[concurrent]]+Table5[[#This Row],[or]]),"")</f>
        <v>0.16666666666666666</v>
      </c>
    </row>
    <row r="79" spans="1:31" x14ac:dyDescent="0.25">
      <c r="A79" t="s">
        <v>545</v>
      </c>
      <c r="B79" t="s">
        <v>590</v>
      </c>
      <c r="C79">
        <f>Table2[[#This Row],[xor]]</f>
        <v>170</v>
      </c>
      <c r="D79">
        <f>Table2[[#This Row],[optionality]]</f>
        <v>152</v>
      </c>
      <c r="E79">
        <f>Table2[[#This Row],[concurrent]]</f>
        <v>27</v>
      </c>
      <c r="F79">
        <f>Table2[[#This Row],[sequence]]</f>
        <v>39</v>
      </c>
      <c r="G79">
        <f>Table2[[#This Row],[sequence-opt]]</f>
        <v>2</v>
      </c>
      <c r="H79">
        <f>Table2[[#This Row],[loop]]</f>
        <v>3</v>
      </c>
      <c r="I79">
        <f>Table2[[#This Row],[flower]]</f>
        <v>0</v>
      </c>
      <c r="J79">
        <f>Table2[[#This Row],[flower_size]]</f>
        <v>0</v>
      </c>
      <c r="K79">
        <f>Table2[[#This Row],[tau]]</f>
        <v>152</v>
      </c>
      <c r="L79">
        <f>Table2[[#This Row],[interleaved]]</f>
        <v>0</v>
      </c>
      <c r="M79">
        <f>Table2[[#This Row],[or]]</f>
        <v>6</v>
      </c>
      <c r="N79">
        <f>Table2[[#This Row],[or_children]]</f>
        <v>12</v>
      </c>
      <c r="O79">
        <f>Table2[[#This Row],[or_size]]</f>
        <v>17</v>
      </c>
      <c r="P79">
        <f>Table2[[#This Row],[activity]]</f>
        <v>228</v>
      </c>
      <c r="Q79" s="1" t="str">
        <f>Table2[[#This Row],[miner]]</f>
        <v>imfa</v>
      </c>
      <c r="R79">
        <f>Table5[[#This Row],[xor]]-Table5[[#This Row],[optionality]]</f>
        <v>18</v>
      </c>
      <c r="S79">
        <f>Table5[[#This Row],[xor non optionality]]+Table5[[#This Row],[sequence]]+Table5[[#This Row],[loop]]+Table5[[#This Row],[interleaved]]+Table5[[#This Row],[concurrent]]</f>
        <v>87</v>
      </c>
      <c r="T79">
        <f>Table5[[#This Row],[sequence-opt]]+Table5[[#This Row],[optionality]]+Table5[[#This Row],[or]]</f>
        <v>160</v>
      </c>
      <c r="U79">
        <f>Table5[[#This Row],[basic footprints]]+Table5[[#This Row],[advanced footprints]]</f>
        <v>247</v>
      </c>
      <c r="V79">
        <f>Table5[[#This Row],[flower_size]]/Table5[[#This Row],[activity]]</f>
        <v>0</v>
      </c>
      <c r="W79" s="5">
        <f>Table5[[#This Row],[tau]]/Table5[[#This Row],[activity]]</f>
        <v>0.66666666666666663</v>
      </c>
      <c r="X79" s="5">
        <f>Table5[[#This Row],[optionality]]</f>
        <v>152</v>
      </c>
      <c r="Y79" s="5">
        <f>Table5[[#This Row],[sequence-opt]]</f>
        <v>2</v>
      </c>
      <c r="Z79" s="5">
        <f>Table5[[#This Row],[or]]</f>
        <v>6</v>
      </c>
      <c r="AA79" s="5">
        <f>Table5[[#This Row],[or_size]]</f>
        <v>17</v>
      </c>
      <c r="AB79" s="5">
        <f>Table5[[#This Row],[advanced footprints]]/(Table5[[#This Row],[basic footprints]]+Table5[[#This Row],[advanced footprints]]-Table5[[#This Row],[sequence-opt]])</f>
        <v>0.65306122448979587</v>
      </c>
      <c r="AC79" s="5">
        <f>Table5[[#This Row],[optionality footprint]]/(Table5[[#This Row],[activity]]+Table5[[#This Row],[basic footprints]])</f>
        <v>0.48253968253968255</v>
      </c>
      <c r="AD79" s="5">
        <f>IFERROR(Table5[[#This Row],[sequence optionality footprint]]/Table5[[#This Row],[sequence]],"")</f>
        <v>5.128205128205128E-2</v>
      </c>
      <c r="AE79" s="5">
        <f>IFERROR(Table5[[#This Row],[or footprint]]/(Table5[[#This Row],[concurrent]]+Table5[[#This Row],[or]]),"")</f>
        <v>0.18181818181818182</v>
      </c>
    </row>
    <row r="80" spans="1:31" x14ac:dyDescent="0.25">
      <c r="A80" t="s">
        <v>546</v>
      </c>
      <c r="B80" t="s">
        <v>590</v>
      </c>
      <c r="C80">
        <f>Table2[[#This Row],[xor]]</f>
        <v>5</v>
      </c>
      <c r="D80">
        <f>Table2[[#This Row],[optionality]]</f>
        <v>0</v>
      </c>
      <c r="E80">
        <f>Table2[[#This Row],[concurrent]]</f>
        <v>0</v>
      </c>
      <c r="F80">
        <f>Table2[[#This Row],[sequence]]</f>
        <v>2</v>
      </c>
      <c r="G80">
        <f>Table2[[#This Row],[sequence-opt]]</f>
        <v>0</v>
      </c>
      <c r="H80">
        <f>Table2[[#This Row],[loop]]</f>
        <v>5</v>
      </c>
      <c r="I80">
        <f>Table2[[#This Row],[flower]]</f>
        <v>3</v>
      </c>
      <c r="J80">
        <f>Table2[[#This Row],[flower_size]]</f>
        <v>374</v>
      </c>
      <c r="K80">
        <f>Table2[[#This Row],[tau]]</f>
        <v>3</v>
      </c>
      <c r="L80">
        <f>Table2[[#This Row],[interleaved]]</f>
        <v>0</v>
      </c>
      <c r="M80">
        <f>Table2[[#This Row],[or]]</f>
        <v>0</v>
      </c>
      <c r="N80">
        <f>Table2[[#This Row],[or_children]]</f>
        <v>0</v>
      </c>
      <c r="O80">
        <f>Table2[[#This Row],[or_size]]</f>
        <v>0</v>
      </c>
      <c r="P80">
        <f>Table2[[#This Row],[activity]]</f>
        <v>376</v>
      </c>
      <c r="Q80" s="1" t="str">
        <f>Table2[[#This Row],[miner]]</f>
        <v>im</v>
      </c>
      <c r="R80">
        <f>Table5[[#This Row],[xor]]-Table5[[#This Row],[optionality]]</f>
        <v>5</v>
      </c>
      <c r="S80">
        <f>Table5[[#This Row],[xor non optionality]]+Table5[[#This Row],[sequence]]+Table5[[#This Row],[loop]]+Table5[[#This Row],[interleaved]]+Table5[[#This Row],[concurrent]]</f>
        <v>12</v>
      </c>
      <c r="T80">
        <f>Table5[[#This Row],[sequence-opt]]+Table5[[#This Row],[optionality]]+Table5[[#This Row],[or]]</f>
        <v>0</v>
      </c>
      <c r="U80">
        <f>Table5[[#This Row],[basic footprints]]+Table5[[#This Row],[advanced footprints]]</f>
        <v>12</v>
      </c>
      <c r="V80">
        <f>Table5[[#This Row],[flower_size]]/Table5[[#This Row],[activity]]</f>
        <v>0.99468085106382975</v>
      </c>
      <c r="W80" s="5">
        <f>Table5[[#This Row],[tau]]/Table5[[#This Row],[activity]]</f>
        <v>7.9787234042553185E-3</v>
      </c>
      <c r="X80" s="5">
        <f>Table5[[#This Row],[optionality]]</f>
        <v>0</v>
      </c>
      <c r="Y80" s="5">
        <f>Table5[[#This Row],[sequence-opt]]</f>
        <v>0</v>
      </c>
      <c r="Z80" s="5">
        <f>Table5[[#This Row],[or]]</f>
        <v>0</v>
      </c>
      <c r="AA80" s="5">
        <f>Table5[[#This Row],[or_size]]</f>
        <v>0</v>
      </c>
      <c r="AB80" s="5">
        <f>Table5[[#This Row],[advanced footprints]]/(Table5[[#This Row],[basic footprints]]+Table5[[#This Row],[advanced footprints]]-Table5[[#This Row],[sequence-opt]])</f>
        <v>0</v>
      </c>
      <c r="AC80" s="5">
        <f>Table5[[#This Row],[optionality footprint]]/(Table5[[#This Row],[activity]]+Table5[[#This Row],[basic footprints]])</f>
        <v>0</v>
      </c>
      <c r="AD80" s="5">
        <f>IFERROR(Table5[[#This Row],[sequence optionality footprint]]/Table5[[#This Row],[sequence]],"")</f>
        <v>0</v>
      </c>
      <c r="AE80" s="5" t="str">
        <f>IFERROR(Table5[[#This Row],[or footprint]]/(Table5[[#This Row],[concurrent]]+Table5[[#This Row],[or]]),"")</f>
        <v/>
      </c>
    </row>
    <row r="81" spans="1:31" hidden="1" x14ac:dyDescent="0.25">
      <c r="A81" t="s">
        <v>546</v>
      </c>
      <c r="B81" t="s">
        <v>590</v>
      </c>
      <c r="C81">
        <f>Table2[[#This Row],[xor]]</f>
        <v>340</v>
      </c>
      <c r="D81">
        <f>Table2[[#This Row],[optionality]]</f>
        <v>268</v>
      </c>
      <c r="E81">
        <f>Table2[[#This Row],[concurrent]]</f>
        <v>45</v>
      </c>
      <c r="F81">
        <f>Table2[[#This Row],[sequence]]</f>
        <v>52</v>
      </c>
      <c r="G81">
        <f>Table2[[#This Row],[sequence-opt]]</f>
        <v>8</v>
      </c>
      <c r="H81">
        <f>Table2[[#This Row],[loop]]</f>
        <v>66</v>
      </c>
      <c r="I81">
        <f>Table2[[#This Row],[flower]]</f>
        <v>65</v>
      </c>
      <c r="J81">
        <f>Table2[[#This Row],[flower_size]]</f>
        <v>65</v>
      </c>
      <c r="K81">
        <f>Table2[[#This Row],[tau]]</f>
        <v>333</v>
      </c>
      <c r="L81">
        <f>Table2[[#This Row],[interleaved]]</f>
        <v>0</v>
      </c>
      <c r="M81">
        <f>Table2[[#This Row],[or]]</f>
        <v>1</v>
      </c>
      <c r="N81">
        <f>Table2[[#This Row],[or_children]]</f>
        <v>2</v>
      </c>
      <c r="O81">
        <f>Table2[[#This Row],[or_size]]</f>
        <v>2</v>
      </c>
      <c r="P81">
        <f>Table2[[#This Row],[activity]]</f>
        <v>376</v>
      </c>
      <c r="Q81" s="1" t="str">
        <f>Table2[[#This Row],[miner]]</f>
        <v>ima-basic-opt-pc</v>
      </c>
      <c r="R81">
        <f>Table5[[#This Row],[xor]]-Table5[[#This Row],[optionality]]</f>
        <v>72</v>
      </c>
      <c r="S81">
        <f>Table5[[#This Row],[xor non optionality]]+Table5[[#This Row],[sequence]]+Table5[[#This Row],[loop]]+Table5[[#This Row],[interleaved]]+Table5[[#This Row],[concurrent]]</f>
        <v>235</v>
      </c>
      <c r="T81">
        <f>Table5[[#This Row],[sequence-opt]]+Table5[[#This Row],[optionality]]+Table5[[#This Row],[or]]</f>
        <v>277</v>
      </c>
      <c r="U81">
        <f>Table5[[#This Row],[basic footprints]]+Table5[[#This Row],[advanced footprints]]</f>
        <v>512</v>
      </c>
      <c r="V81">
        <f>Table5[[#This Row],[flower_size]]/Table5[[#This Row],[activity]]</f>
        <v>0.17287234042553193</v>
      </c>
      <c r="W81" s="5">
        <f>Table5[[#This Row],[tau]]/Table5[[#This Row],[activity]]</f>
        <v>0.88563829787234039</v>
      </c>
      <c r="X81" s="5">
        <f>Table5[[#This Row],[optionality]]</f>
        <v>268</v>
      </c>
      <c r="Y81" s="5">
        <f>Table5[[#This Row],[sequence-opt]]</f>
        <v>8</v>
      </c>
      <c r="Z81" s="5">
        <f>Table5[[#This Row],[or]]</f>
        <v>1</v>
      </c>
      <c r="AA81" s="5">
        <f>Table5[[#This Row],[or_size]]</f>
        <v>2</v>
      </c>
      <c r="AB81" s="5">
        <f>Table5[[#This Row],[advanced footprints]]/(Table5[[#This Row],[basic footprints]]+Table5[[#This Row],[advanced footprints]]-Table5[[#This Row],[sequence-opt]])</f>
        <v>0.54960317460317465</v>
      </c>
      <c r="AC81" s="5">
        <f>Table5[[#This Row],[optionality footprint]]/(Table5[[#This Row],[activity]]+Table5[[#This Row],[basic footprints]])</f>
        <v>0.43862520458265142</v>
      </c>
      <c r="AD81" s="5">
        <f>IFERROR(Table5[[#This Row],[sequence optionality footprint]]/Table5[[#This Row],[sequence]],"")</f>
        <v>0.15384615384615385</v>
      </c>
      <c r="AE81" s="5">
        <f>IFERROR(Table5[[#This Row],[or footprint]]/(Table5[[#This Row],[concurrent]]+Table5[[#This Row],[or]]),"")</f>
        <v>2.1739130434782608E-2</v>
      </c>
    </row>
    <row r="82" spans="1:31" x14ac:dyDescent="0.25">
      <c r="A82" t="s">
        <v>546</v>
      </c>
      <c r="B82" t="s">
        <v>590</v>
      </c>
      <c r="C82">
        <f>Table2[[#This Row],[xor]]</f>
        <v>341</v>
      </c>
      <c r="D82">
        <f>Table2[[#This Row],[optionality]]</f>
        <v>270</v>
      </c>
      <c r="E82">
        <f>Table2[[#This Row],[concurrent]]</f>
        <v>52</v>
      </c>
      <c r="F82">
        <f>Table2[[#This Row],[sequence]]</f>
        <v>61</v>
      </c>
      <c r="G82">
        <f>Table2[[#This Row],[sequence-opt]]</f>
        <v>8</v>
      </c>
      <c r="H82">
        <f>Table2[[#This Row],[loop]]</f>
        <v>65</v>
      </c>
      <c r="I82">
        <f>Table2[[#This Row],[flower]]</f>
        <v>63</v>
      </c>
      <c r="J82">
        <f>Table2[[#This Row],[flower_size]]</f>
        <v>63</v>
      </c>
      <c r="K82">
        <f>Table2[[#This Row],[tau]]</f>
        <v>333</v>
      </c>
      <c r="L82">
        <f>Table2[[#This Row],[interleaved]]</f>
        <v>0</v>
      </c>
      <c r="M82">
        <f>Table2[[#This Row],[or]]</f>
        <v>2</v>
      </c>
      <c r="N82">
        <f>Table2[[#This Row],[or_children]]</f>
        <v>4</v>
      </c>
      <c r="O82">
        <f>Table2[[#This Row],[or_size]]</f>
        <v>5</v>
      </c>
      <c r="P82">
        <f>Table2[[#This Row],[activity]]</f>
        <v>376</v>
      </c>
      <c r="Q82" s="1" t="str">
        <f>Table2[[#This Row],[miner]]</f>
        <v>ima</v>
      </c>
      <c r="R82">
        <f>Table5[[#This Row],[xor]]-Table5[[#This Row],[optionality]]</f>
        <v>71</v>
      </c>
      <c r="S82">
        <f>Table5[[#This Row],[xor non optionality]]+Table5[[#This Row],[sequence]]+Table5[[#This Row],[loop]]+Table5[[#This Row],[interleaved]]+Table5[[#This Row],[concurrent]]</f>
        <v>249</v>
      </c>
      <c r="T82">
        <f>Table5[[#This Row],[sequence-opt]]+Table5[[#This Row],[optionality]]+Table5[[#This Row],[or]]</f>
        <v>280</v>
      </c>
      <c r="U82">
        <f>Table5[[#This Row],[basic footprints]]+Table5[[#This Row],[advanced footprints]]</f>
        <v>529</v>
      </c>
      <c r="V82">
        <f>Table5[[#This Row],[flower_size]]/Table5[[#This Row],[activity]]</f>
        <v>0.16755319148936171</v>
      </c>
      <c r="W82" s="5">
        <f>Table5[[#This Row],[tau]]/Table5[[#This Row],[activity]]</f>
        <v>0.88563829787234039</v>
      </c>
      <c r="X82" s="5">
        <f>Table5[[#This Row],[optionality]]</f>
        <v>270</v>
      </c>
      <c r="Y82" s="5">
        <f>Table5[[#This Row],[sequence-opt]]</f>
        <v>8</v>
      </c>
      <c r="Z82" s="5">
        <f>Table5[[#This Row],[or]]</f>
        <v>2</v>
      </c>
      <c r="AA82" s="5">
        <f>Table5[[#This Row],[or_size]]</f>
        <v>5</v>
      </c>
      <c r="AB82" s="5">
        <f>Table5[[#This Row],[advanced footprints]]/(Table5[[#This Row],[basic footprints]]+Table5[[#This Row],[advanced footprints]]-Table5[[#This Row],[sequence-opt]])</f>
        <v>0.5374280230326296</v>
      </c>
      <c r="AC82" s="5">
        <f>Table5[[#This Row],[optionality footprint]]/(Table5[[#This Row],[activity]]+Table5[[#This Row],[basic footprints]])</f>
        <v>0.432</v>
      </c>
      <c r="AD82" s="5">
        <f>IFERROR(Table5[[#This Row],[sequence optionality footprint]]/Table5[[#This Row],[sequence]],"")</f>
        <v>0.13114754098360656</v>
      </c>
      <c r="AE82" s="5">
        <f>IFERROR(Table5[[#This Row],[or footprint]]/(Table5[[#This Row],[concurrent]]+Table5[[#This Row],[or]]),"")</f>
        <v>3.7037037037037035E-2</v>
      </c>
    </row>
    <row r="83" spans="1:31" x14ac:dyDescent="0.25">
      <c r="A83" t="s">
        <v>546</v>
      </c>
      <c r="B83" t="s">
        <v>590</v>
      </c>
      <c r="C83">
        <f>Table2[[#This Row],[xor]]</f>
        <v>248</v>
      </c>
      <c r="D83">
        <f>Table2[[#This Row],[optionality]]</f>
        <v>239</v>
      </c>
      <c r="E83">
        <f>Table2[[#This Row],[concurrent]]</f>
        <v>32</v>
      </c>
      <c r="F83">
        <f>Table2[[#This Row],[sequence]]</f>
        <v>44</v>
      </c>
      <c r="G83">
        <f>Table2[[#This Row],[sequence-opt]]</f>
        <v>12</v>
      </c>
      <c r="H83">
        <f>Table2[[#This Row],[loop]]</f>
        <v>3</v>
      </c>
      <c r="I83">
        <f>Table2[[#This Row],[flower]]</f>
        <v>0</v>
      </c>
      <c r="J83">
        <f>Table2[[#This Row],[flower_size]]</f>
        <v>0</v>
      </c>
      <c r="K83">
        <f>Table2[[#This Row],[tau]]</f>
        <v>239</v>
      </c>
      <c r="L83">
        <f>Table2[[#This Row],[interleaved]]</f>
        <v>0</v>
      </c>
      <c r="M83">
        <f>Table2[[#This Row],[or]]</f>
        <v>0</v>
      </c>
      <c r="N83">
        <f>Table2[[#This Row],[or_children]]</f>
        <v>0</v>
      </c>
      <c r="O83">
        <f>Table2[[#This Row],[or_size]]</f>
        <v>0</v>
      </c>
      <c r="P83">
        <f>Table2[[#This Row],[activity]]</f>
        <v>317</v>
      </c>
      <c r="Q83" s="1" t="str">
        <f>Table2[[#This Row],[miner]]</f>
        <v>imf</v>
      </c>
      <c r="R83">
        <f>Table5[[#This Row],[xor]]-Table5[[#This Row],[optionality]]</f>
        <v>9</v>
      </c>
      <c r="S83">
        <f>Table5[[#This Row],[xor non optionality]]+Table5[[#This Row],[sequence]]+Table5[[#This Row],[loop]]+Table5[[#This Row],[interleaved]]+Table5[[#This Row],[concurrent]]</f>
        <v>88</v>
      </c>
      <c r="T83">
        <f>Table5[[#This Row],[sequence-opt]]+Table5[[#This Row],[optionality]]+Table5[[#This Row],[or]]</f>
        <v>251</v>
      </c>
      <c r="U83">
        <f>Table5[[#This Row],[basic footprints]]+Table5[[#This Row],[advanced footprints]]</f>
        <v>339</v>
      </c>
      <c r="V83">
        <f>Table5[[#This Row],[flower_size]]/Table5[[#This Row],[activity]]</f>
        <v>0</v>
      </c>
      <c r="W83" s="5">
        <f>Table5[[#This Row],[tau]]/Table5[[#This Row],[activity]]</f>
        <v>0.75394321766561512</v>
      </c>
      <c r="X83" s="5">
        <f>Table5[[#This Row],[optionality]]</f>
        <v>239</v>
      </c>
      <c r="Y83" s="5">
        <f>Table5[[#This Row],[sequence-opt]]</f>
        <v>12</v>
      </c>
      <c r="Z83" s="5">
        <f>Table5[[#This Row],[or]]</f>
        <v>0</v>
      </c>
      <c r="AA83" s="5">
        <f>Table5[[#This Row],[or_size]]</f>
        <v>0</v>
      </c>
      <c r="AB83" s="5">
        <f>Table5[[#This Row],[advanced footprints]]/(Table5[[#This Row],[basic footprints]]+Table5[[#This Row],[advanced footprints]]-Table5[[#This Row],[sequence-opt]])</f>
        <v>0.76758409785932724</v>
      </c>
      <c r="AC83" s="5">
        <f>Table5[[#This Row],[optionality footprint]]/(Table5[[#This Row],[activity]]+Table5[[#This Row],[basic footprints]])</f>
        <v>0.59012345679012346</v>
      </c>
      <c r="AD83" s="5">
        <f>IFERROR(Table5[[#This Row],[sequence optionality footprint]]/Table5[[#This Row],[sequence]],"")</f>
        <v>0.27272727272727271</v>
      </c>
      <c r="AE83" s="5">
        <f>IFERROR(Table5[[#This Row],[or footprint]]/(Table5[[#This Row],[concurrent]]+Table5[[#This Row],[or]]),"")</f>
        <v>0</v>
      </c>
    </row>
    <row r="84" spans="1:31" hidden="1" x14ac:dyDescent="0.25">
      <c r="A84" t="s">
        <v>546</v>
      </c>
      <c r="B84" t="s">
        <v>590</v>
      </c>
      <c r="C84">
        <f>Table2[[#This Row],[xor]]</f>
        <v>244</v>
      </c>
      <c r="D84">
        <f>Table2[[#This Row],[optionality]]</f>
        <v>238</v>
      </c>
      <c r="E84">
        <f>Table2[[#This Row],[concurrent]]</f>
        <v>25</v>
      </c>
      <c r="F84">
        <f>Table2[[#This Row],[sequence]]</f>
        <v>45</v>
      </c>
      <c r="G84">
        <f>Table2[[#This Row],[sequence-opt]]</f>
        <v>14</v>
      </c>
      <c r="H84">
        <f>Table2[[#This Row],[loop]]</f>
        <v>2</v>
      </c>
      <c r="I84">
        <f>Table2[[#This Row],[flower]]</f>
        <v>0</v>
      </c>
      <c r="J84">
        <f>Table2[[#This Row],[flower_size]]</f>
        <v>0</v>
      </c>
      <c r="K84">
        <f>Table2[[#This Row],[tau]]</f>
        <v>238</v>
      </c>
      <c r="L84">
        <f>Table2[[#This Row],[interleaved]]</f>
        <v>0</v>
      </c>
      <c r="M84">
        <f>Table2[[#This Row],[or]]</f>
        <v>6</v>
      </c>
      <c r="N84">
        <f>Table2[[#This Row],[or_children]]</f>
        <v>12</v>
      </c>
      <c r="O84">
        <f>Table2[[#This Row],[or_size]]</f>
        <v>12</v>
      </c>
      <c r="P84">
        <f>Table2[[#This Row],[activity]]</f>
        <v>314</v>
      </c>
      <c r="Q84" s="1" t="str">
        <f>Table2[[#This Row],[miner]]</f>
        <v>imfa-basic-opt-pc</v>
      </c>
      <c r="R84">
        <f>Table5[[#This Row],[xor]]-Table5[[#This Row],[optionality]]</f>
        <v>6</v>
      </c>
      <c r="S84">
        <f>Table5[[#This Row],[xor non optionality]]+Table5[[#This Row],[sequence]]+Table5[[#This Row],[loop]]+Table5[[#This Row],[interleaved]]+Table5[[#This Row],[concurrent]]</f>
        <v>78</v>
      </c>
      <c r="T84">
        <f>Table5[[#This Row],[sequence-opt]]+Table5[[#This Row],[optionality]]+Table5[[#This Row],[or]]</f>
        <v>258</v>
      </c>
      <c r="U84">
        <f>Table5[[#This Row],[basic footprints]]+Table5[[#This Row],[advanced footprints]]</f>
        <v>336</v>
      </c>
      <c r="V84">
        <f>Table5[[#This Row],[flower_size]]/Table5[[#This Row],[activity]]</f>
        <v>0</v>
      </c>
      <c r="W84" s="5">
        <f>Table5[[#This Row],[tau]]/Table5[[#This Row],[activity]]</f>
        <v>0.7579617834394905</v>
      </c>
      <c r="X84" s="5">
        <f>Table5[[#This Row],[optionality]]</f>
        <v>238</v>
      </c>
      <c r="Y84" s="5">
        <f>Table5[[#This Row],[sequence-opt]]</f>
        <v>14</v>
      </c>
      <c r="Z84" s="5">
        <f>Table5[[#This Row],[or]]</f>
        <v>6</v>
      </c>
      <c r="AA84" s="5">
        <f>Table5[[#This Row],[or_size]]</f>
        <v>12</v>
      </c>
      <c r="AB84" s="5">
        <f>Table5[[#This Row],[advanced footprints]]/(Table5[[#This Row],[basic footprints]]+Table5[[#This Row],[advanced footprints]]-Table5[[#This Row],[sequence-opt]])</f>
        <v>0.80124223602484468</v>
      </c>
      <c r="AC84" s="5">
        <f>Table5[[#This Row],[optionality footprint]]/(Table5[[#This Row],[activity]]+Table5[[#This Row],[basic footprints]])</f>
        <v>0.6071428571428571</v>
      </c>
      <c r="AD84" s="5">
        <f>IFERROR(Table5[[#This Row],[sequence optionality footprint]]/Table5[[#This Row],[sequence]],"")</f>
        <v>0.31111111111111112</v>
      </c>
      <c r="AE84" s="5">
        <f>IFERROR(Table5[[#This Row],[or footprint]]/(Table5[[#This Row],[concurrent]]+Table5[[#This Row],[or]]),"")</f>
        <v>0.19354838709677419</v>
      </c>
    </row>
    <row r="85" spans="1:31" x14ac:dyDescent="0.25">
      <c r="A85" t="s">
        <v>546</v>
      </c>
      <c r="B85" t="s">
        <v>590</v>
      </c>
      <c r="C85">
        <f>Table2[[#This Row],[xor]]</f>
        <v>277</v>
      </c>
      <c r="D85">
        <f>Table2[[#This Row],[optionality]]</f>
        <v>266</v>
      </c>
      <c r="E85">
        <f>Table2[[#This Row],[concurrent]]</f>
        <v>33</v>
      </c>
      <c r="F85">
        <f>Table2[[#This Row],[sequence]]</f>
        <v>51</v>
      </c>
      <c r="G85">
        <f>Table2[[#This Row],[sequence-opt]]</f>
        <v>13</v>
      </c>
      <c r="H85">
        <f>Table2[[#This Row],[loop]]</f>
        <v>5</v>
      </c>
      <c r="I85">
        <f>Table2[[#This Row],[flower]]</f>
        <v>1</v>
      </c>
      <c r="J85">
        <f>Table2[[#This Row],[flower_size]]</f>
        <v>2</v>
      </c>
      <c r="K85">
        <f>Table2[[#This Row],[tau]]</f>
        <v>267</v>
      </c>
      <c r="L85">
        <f>Table2[[#This Row],[interleaved]]</f>
        <v>0</v>
      </c>
      <c r="M85">
        <f>Table2[[#This Row],[or]]</f>
        <v>6</v>
      </c>
      <c r="N85">
        <f>Table2[[#This Row],[or_children]]</f>
        <v>13</v>
      </c>
      <c r="O85">
        <f>Table2[[#This Row],[or_size]]</f>
        <v>15</v>
      </c>
      <c r="P85">
        <f>Table2[[#This Row],[activity]]</f>
        <v>339</v>
      </c>
      <c r="Q85" s="1" t="str">
        <f>Table2[[#This Row],[miner]]</f>
        <v>imfa</v>
      </c>
      <c r="R85">
        <f>Table5[[#This Row],[xor]]-Table5[[#This Row],[optionality]]</f>
        <v>11</v>
      </c>
      <c r="S85">
        <f>Table5[[#This Row],[xor non optionality]]+Table5[[#This Row],[sequence]]+Table5[[#This Row],[loop]]+Table5[[#This Row],[interleaved]]+Table5[[#This Row],[concurrent]]</f>
        <v>100</v>
      </c>
      <c r="T85">
        <f>Table5[[#This Row],[sequence-opt]]+Table5[[#This Row],[optionality]]+Table5[[#This Row],[or]]</f>
        <v>285</v>
      </c>
      <c r="U85">
        <f>Table5[[#This Row],[basic footprints]]+Table5[[#This Row],[advanced footprints]]</f>
        <v>385</v>
      </c>
      <c r="V85">
        <f>Table5[[#This Row],[flower_size]]/Table5[[#This Row],[activity]]</f>
        <v>5.8997050147492625E-3</v>
      </c>
      <c r="W85" s="5">
        <f>Table5[[#This Row],[tau]]/Table5[[#This Row],[activity]]</f>
        <v>0.78761061946902655</v>
      </c>
      <c r="X85" s="5">
        <f>Table5[[#This Row],[optionality]]</f>
        <v>266</v>
      </c>
      <c r="Y85" s="5">
        <f>Table5[[#This Row],[sequence-opt]]</f>
        <v>13</v>
      </c>
      <c r="Z85" s="5">
        <f>Table5[[#This Row],[or]]</f>
        <v>6</v>
      </c>
      <c r="AA85" s="5">
        <f>Table5[[#This Row],[or_size]]</f>
        <v>15</v>
      </c>
      <c r="AB85" s="5">
        <f>Table5[[#This Row],[advanced footprints]]/(Table5[[#This Row],[basic footprints]]+Table5[[#This Row],[advanced footprints]]-Table5[[#This Row],[sequence-opt]])</f>
        <v>0.7661290322580645</v>
      </c>
      <c r="AC85" s="5">
        <f>Table5[[#This Row],[optionality footprint]]/(Table5[[#This Row],[activity]]+Table5[[#This Row],[basic footprints]])</f>
        <v>0.60592255125284733</v>
      </c>
      <c r="AD85" s="5">
        <f>IFERROR(Table5[[#This Row],[sequence optionality footprint]]/Table5[[#This Row],[sequence]],"")</f>
        <v>0.25490196078431371</v>
      </c>
      <c r="AE85" s="5">
        <f>IFERROR(Table5[[#This Row],[or footprint]]/(Table5[[#This Row],[concurrent]]+Table5[[#This Row],[or]]),"")</f>
        <v>0.15384615384615385</v>
      </c>
    </row>
    <row r="86" spans="1:31" x14ac:dyDescent="0.25">
      <c r="A86" t="s">
        <v>547</v>
      </c>
      <c r="B86" t="s">
        <v>590</v>
      </c>
      <c r="C86">
        <f>Table2[[#This Row],[xor]]</f>
        <v>6</v>
      </c>
      <c r="D86">
        <f>Table2[[#This Row],[optionality]]</f>
        <v>0</v>
      </c>
      <c r="E86">
        <f>Table2[[#This Row],[concurrent]]</f>
        <v>0</v>
      </c>
      <c r="F86">
        <f>Table2[[#This Row],[sequence]]</f>
        <v>2</v>
      </c>
      <c r="G86">
        <f>Table2[[#This Row],[sequence-opt]]</f>
        <v>0</v>
      </c>
      <c r="H86">
        <f>Table2[[#This Row],[loop]]</f>
        <v>6</v>
      </c>
      <c r="I86">
        <f>Table2[[#This Row],[flower]]</f>
        <v>4</v>
      </c>
      <c r="J86">
        <f>Table2[[#This Row],[flower_size]]</f>
        <v>367</v>
      </c>
      <c r="K86">
        <f>Table2[[#This Row],[tau]]</f>
        <v>4</v>
      </c>
      <c r="L86">
        <f>Table2[[#This Row],[interleaved]]</f>
        <v>0</v>
      </c>
      <c r="M86">
        <f>Table2[[#This Row],[or]]</f>
        <v>0</v>
      </c>
      <c r="N86">
        <f>Table2[[#This Row],[or_children]]</f>
        <v>0</v>
      </c>
      <c r="O86">
        <f>Table2[[#This Row],[or_size]]</f>
        <v>0</v>
      </c>
      <c r="P86">
        <f>Table2[[#This Row],[activity]]</f>
        <v>369</v>
      </c>
      <c r="Q86" s="1" t="str">
        <f>Table2[[#This Row],[miner]]</f>
        <v>im</v>
      </c>
      <c r="R86">
        <f>Table5[[#This Row],[xor]]-Table5[[#This Row],[optionality]]</f>
        <v>6</v>
      </c>
      <c r="S86">
        <f>Table5[[#This Row],[xor non optionality]]+Table5[[#This Row],[sequence]]+Table5[[#This Row],[loop]]+Table5[[#This Row],[interleaved]]+Table5[[#This Row],[concurrent]]</f>
        <v>14</v>
      </c>
      <c r="T86">
        <f>Table5[[#This Row],[sequence-opt]]+Table5[[#This Row],[optionality]]+Table5[[#This Row],[or]]</f>
        <v>0</v>
      </c>
      <c r="U86">
        <f>Table5[[#This Row],[basic footprints]]+Table5[[#This Row],[advanced footprints]]</f>
        <v>14</v>
      </c>
      <c r="V86">
        <f>Table5[[#This Row],[flower_size]]/Table5[[#This Row],[activity]]</f>
        <v>0.99457994579945797</v>
      </c>
      <c r="W86" s="5">
        <f>Table5[[#This Row],[tau]]/Table5[[#This Row],[activity]]</f>
        <v>1.0840108401084011E-2</v>
      </c>
      <c r="X86" s="5">
        <f>Table5[[#This Row],[optionality]]</f>
        <v>0</v>
      </c>
      <c r="Y86" s="5">
        <f>Table5[[#This Row],[sequence-opt]]</f>
        <v>0</v>
      </c>
      <c r="Z86" s="5">
        <f>Table5[[#This Row],[or]]</f>
        <v>0</v>
      </c>
      <c r="AA86" s="5">
        <f>Table5[[#This Row],[or_size]]</f>
        <v>0</v>
      </c>
      <c r="AB86" s="5">
        <f>Table5[[#This Row],[advanced footprints]]/(Table5[[#This Row],[basic footprints]]+Table5[[#This Row],[advanced footprints]]-Table5[[#This Row],[sequence-opt]])</f>
        <v>0</v>
      </c>
      <c r="AC86" s="5">
        <f>Table5[[#This Row],[optionality footprint]]/(Table5[[#This Row],[activity]]+Table5[[#This Row],[basic footprints]])</f>
        <v>0</v>
      </c>
      <c r="AD86" s="5">
        <f>IFERROR(Table5[[#This Row],[sequence optionality footprint]]/Table5[[#This Row],[sequence]],"")</f>
        <v>0</v>
      </c>
      <c r="AE86" s="5" t="str">
        <f>IFERROR(Table5[[#This Row],[or footprint]]/(Table5[[#This Row],[concurrent]]+Table5[[#This Row],[or]]),"")</f>
        <v/>
      </c>
    </row>
    <row r="87" spans="1:31" hidden="1" x14ac:dyDescent="0.25">
      <c r="A87" t="s">
        <v>547</v>
      </c>
      <c r="B87" t="s">
        <v>590</v>
      </c>
      <c r="C87">
        <f>Table2[[#This Row],[xor]]</f>
        <v>338</v>
      </c>
      <c r="D87">
        <f>Table2[[#This Row],[optionality]]</f>
        <v>252</v>
      </c>
      <c r="E87">
        <f>Table2[[#This Row],[concurrent]]</f>
        <v>59</v>
      </c>
      <c r="F87">
        <f>Table2[[#This Row],[sequence]]</f>
        <v>54</v>
      </c>
      <c r="G87">
        <f>Table2[[#This Row],[sequence-opt]]</f>
        <v>2</v>
      </c>
      <c r="H87">
        <f>Table2[[#This Row],[loop]]</f>
        <v>84</v>
      </c>
      <c r="I87">
        <f>Table2[[#This Row],[flower]]</f>
        <v>82</v>
      </c>
      <c r="J87">
        <f>Table2[[#This Row],[flower_size]]</f>
        <v>82</v>
      </c>
      <c r="K87">
        <f>Table2[[#This Row],[tau]]</f>
        <v>334</v>
      </c>
      <c r="L87">
        <f>Table2[[#This Row],[interleaved]]</f>
        <v>1</v>
      </c>
      <c r="M87">
        <f>Table2[[#This Row],[or]]</f>
        <v>4</v>
      </c>
      <c r="N87">
        <f>Table2[[#This Row],[or_children]]</f>
        <v>8</v>
      </c>
      <c r="O87">
        <f>Table2[[#This Row],[or_size]]</f>
        <v>8</v>
      </c>
      <c r="P87">
        <f>Table2[[#This Row],[activity]]</f>
        <v>369</v>
      </c>
      <c r="Q87" s="1" t="str">
        <f>Table2[[#This Row],[miner]]</f>
        <v>ima-basic-opt-pc</v>
      </c>
      <c r="R87">
        <f>Table5[[#This Row],[xor]]-Table5[[#This Row],[optionality]]</f>
        <v>86</v>
      </c>
      <c r="S87">
        <f>Table5[[#This Row],[xor non optionality]]+Table5[[#This Row],[sequence]]+Table5[[#This Row],[loop]]+Table5[[#This Row],[interleaved]]+Table5[[#This Row],[concurrent]]</f>
        <v>284</v>
      </c>
      <c r="T87">
        <f>Table5[[#This Row],[sequence-opt]]+Table5[[#This Row],[optionality]]+Table5[[#This Row],[or]]</f>
        <v>258</v>
      </c>
      <c r="U87">
        <f>Table5[[#This Row],[basic footprints]]+Table5[[#This Row],[advanced footprints]]</f>
        <v>542</v>
      </c>
      <c r="V87">
        <f>Table5[[#This Row],[flower_size]]/Table5[[#This Row],[activity]]</f>
        <v>0.22222222222222221</v>
      </c>
      <c r="W87" s="5">
        <f>Table5[[#This Row],[tau]]/Table5[[#This Row],[activity]]</f>
        <v>0.90514905149051494</v>
      </c>
      <c r="X87" s="5">
        <f>Table5[[#This Row],[optionality]]</f>
        <v>252</v>
      </c>
      <c r="Y87" s="5">
        <f>Table5[[#This Row],[sequence-opt]]</f>
        <v>2</v>
      </c>
      <c r="Z87" s="5">
        <f>Table5[[#This Row],[or]]</f>
        <v>4</v>
      </c>
      <c r="AA87" s="5">
        <f>Table5[[#This Row],[or_size]]</f>
        <v>8</v>
      </c>
      <c r="AB87" s="5">
        <f>Table5[[#This Row],[advanced footprints]]/(Table5[[#This Row],[basic footprints]]+Table5[[#This Row],[advanced footprints]]-Table5[[#This Row],[sequence-opt]])</f>
        <v>0.4777777777777778</v>
      </c>
      <c r="AC87" s="5">
        <f>Table5[[#This Row],[optionality footprint]]/(Table5[[#This Row],[activity]]+Table5[[#This Row],[basic footprints]])</f>
        <v>0.38591117917304746</v>
      </c>
      <c r="AD87" s="5">
        <f>IFERROR(Table5[[#This Row],[sequence optionality footprint]]/Table5[[#This Row],[sequence]],"")</f>
        <v>3.7037037037037035E-2</v>
      </c>
      <c r="AE87" s="5">
        <f>IFERROR(Table5[[#This Row],[or footprint]]/(Table5[[#This Row],[concurrent]]+Table5[[#This Row],[or]]),"")</f>
        <v>6.3492063492063489E-2</v>
      </c>
    </row>
    <row r="88" spans="1:31" x14ac:dyDescent="0.25">
      <c r="A88" t="s">
        <v>547</v>
      </c>
      <c r="B88" t="s">
        <v>590</v>
      </c>
      <c r="C88">
        <f>Table2[[#This Row],[xor]]</f>
        <v>336</v>
      </c>
      <c r="D88">
        <f>Table2[[#This Row],[optionality]]</f>
        <v>250</v>
      </c>
      <c r="E88">
        <f>Table2[[#This Row],[concurrent]]</f>
        <v>59</v>
      </c>
      <c r="F88">
        <f>Table2[[#This Row],[sequence]]</f>
        <v>53</v>
      </c>
      <c r="G88">
        <f>Table2[[#This Row],[sequence-opt]]</f>
        <v>3</v>
      </c>
      <c r="H88">
        <f>Table2[[#This Row],[loop]]</f>
        <v>83</v>
      </c>
      <c r="I88">
        <f>Table2[[#This Row],[flower]]</f>
        <v>82</v>
      </c>
      <c r="J88">
        <f>Table2[[#This Row],[flower_size]]</f>
        <v>82</v>
      </c>
      <c r="K88">
        <f>Table2[[#This Row],[tau]]</f>
        <v>332</v>
      </c>
      <c r="L88">
        <f>Table2[[#This Row],[interleaved]]</f>
        <v>0</v>
      </c>
      <c r="M88">
        <f>Table2[[#This Row],[or]]</f>
        <v>3</v>
      </c>
      <c r="N88">
        <f>Table2[[#This Row],[or_children]]</f>
        <v>6</v>
      </c>
      <c r="O88">
        <f>Table2[[#This Row],[or_size]]</f>
        <v>6</v>
      </c>
      <c r="P88">
        <f>Table2[[#This Row],[activity]]</f>
        <v>369</v>
      </c>
      <c r="Q88" s="1" t="str">
        <f>Table2[[#This Row],[miner]]</f>
        <v>ima</v>
      </c>
      <c r="R88">
        <f>Table5[[#This Row],[xor]]-Table5[[#This Row],[optionality]]</f>
        <v>86</v>
      </c>
      <c r="S88">
        <f>Table5[[#This Row],[xor non optionality]]+Table5[[#This Row],[sequence]]+Table5[[#This Row],[loop]]+Table5[[#This Row],[interleaved]]+Table5[[#This Row],[concurrent]]</f>
        <v>281</v>
      </c>
      <c r="T88">
        <f>Table5[[#This Row],[sequence-opt]]+Table5[[#This Row],[optionality]]+Table5[[#This Row],[or]]</f>
        <v>256</v>
      </c>
      <c r="U88">
        <f>Table5[[#This Row],[basic footprints]]+Table5[[#This Row],[advanced footprints]]</f>
        <v>537</v>
      </c>
      <c r="V88">
        <f>Table5[[#This Row],[flower_size]]/Table5[[#This Row],[activity]]</f>
        <v>0.22222222222222221</v>
      </c>
      <c r="W88" s="5">
        <f>Table5[[#This Row],[tau]]/Table5[[#This Row],[activity]]</f>
        <v>0.89972899728997291</v>
      </c>
      <c r="X88" s="5">
        <f>Table5[[#This Row],[optionality]]</f>
        <v>250</v>
      </c>
      <c r="Y88" s="5">
        <f>Table5[[#This Row],[sequence-opt]]</f>
        <v>3</v>
      </c>
      <c r="Z88" s="5">
        <f>Table5[[#This Row],[or]]</f>
        <v>3</v>
      </c>
      <c r="AA88" s="5">
        <f>Table5[[#This Row],[or_size]]</f>
        <v>6</v>
      </c>
      <c r="AB88" s="5">
        <f>Table5[[#This Row],[advanced footprints]]/(Table5[[#This Row],[basic footprints]]+Table5[[#This Row],[advanced footprints]]-Table5[[#This Row],[sequence-opt]])</f>
        <v>0.47940074906367042</v>
      </c>
      <c r="AC88" s="5">
        <f>Table5[[#This Row],[optionality footprint]]/(Table5[[#This Row],[activity]]+Table5[[#This Row],[basic footprints]])</f>
        <v>0.38461538461538464</v>
      </c>
      <c r="AD88" s="5">
        <f>IFERROR(Table5[[#This Row],[sequence optionality footprint]]/Table5[[#This Row],[sequence]],"")</f>
        <v>5.6603773584905662E-2</v>
      </c>
      <c r="AE88" s="5">
        <f>IFERROR(Table5[[#This Row],[or footprint]]/(Table5[[#This Row],[concurrent]]+Table5[[#This Row],[or]]),"")</f>
        <v>4.8387096774193547E-2</v>
      </c>
    </row>
    <row r="89" spans="1:31" x14ac:dyDescent="0.25">
      <c r="A89" t="s">
        <v>547</v>
      </c>
      <c r="B89" t="s">
        <v>590</v>
      </c>
      <c r="C89">
        <f>Table2[[#This Row],[xor]]</f>
        <v>188</v>
      </c>
      <c r="D89">
        <f>Table2[[#This Row],[optionality]]</f>
        <v>177</v>
      </c>
      <c r="E89">
        <f>Table2[[#This Row],[concurrent]]</f>
        <v>48</v>
      </c>
      <c r="F89">
        <f>Table2[[#This Row],[sequence]]</f>
        <v>53</v>
      </c>
      <c r="G89">
        <f>Table2[[#This Row],[sequence-opt]]</f>
        <v>13</v>
      </c>
      <c r="H89">
        <f>Table2[[#This Row],[loop]]</f>
        <v>5</v>
      </c>
      <c r="I89">
        <f>Table2[[#This Row],[flower]]</f>
        <v>0</v>
      </c>
      <c r="J89">
        <f>Table2[[#This Row],[flower_size]]</f>
        <v>0</v>
      </c>
      <c r="K89">
        <f>Table2[[#This Row],[tau]]</f>
        <v>177</v>
      </c>
      <c r="L89">
        <f>Table2[[#This Row],[interleaved]]</f>
        <v>0</v>
      </c>
      <c r="M89">
        <f>Table2[[#This Row],[or]]</f>
        <v>0</v>
      </c>
      <c r="N89">
        <f>Table2[[#This Row],[or_children]]</f>
        <v>0</v>
      </c>
      <c r="O89">
        <f>Table2[[#This Row],[or_size]]</f>
        <v>0</v>
      </c>
      <c r="P89">
        <f>Table2[[#This Row],[activity]]</f>
        <v>246</v>
      </c>
      <c r="Q89" s="1" t="str">
        <f>Table2[[#This Row],[miner]]</f>
        <v>imf</v>
      </c>
      <c r="R89">
        <f>Table5[[#This Row],[xor]]-Table5[[#This Row],[optionality]]</f>
        <v>11</v>
      </c>
      <c r="S89">
        <f>Table5[[#This Row],[xor non optionality]]+Table5[[#This Row],[sequence]]+Table5[[#This Row],[loop]]+Table5[[#This Row],[interleaved]]+Table5[[#This Row],[concurrent]]</f>
        <v>117</v>
      </c>
      <c r="T89">
        <f>Table5[[#This Row],[sequence-opt]]+Table5[[#This Row],[optionality]]+Table5[[#This Row],[or]]</f>
        <v>190</v>
      </c>
      <c r="U89">
        <f>Table5[[#This Row],[basic footprints]]+Table5[[#This Row],[advanced footprints]]</f>
        <v>307</v>
      </c>
      <c r="V89">
        <f>Table5[[#This Row],[flower_size]]/Table5[[#This Row],[activity]]</f>
        <v>0</v>
      </c>
      <c r="W89" s="5">
        <f>Table5[[#This Row],[tau]]/Table5[[#This Row],[activity]]</f>
        <v>0.71951219512195119</v>
      </c>
      <c r="X89" s="5">
        <f>Table5[[#This Row],[optionality]]</f>
        <v>177</v>
      </c>
      <c r="Y89" s="5">
        <f>Table5[[#This Row],[sequence-opt]]</f>
        <v>13</v>
      </c>
      <c r="Z89" s="5">
        <f>Table5[[#This Row],[or]]</f>
        <v>0</v>
      </c>
      <c r="AA89" s="5">
        <f>Table5[[#This Row],[or_size]]</f>
        <v>0</v>
      </c>
      <c r="AB89" s="5">
        <f>Table5[[#This Row],[advanced footprints]]/(Table5[[#This Row],[basic footprints]]+Table5[[#This Row],[advanced footprints]]-Table5[[#This Row],[sequence-opt]])</f>
        <v>0.6462585034013606</v>
      </c>
      <c r="AC89" s="5">
        <f>Table5[[#This Row],[optionality footprint]]/(Table5[[#This Row],[activity]]+Table5[[#This Row],[basic footprints]])</f>
        <v>0.48760330578512395</v>
      </c>
      <c r="AD89" s="5">
        <f>IFERROR(Table5[[#This Row],[sequence optionality footprint]]/Table5[[#This Row],[sequence]],"")</f>
        <v>0.24528301886792453</v>
      </c>
      <c r="AE89" s="5">
        <f>IFERROR(Table5[[#This Row],[or footprint]]/(Table5[[#This Row],[concurrent]]+Table5[[#This Row],[or]]),"")</f>
        <v>0</v>
      </c>
    </row>
    <row r="90" spans="1:31" hidden="1" x14ac:dyDescent="0.25">
      <c r="A90" t="s">
        <v>547</v>
      </c>
      <c r="B90" t="s">
        <v>590</v>
      </c>
      <c r="C90">
        <f>Table2[[#This Row],[xor]]</f>
        <v>184</v>
      </c>
      <c r="D90">
        <f>Table2[[#This Row],[optionality]]</f>
        <v>170</v>
      </c>
      <c r="E90">
        <f>Table2[[#This Row],[concurrent]]</f>
        <v>31</v>
      </c>
      <c r="F90">
        <f>Table2[[#This Row],[sequence]]</f>
        <v>55</v>
      </c>
      <c r="G90">
        <f>Table2[[#This Row],[sequence-opt]]</f>
        <v>17</v>
      </c>
      <c r="H90">
        <f>Table2[[#This Row],[loop]]</f>
        <v>6</v>
      </c>
      <c r="I90">
        <f>Table2[[#This Row],[flower]]</f>
        <v>1</v>
      </c>
      <c r="J90">
        <f>Table2[[#This Row],[flower_size]]</f>
        <v>7</v>
      </c>
      <c r="K90">
        <f>Table2[[#This Row],[tau]]</f>
        <v>171</v>
      </c>
      <c r="L90">
        <f>Table2[[#This Row],[interleaved]]</f>
        <v>0</v>
      </c>
      <c r="M90">
        <f>Table2[[#This Row],[or]]</f>
        <v>10</v>
      </c>
      <c r="N90">
        <f>Table2[[#This Row],[or_children]]</f>
        <v>22</v>
      </c>
      <c r="O90">
        <f>Table2[[#This Row],[or_size]]</f>
        <v>27</v>
      </c>
      <c r="P90">
        <f>Table2[[#This Row],[activity]]</f>
        <v>243</v>
      </c>
      <c r="Q90" s="1" t="str">
        <f>Table2[[#This Row],[miner]]</f>
        <v>imfa-basic-opt-pc</v>
      </c>
      <c r="R90">
        <f>Table5[[#This Row],[xor]]-Table5[[#This Row],[optionality]]</f>
        <v>14</v>
      </c>
      <c r="S90">
        <f>Table5[[#This Row],[xor non optionality]]+Table5[[#This Row],[sequence]]+Table5[[#This Row],[loop]]+Table5[[#This Row],[interleaved]]+Table5[[#This Row],[concurrent]]</f>
        <v>106</v>
      </c>
      <c r="T90">
        <f>Table5[[#This Row],[sequence-opt]]+Table5[[#This Row],[optionality]]+Table5[[#This Row],[or]]</f>
        <v>197</v>
      </c>
      <c r="U90">
        <f>Table5[[#This Row],[basic footprints]]+Table5[[#This Row],[advanced footprints]]</f>
        <v>303</v>
      </c>
      <c r="V90">
        <f>Table5[[#This Row],[flower_size]]/Table5[[#This Row],[activity]]</f>
        <v>2.8806584362139918E-2</v>
      </c>
      <c r="W90" s="5">
        <f>Table5[[#This Row],[tau]]/Table5[[#This Row],[activity]]</f>
        <v>0.70370370370370372</v>
      </c>
      <c r="X90" s="5">
        <f>Table5[[#This Row],[optionality]]</f>
        <v>170</v>
      </c>
      <c r="Y90" s="5">
        <f>Table5[[#This Row],[sequence-opt]]</f>
        <v>17</v>
      </c>
      <c r="Z90" s="5">
        <f>Table5[[#This Row],[or]]</f>
        <v>10</v>
      </c>
      <c r="AA90" s="5">
        <f>Table5[[#This Row],[or_size]]</f>
        <v>27</v>
      </c>
      <c r="AB90" s="5">
        <f>Table5[[#This Row],[advanced footprints]]/(Table5[[#This Row],[basic footprints]]+Table5[[#This Row],[advanced footprints]]-Table5[[#This Row],[sequence-opt]])</f>
        <v>0.68881118881118886</v>
      </c>
      <c r="AC90" s="5">
        <f>Table5[[#This Row],[optionality footprint]]/(Table5[[#This Row],[activity]]+Table5[[#This Row],[basic footprints]])</f>
        <v>0.4871060171919771</v>
      </c>
      <c r="AD90" s="5">
        <f>IFERROR(Table5[[#This Row],[sequence optionality footprint]]/Table5[[#This Row],[sequence]],"")</f>
        <v>0.30909090909090908</v>
      </c>
      <c r="AE90" s="5">
        <f>IFERROR(Table5[[#This Row],[or footprint]]/(Table5[[#This Row],[concurrent]]+Table5[[#This Row],[or]]),"")</f>
        <v>0.24390243902439024</v>
      </c>
    </row>
    <row r="91" spans="1:31" x14ac:dyDescent="0.25">
      <c r="A91" t="s">
        <v>547</v>
      </c>
      <c r="B91" t="s">
        <v>590</v>
      </c>
      <c r="C91">
        <f>Table2[[#This Row],[xor]]</f>
        <v>178</v>
      </c>
      <c r="D91">
        <f>Table2[[#This Row],[optionality]]</f>
        <v>166</v>
      </c>
      <c r="E91">
        <f>Table2[[#This Row],[concurrent]]</f>
        <v>39</v>
      </c>
      <c r="F91">
        <f>Table2[[#This Row],[sequence]]</f>
        <v>54</v>
      </c>
      <c r="G91">
        <f>Table2[[#This Row],[sequence-opt]]</f>
        <v>13</v>
      </c>
      <c r="H91">
        <f>Table2[[#This Row],[loop]]</f>
        <v>5</v>
      </c>
      <c r="I91">
        <f>Table2[[#This Row],[flower]]</f>
        <v>0</v>
      </c>
      <c r="J91">
        <f>Table2[[#This Row],[flower_size]]</f>
        <v>0</v>
      </c>
      <c r="K91">
        <f>Table2[[#This Row],[tau]]</f>
        <v>166</v>
      </c>
      <c r="L91">
        <f>Table2[[#This Row],[interleaved]]</f>
        <v>0</v>
      </c>
      <c r="M91">
        <f>Table2[[#This Row],[or]]</f>
        <v>11</v>
      </c>
      <c r="N91">
        <f>Table2[[#This Row],[or_children]]</f>
        <v>24</v>
      </c>
      <c r="O91">
        <f>Table2[[#This Row],[or_size]]</f>
        <v>27</v>
      </c>
      <c r="P91">
        <f>Table2[[#This Row],[activity]]</f>
        <v>246</v>
      </c>
      <c r="Q91" s="1" t="str">
        <f>Table2[[#This Row],[miner]]</f>
        <v>imfa</v>
      </c>
      <c r="R91">
        <f>Table5[[#This Row],[xor]]-Table5[[#This Row],[optionality]]</f>
        <v>12</v>
      </c>
      <c r="S91">
        <f>Table5[[#This Row],[xor non optionality]]+Table5[[#This Row],[sequence]]+Table5[[#This Row],[loop]]+Table5[[#This Row],[interleaved]]+Table5[[#This Row],[concurrent]]</f>
        <v>110</v>
      </c>
      <c r="T91">
        <f>Table5[[#This Row],[sequence-opt]]+Table5[[#This Row],[optionality]]+Table5[[#This Row],[or]]</f>
        <v>190</v>
      </c>
      <c r="U91">
        <f>Table5[[#This Row],[basic footprints]]+Table5[[#This Row],[advanced footprints]]</f>
        <v>300</v>
      </c>
      <c r="V91">
        <f>Table5[[#This Row],[flower_size]]/Table5[[#This Row],[activity]]</f>
        <v>0</v>
      </c>
      <c r="W91" s="5">
        <f>Table5[[#This Row],[tau]]/Table5[[#This Row],[activity]]</f>
        <v>0.67479674796747968</v>
      </c>
      <c r="X91" s="5">
        <f>Table5[[#This Row],[optionality]]</f>
        <v>166</v>
      </c>
      <c r="Y91" s="5">
        <f>Table5[[#This Row],[sequence-opt]]</f>
        <v>13</v>
      </c>
      <c r="Z91" s="5">
        <f>Table5[[#This Row],[or]]</f>
        <v>11</v>
      </c>
      <c r="AA91" s="5">
        <f>Table5[[#This Row],[or_size]]</f>
        <v>27</v>
      </c>
      <c r="AB91" s="5">
        <f>Table5[[#This Row],[advanced footprints]]/(Table5[[#This Row],[basic footprints]]+Table5[[#This Row],[advanced footprints]]-Table5[[#This Row],[sequence-opt]])</f>
        <v>0.66202090592334495</v>
      </c>
      <c r="AC91" s="5">
        <f>Table5[[#This Row],[optionality footprint]]/(Table5[[#This Row],[activity]]+Table5[[#This Row],[basic footprints]])</f>
        <v>0.46629213483146065</v>
      </c>
      <c r="AD91" s="5">
        <f>IFERROR(Table5[[#This Row],[sequence optionality footprint]]/Table5[[#This Row],[sequence]],"")</f>
        <v>0.24074074074074073</v>
      </c>
      <c r="AE91" s="5">
        <f>IFERROR(Table5[[#This Row],[or footprint]]/(Table5[[#This Row],[concurrent]]+Table5[[#This Row],[or]]),"")</f>
        <v>0.22</v>
      </c>
    </row>
    <row r="92" spans="1:31" x14ac:dyDescent="0.25">
      <c r="A92" t="s">
        <v>548</v>
      </c>
      <c r="B92" t="s">
        <v>590</v>
      </c>
      <c r="C92">
        <f>Table2[[#This Row],[xor]]</f>
        <v>8</v>
      </c>
      <c r="D92">
        <f>Table2[[#This Row],[optionality]]</f>
        <v>0</v>
      </c>
      <c r="E92">
        <f>Table2[[#This Row],[concurrent]]</f>
        <v>0</v>
      </c>
      <c r="F92">
        <f>Table2[[#This Row],[sequence]]</f>
        <v>1</v>
      </c>
      <c r="G92">
        <f>Table2[[#This Row],[sequence-opt]]</f>
        <v>0</v>
      </c>
      <c r="H92">
        <f>Table2[[#This Row],[loop]]</f>
        <v>7</v>
      </c>
      <c r="I92">
        <f>Table2[[#This Row],[flower]]</f>
        <v>7</v>
      </c>
      <c r="J92">
        <f>Table2[[#This Row],[flower_size]]</f>
        <v>331</v>
      </c>
      <c r="K92">
        <f>Table2[[#This Row],[tau]]</f>
        <v>7</v>
      </c>
      <c r="L92">
        <f>Table2[[#This Row],[interleaved]]</f>
        <v>0</v>
      </c>
      <c r="M92">
        <f>Table2[[#This Row],[or]]</f>
        <v>0</v>
      </c>
      <c r="N92">
        <f>Table2[[#This Row],[or_children]]</f>
        <v>0</v>
      </c>
      <c r="O92">
        <f>Table2[[#This Row],[or_size]]</f>
        <v>0</v>
      </c>
      <c r="P92">
        <f>Table2[[#This Row],[activity]]</f>
        <v>331</v>
      </c>
      <c r="Q92" s="1" t="str">
        <f>Table2[[#This Row],[miner]]</f>
        <v>im</v>
      </c>
      <c r="R92">
        <f>Table5[[#This Row],[xor]]-Table5[[#This Row],[optionality]]</f>
        <v>8</v>
      </c>
      <c r="S92">
        <f>Table5[[#This Row],[xor non optionality]]+Table5[[#This Row],[sequence]]+Table5[[#This Row],[loop]]+Table5[[#This Row],[interleaved]]+Table5[[#This Row],[concurrent]]</f>
        <v>16</v>
      </c>
      <c r="T92">
        <f>Table5[[#This Row],[sequence-opt]]+Table5[[#This Row],[optionality]]+Table5[[#This Row],[or]]</f>
        <v>0</v>
      </c>
      <c r="U92">
        <f>Table5[[#This Row],[basic footprints]]+Table5[[#This Row],[advanced footprints]]</f>
        <v>16</v>
      </c>
      <c r="V92">
        <f>Table5[[#This Row],[flower_size]]/Table5[[#This Row],[activity]]</f>
        <v>1</v>
      </c>
      <c r="W92" s="5">
        <f>Table5[[#This Row],[tau]]/Table5[[#This Row],[activity]]</f>
        <v>2.1148036253776436E-2</v>
      </c>
      <c r="X92" s="5">
        <f>Table5[[#This Row],[optionality]]</f>
        <v>0</v>
      </c>
      <c r="Y92" s="5">
        <f>Table5[[#This Row],[sequence-opt]]</f>
        <v>0</v>
      </c>
      <c r="Z92" s="5">
        <f>Table5[[#This Row],[or]]</f>
        <v>0</v>
      </c>
      <c r="AA92" s="5">
        <f>Table5[[#This Row],[or_size]]</f>
        <v>0</v>
      </c>
      <c r="AB92" s="5">
        <f>Table5[[#This Row],[advanced footprints]]/(Table5[[#This Row],[basic footprints]]+Table5[[#This Row],[advanced footprints]]-Table5[[#This Row],[sequence-opt]])</f>
        <v>0</v>
      </c>
      <c r="AC92" s="5">
        <f>Table5[[#This Row],[optionality footprint]]/(Table5[[#This Row],[activity]]+Table5[[#This Row],[basic footprints]])</f>
        <v>0</v>
      </c>
      <c r="AD92" s="5">
        <f>IFERROR(Table5[[#This Row],[sequence optionality footprint]]/Table5[[#This Row],[sequence]],"")</f>
        <v>0</v>
      </c>
      <c r="AE92" s="5" t="str">
        <f>IFERROR(Table5[[#This Row],[or footprint]]/(Table5[[#This Row],[concurrent]]+Table5[[#This Row],[or]]),"")</f>
        <v/>
      </c>
    </row>
    <row r="93" spans="1:31" hidden="1" x14ac:dyDescent="0.25">
      <c r="A93" t="s">
        <v>548</v>
      </c>
      <c r="B93" t="s">
        <v>590</v>
      </c>
      <c r="C93">
        <f>Table2[[#This Row],[xor]]</f>
        <v>295</v>
      </c>
      <c r="D93">
        <f>Table2[[#This Row],[optionality]]</f>
        <v>241</v>
      </c>
      <c r="E93">
        <f>Table2[[#This Row],[concurrent]]</f>
        <v>40</v>
      </c>
      <c r="F93">
        <f>Table2[[#This Row],[sequence]]</f>
        <v>48</v>
      </c>
      <c r="G93">
        <f>Table2[[#This Row],[sequence-opt]]</f>
        <v>5</v>
      </c>
      <c r="H93">
        <f>Table2[[#This Row],[loop]]</f>
        <v>48</v>
      </c>
      <c r="I93">
        <f>Table2[[#This Row],[flower]]</f>
        <v>47</v>
      </c>
      <c r="J93">
        <f>Table2[[#This Row],[flower_size]]</f>
        <v>47</v>
      </c>
      <c r="K93">
        <f>Table2[[#This Row],[tau]]</f>
        <v>288</v>
      </c>
      <c r="L93">
        <f>Table2[[#This Row],[interleaved]]</f>
        <v>0</v>
      </c>
      <c r="M93">
        <f>Table2[[#This Row],[or]]</f>
        <v>7</v>
      </c>
      <c r="N93">
        <f>Table2[[#This Row],[or_children]]</f>
        <v>15</v>
      </c>
      <c r="O93">
        <f>Table2[[#This Row],[or_size]]</f>
        <v>17</v>
      </c>
      <c r="P93">
        <f>Table2[[#This Row],[activity]]</f>
        <v>331</v>
      </c>
      <c r="Q93" s="1" t="str">
        <f>Table2[[#This Row],[miner]]</f>
        <v>ima-basic-opt-pc</v>
      </c>
      <c r="R93">
        <f>Table5[[#This Row],[xor]]-Table5[[#This Row],[optionality]]</f>
        <v>54</v>
      </c>
      <c r="S93">
        <f>Table5[[#This Row],[xor non optionality]]+Table5[[#This Row],[sequence]]+Table5[[#This Row],[loop]]+Table5[[#This Row],[interleaved]]+Table5[[#This Row],[concurrent]]</f>
        <v>190</v>
      </c>
      <c r="T93">
        <f>Table5[[#This Row],[sequence-opt]]+Table5[[#This Row],[optionality]]+Table5[[#This Row],[or]]</f>
        <v>253</v>
      </c>
      <c r="U93">
        <f>Table5[[#This Row],[basic footprints]]+Table5[[#This Row],[advanced footprints]]</f>
        <v>443</v>
      </c>
      <c r="V93">
        <f>Table5[[#This Row],[flower_size]]/Table5[[#This Row],[activity]]</f>
        <v>0.1419939577039275</v>
      </c>
      <c r="W93" s="5">
        <f>Table5[[#This Row],[tau]]/Table5[[#This Row],[activity]]</f>
        <v>0.87009063444108758</v>
      </c>
      <c r="X93" s="5">
        <f>Table5[[#This Row],[optionality]]</f>
        <v>241</v>
      </c>
      <c r="Y93" s="5">
        <f>Table5[[#This Row],[sequence-opt]]</f>
        <v>5</v>
      </c>
      <c r="Z93" s="5">
        <f>Table5[[#This Row],[or]]</f>
        <v>7</v>
      </c>
      <c r="AA93" s="5">
        <f>Table5[[#This Row],[or_size]]</f>
        <v>17</v>
      </c>
      <c r="AB93" s="5">
        <f>Table5[[#This Row],[advanced footprints]]/(Table5[[#This Row],[basic footprints]]+Table5[[#This Row],[advanced footprints]]-Table5[[#This Row],[sequence-opt]])</f>
        <v>0.57762557077625576</v>
      </c>
      <c r="AC93" s="5">
        <f>Table5[[#This Row],[optionality footprint]]/(Table5[[#This Row],[activity]]+Table5[[#This Row],[basic footprints]])</f>
        <v>0.46257197696737046</v>
      </c>
      <c r="AD93" s="5">
        <f>IFERROR(Table5[[#This Row],[sequence optionality footprint]]/Table5[[#This Row],[sequence]],"")</f>
        <v>0.10416666666666667</v>
      </c>
      <c r="AE93" s="5">
        <f>IFERROR(Table5[[#This Row],[or footprint]]/(Table5[[#This Row],[concurrent]]+Table5[[#This Row],[or]]),"")</f>
        <v>0.14893617021276595</v>
      </c>
    </row>
    <row r="94" spans="1:31" x14ac:dyDescent="0.25">
      <c r="A94" t="s">
        <v>548</v>
      </c>
      <c r="B94" t="s">
        <v>590</v>
      </c>
      <c r="C94">
        <f>Table2[[#This Row],[xor]]</f>
        <v>297</v>
      </c>
      <c r="D94">
        <f>Table2[[#This Row],[optionality]]</f>
        <v>246</v>
      </c>
      <c r="E94">
        <f>Table2[[#This Row],[concurrent]]</f>
        <v>44</v>
      </c>
      <c r="F94">
        <f>Table2[[#This Row],[sequence]]</f>
        <v>46</v>
      </c>
      <c r="G94">
        <f>Table2[[#This Row],[sequence-opt]]</f>
        <v>5</v>
      </c>
      <c r="H94">
        <f>Table2[[#This Row],[loop]]</f>
        <v>49</v>
      </c>
      <c r="I94">
        <f>Table2[[#This Row],[flower]]</f>
        <v>47</v>
      </c>
      <c r="J94">
        <f>Table2[[#This Row],[flower_size]]</f>
        <v>47</v>
      </c>
      <c r="K94">
        <f>Table2[[#This Row],[tau]]</f>
        <v>293</v>
      </c>
      <c r="L94">
        <f>Table2[[#This Row],[interleaved]]</f>
        <v>1</v>
      </c>
      <c r="M94">
        <f>Table2[[#This Row],[or]]</f>
        <v>2</v>
      </c>
      <c r="N94">
        <f>Table2[[#This Row],[or_children]]</f>
        <v>4</v>
      </c>
      <c r="O94">
        <f>Table2[[#This Row],[or_size]]</f>
        <v>5</v>
      </c>
      <c r="P94">
        <f>Table2[[#This Row],[activity]]</f>
        <v>331</v>
      </c>
      <c r="Q94" s="1" t="str">
        <f>Table2[[#This Row],[miner]]</f>
        <v>ima</v>
      </c>
      <c r="R94">
        <f>Table5[[#This Row],[xor]]-Table5[[#This Row],[optionality]]</f>
        <v>51</v>
      </c>
      <c r="S94">
        <f>Table5[[#This Row],[xor non optionality]]+Table5[[#This Row],[sequence]]+Table5[[#This Row],[loop]]+Table5[[#This Row],[interleaved]]+Table5[[#This Row],[concurrent]]</f>
        <v>191</v>
      </c>
      <c r="T94">
        <f>Table5[[#This Row],[sequence-opt]]+Table5[[#This Row],[optionality]]+Table5[[#This Row],[or]]</f>
        <v>253</v>
      </c>
      <c r="U94">
        <f>Table5[[#This Row],[basic footprints]]+Table5[[#This Row],[advanced footprints]]</f>
        <v>444</v>
      </c>
      <c r="V94">
        <f>Table5[[#This Row],[flower_size]]/Table5[[#This Row],[activity]]</f>
        <v>0.1419939577039275</v>
      </c>
      <c r="W94" s="5">
        <f>Table5[[#This Row],[tau]]/Table5[[#This Row],[activity]]</f>
        <v>0.88519637462235645</v>
      </c>
      <c r="X94" s="5">
        <f>Table5[[#This Row],[optionality]]</f>
        <v>246</v>
      </c>
      <c r="Y94" s="5">
        <f>Table5[[#This Row],[sequence-opt]]</f>
        <v>5</v>
      </c>
      <c r="Z94" s="5">
        <f>Table5[[#This Row],[or]]</f>
        <v>2</v>
      </c>
      <c r="AA94" s="5">
        <f>Table5[[#This Row],[or_size]]</f>
        <v>5</v>
      </c>
      <c r="AB94" s="5">
        <f>Table5[[#This Row],[advanced footprints]]/(Table5[[#This Row],[basic footprints]]+Table5[[#This Row],[advanced footprints]]-Table5[[#This Row],[sequence-opt]])</f>
        <v>0.57630979498861046</v>
      </c>
      <c r="AC94" s="5">
        <f>Table5[[#This Row],[optionality footprint]]/(Table5[[#This Row],[activity]]+Table5[[#This Row],[basic footprints]])</f>
        <v>0.47126436781609193</v>
      </c>
      <c r="AD94" s="5">
        <f>IFERROR(Table5[[#This Row],[sequence optionality footprint]]/Table5[[#This Row],[sequence]],"")</f>
        <v>0.10869565217391304</v>
      </c>
      <c r="AE94" s="5">
        <f>IFERROR(Table5[[#This Row],[or footprint]]/(Table5[[#This Row],[concurrent]]+Table5[[#This Row],[or]]),"")</f>
        <v>4.3478260869565216E-2</v>
      </c>
    </row>
    <row r="95" spans="1:31" x14ac:dyDescent="0.25">
      <c r="A95" t="s">
        <v>548</v>
      </c>
      <c r="B95" t="s">
        <v>590</v>
      </c>
      <c r="C95">
        <f>Table2[[#This Row],[xor]]</f>
        <v>153</v>
      </c>
      <c r="D95">
        <f>Table2[[#This Row],[optionality]]</f>
        <v>144</v>
      </c>
      <c r="E95">
        <f>Table2[[#This Row],[concurrent]]</f>
        <v>41</v>
      </c>
      <c r="F95">
        <f>Table2[[#This Row],[sequence]]</f>
        <v>48</v>
      </c>
      <c r="G95">
        <f>Table2[[#This Row],[sequence-opt]]</f>
        <v>5</v>
      </c>
      <c r="H95">
        <f>Table2[[#This Row],[loop]]</f>
        <v>6</v>
      </c>
      <c r="I95">
        <f>Table2[[#This Row],[flower]]</f>
        <v>0</v>
      </c>
      <c r="J95">
        <f>Table2[[#This Row],[flower_size]]</f>
        <v>0</v>
      </c>
      <c r="K95">
        <f>Table2[[#This Row],[tau]]</f>
        <v>144</v>
      </c>
      <c r="L95">
        <f>Table2[[#This Row],[interleaved]]</f>
        <v>0</v>
      </c>
      <c r="M95">
        <f>Table2[[#This Row],[or]]</f>
        <v>0</v>
      </c>
      <c r="N95">
        <f>Table2[[#This Row],[or_children]]</f>
        <v>0</v>
      </c>
      <c r="O95">
        <f>Table2[[#This Row],[or_size]]</f>
        <v>0</v>
      </c>
      <c r="P95">
        <f>Table2[[#This Row],[activity]]</f>
        <v>205</v>
      </c>
      <c r="Q95" s="1" t="str">
        <f>Table2[[#This Row],[miner]]</f>
        <v>imf</v>
      </c>
      <c r="R95">
        <f>Table5[[#This Row],[xor]]-Table5[[#This Row],[optionality]]</f>
        <v>9</v>
      </c>
      <c r="S95">
        <f>Table5[[#This Row],[xor non optionality]]+Table5[[#This Row],[sequence]]+Table5[[#This Row],[loop]]+Table5[[#This Row],[interleaved]]+Table5[[#This Row],[concurrent]]</f>
        <v>104</v>
      </c>
      <c r="T95">
        <f>Table5[[#This Row],[sequence-opt]]+Table5[[#This Row],[optionality]]+Table5[[#This Row],[or]]</f>
        <v>149</v>
      </c>
      <c r="U95">
        <f>Table5[[#This Row],[basic footprints]]+Table5[[#This Row],[advanced footprints]]</f>
        <v>253</v>
      </c>
      <c r="V95">
        <f>Table5[[#This Row],[flower_size]]/Table5[[#This Row],[activity]]</f>
        <v>0</v>
      </c>
      <c r="W95" s="5">
        <f>Table5[[#This Row],[tau]]/Table5[[#This Row],[activity]]</f>
        <v>0.70243902439024386</v>
      </c>
      <c r="X95" s="5">
        <f>Table5[[#This Row],[optionality]]</f>
        <v>144</v>
      </c>
      <c r="Y95" s="5">
        <f>Table5[[#This Row],[sequence-opt]]</f>
        <v>5</v>
      </c>
      <c r="Z95" s="5">
        <f>Table5[[#This Row],[or]]</f>
        <v>0</v>
      </c>
      <c r="AA95" s="5">
        <f>Table5[[#This Row],[or_size]]</f>
        <v>0</v>
      </c>
      <c r="AB95" s="5">
        <f>Table5[[#This Row],[advanced footprints]]/(Table5[[#This Row],[basic footprints]]+Table5[[#This Row],[advanced footprints]]-Table5[[#This Row],[sequence-opt]])</f>
        <v>0.60080645161290325</v>
      </c>
      <c r="AC95" s="5">
        <f>Table5[[#This Row],[optionality footprint]]/(Table5[[#This Row],[activity]]+Table5[[#This Row],[basic footprints]])</f>
        <v>0.46601941747572817</v>
      </c>
      <c r="AD95" s="5">
        <f>IFERROR(Table5[[#This Row],[sequence optionality footprint]]/Table5[[#This Row],[sequence]],"")</f>
        <v>0.10416666666666667</v>
      </c>
      <c r="AE95" s="5">
        <f>IFERROR(Table5[[#This Row],[or footprint]]/(Table5[[#This Row],[concurrent]]+Table5[[#This Row],[or]]),"")</f>
        <v>0</v>
      </c>
    </row>
    <row r="96" spans="1:31" hidden="1" x14ac:dyDescent="0.25">
      <c r="A96" t="s">
        <v>548</v>
      </c>
      <c r="B96" t="s">
        <v>590</v>
      </c>
      <c r="C96">
        <f>Table2[[#This Row],[xor]]</f>
        <v>146</v>
      </c>
      <c r="D96">
        <f>Table2[[#This Row],[optionality]]</f>
        <v>135</v>
      </c>
      <c r="E96">
        <f>Table2[[#This Row],[concurrent]]</f>
        <v>34</v>
      </c>
      <c r="F96">
        <f>Table2[[#This Row],[sequence]]</f>
        <v>49</v>
      </c>
      <c r="G96">
        <f>Table2[[#This Row],[sequence-opt]]</f>
        <v>8</v>
      </c>
      <c r="H96">
        <f>Table2[[#This Row],[loop]]</f>
        <v>6</v>
      </c>
      <c r="I96">
        <f>Table2[[#This Row],[flower]]</f>
        <v>0</v>
      </c>
      <c r="J96">
        <f>Table2[[#This Row],[flower_size]]</f>
        <v>0</v>
      </c>
      <c r="K96">
        <f>Table2[[#This Row],[tau]]</f>
        <v>135</v>
      </c>
      <c r="L96">
        <f>Table2[[#This Row],[interleaved]]</f>
        <v>0</v>
      </c>
      <c r="M96">
        <f>Table2[[#This Row],[or]]</f>
        <v>11</v>
      </c>
      <c r="N96">
        <f>Table2[[#This Row],[or_children]]</f>
        <v>24</v>
      </c>
      <c r="O96">
        <f>Table2[[#This Row],[or_size]]</f>
        <v>26</v>
      </c>
      <c r="P96">
        <f>Table2[[#This Row],[activity]]</f>
        <v>203</v>
      </c>
      <c r="Q96" s="1" t="str">
        <f>Table2[[#This Row],[miner]]</f>
        <v>imfa-basic-opt-pc</v>
      </c>
      <c r="R96">
        <f>Table5[[#This Row],[xor]]-Table5[[#This Row],[optionality]]</f>
        <v>11</v>
      </c>
      <c r="S96">
        <f>Table5[[#This Row],[xor non optionality]]+Table5[[#This Row],[sequence]]+Table5[[#This Row],[loop]]+Table5[[#This Row],[interleaved]]+Table5[[#This Row],[concurrent]]</f>
        <v>100</v>
      </c>
      <c r="T96">
        <f>Table5[[#This Row],[sequence-opt]]+Table5[[#This Row],[optionality]]+Table5[[#This Row],[or]]</f>
        <v>154</v>
      </c>
      <c r="U96">
        <f>Table5[[#This Row],[basic footprints]]+Table5[[#This Row],[advanced footprints]]</f>
        <v>254</v>
      </c>
      <c r="V96">
        <f>Table5[[#This Row],[flower_size]]/Table5[[#This Row],[activity]]</f>
        <v>0</v>
      </c>
      <c r="W96" s="5">
        <f>Table5[[#This Row],[tau]]/Table5[[#This Row],[activity]]</f>
        <v>0.66502463054187189</v>
      </c>
      <c r="X96" s="5">
        <f>Table5[[#This Row],[optionality]]</f>
        <v>135</v>
      </c>
      <c r="Y96" s="5">
        <f>Table5[[#This Row],[sequence-opt]]</f>
        <v>8</v>
      </c>
      <c r="Z96" s="5">
        <f>Table5[[#This Row],[or]]</f>
        <v>11</v>
      </c>
      <c r="AA96" s="5">
        <f>Table5[[#This Row],[or_size]]</f>
        <v>26</v>
      </c>
      <c r="AB96" s="5">
        <f>Table5[[#This Row],[advanced footprints]]/(Table5[[#This Row],[basic footprints]]+Table5[[#This Row],[advanced footprints]]-Table5[[#This Row],[sequence-opt]])</f>
        <v>0.62601626016260159</v>
      </c>
      <c r="AC96" s="5">
        <f>Table5[[#This Row],[optionality footprint]]/(Table5[[#This Row],[activity]]+Table5[[#This Row],[basic footprints]])</f>
        <v>0.44554455445544555</v>
      </c>
      <c r="AD96" s="5">
        <f>IFERROR(Table5[[#This Row],[sequence optionality footprint]]/Table5[[#This Row],[sequence]],"")</f>
        <v>0.16326530612244897</v>
      </c>
      <c r="AE96" s="5">
        <f>IFERROR(Table5[[#This Row],[or footprint]]/(Table5[[#This Row],[concurrent]]+Table5[[#This Row],[or]]),"")</f>
        <v>0.24444444444444444</v>
      </c>
    </row>
    <row r="97" spans="1:31" x14ac:dyDescent="0.25">
      <c r="A97" t="s">
        <v>548</v>
      </c>
      <c r="B97" t="s">
        <v>590</v>
      </c>
      <c r="C97">
        <f>Table2[[#This Row],[xor]]</f>
        <v>144</v>
      </c>
      <c r="D97">
        <f>Table2[[#This Row],[optionality]]</f>
        <v>134</v>
      </c>
      <c r="E97">
        <f>Table2[[#This Row],[concurrent]]</f>
        <v>33</v>
      </c>
      <c r="F97">
        <f>Table2[[#This Row],[sequence]]</f>
        <v>49</v>
      </c>
      <c r="G97">
        <f>Table2[[#This Row],[sequence-opt]]</f>
        <v>5</v>
      </c>
      <c r="H97">
        <f>Table2[[#This Row],[loop]]</f>
        <v>6</v>
      </c>
      <c r="I97">
        <f>Table2[[#This Row],[flower]]</f>
        <v>0</v>
      </c>
      <c r="J97">
        <f>Table2[[#This Row],[flower_size]]</f>
        <v>0</v>
      </c>
      <c r="K97">
        <f>Table2[[#This Row],[tau]]</f>
        <v>134</v>
      </c>
      <c r="L97">
        <f>Table2[[#This Row],[interleaved]]</f>
        <v>1</v>
      </c>
      <c r="M97">
        <f>Table2[[#This Row],[or]]</f>
        <v>9</v>
      </c>
      <c r="N97">
        <f>Table2[[#This Row],[or_children]]</f>
        <v>19</v>
      </c>
      <c r="O97">
        <f>Table2[[#This Row],[or_size]]</f>
        <v>24</v>
      </c>
      <c r="P97">
        <f>Table2[[#This Row],[activity]]</f>
        <v>205</v>
      </c>
      <c r="Q97" s="1" t="str">
        <f>Table2[[#This Row],[miner]]</f>
        <v>imfa</v>
      </c>
      <c r="R97">
        <f>Table5[[#This Row],[xor]]-Table5[[#This Row],[optionality]]</f>
        <v>10</v>
      </c>
      <c r="S97">
        <f>Table5[[#This Row],[xor non optionality]]+Table5[[#This Row],[sequence]]+Table5[[#This Row],[loop]]+Table5[[#This Row],[interleaved]]+Table5[[#This Row],[concurrent]]</f>
        <v>99</v>
      </c>
      <c r="T97">
        <f>Table5[[#This Row],[sequence-opt]]+Table5[[#This Row],[optionality]]+Table5[[#This Row],[or]]</f>
        <v>148</v>
      </c>
      <c r="U97">
        <f>Table5[[#This Row],[basic footprints]]+Table5[[#This Row],[advanced footprints]]</f>
        <v>247</v>
      </c>
      <c r="V97">
        <f>Table5[[#This Row],[flower_size]]/Table5[[#This Row],[activity]]</f>
        <v>0</v>
      </c>
      <c r="W97" s="5">
        <f>Table5[[#This Row],[tau]]/Table5[[#This Row],[activity]]</f>
        <v>0.65365853658536588</v>
      </c>
      <c r="X97" s="5">
        <f>Table5[[#This Row],[optionality]]</f>
        <v>134</v>
      </c>
      <c r="Y97" s="5">
        <f>Table5[[#This Row],[sequence-opt]]</f>
        <v>5</v>
      </c>
      <c r="Z97" s="5">
        <f>Table5[[#This Row],[or]]</f>
        <v>9</v>
      </c>
      <c r="AA97" s="5">
        <f>Table5[[#This Row],[or_size]]</f>
        <v>24</v>
      </c>
      <c r="AB97" s="5">
        <f>Table5[[#This Row],[advanced footprints]]/(Table5[[#This Row],[basic footprints]]+Table5[[#This Row],[advanced footprints]]-Table5[[#This Row],[sequence-opt]])</f>
        <v>0.61157024793388426</v>
      </c>
      <c r="AC97" s="5">
        <f>Table5[[#This Row],[optionality footprint]]/(Table5[[#This Row],[activity]]+Table5[[#This Row],[basic footprints]])</f>
        <v>0.44078947368421051</v>
      </c>
      <c r="AD97" s="5">
        <f>IFERROR(Table5[[#This Row],[sequence optionality footprint]]/Table5[[#This Row],[sequence]],"")</f>
        <v>0.10204081632653061</v>
      </c>
      <c r="AE97" s="5">
        <f>IFERROR(Table5[[#This Row],[or footprint]]/(Table5[[#This Row],[concurrent]]+Table5[[#This Row],[or]]),"")</f>
        <v>0.21428571428571427</v>
      </c>
    </row>
    <row r="98" spans="1:31" x14ac:dyDescent="0.25">
      <c r="A98" t="s">
        <v>549</v>
      </c>
      <c r="B98" t="s">
        <v>590</v>
      </c>
      <c r="C98">
        <f>Table2[[#This Row],[xor]]</f>
        <v>3</v>
      </c>
      <c r="D98">
        <f>Table2[[#This Row],[optionality]]</f>
        <v>0</v>
      </c>
      <c r="E98">
        <f>Table2[[#This Row],[concurrent]]</f>
        <v>0</v>
      </c>
      <c r="F98">
        <f>Table2[[#This Row],[sequence]]</f>
        <v>1</v>
      </c>
      <c r="G98">
        <f>Table2[[#This Row],[sequence-opt]]</f>
        <v>0</v>
      </c>
      <c r="H98">
        <f>Table2[[#This Row],[loop]]</f>
        <v>2</v>
      </c>
      <c r="I98">
        <f>Table2[[#This Row],[flower]]</f>
        <v>2</v>
      </c>
      <c r="J98">
        <f>Table2[[#This Row],[flower_size]]</f>
        <v>350</v>
      </c>
      <c r="K98">
        <f>Table2[[#This Row],[tau]]</f>
        <v>2</v>
      </c>
      <c r="L98">
        <f>Table2[[#This Row],[interleaved]]</f>
        <v>0</v>
      </c>
      <c r="M98">
        <f>Table2[[#This Row],[or]]</f>
        <v>0</v>
      </c>
      <c r="N98">
        <f>Table2[[#This Row],[or_children]]</f>
        <v>0</v>
      </c>
      <c r="O98">
        <f>Table2[[#This Row],[or_size]]</f>
        <v>0</v>
      </c>
      <c r="P98">
        <f>Table2[[#This Row],[activity]]</f>
        <v>350</v>
      </c>
      <c r="Q98" s="1" t="str">
        <f>Table2[[#This Row],[miner]]</f>
        <v>im</v>
      </c>
      <c r="R98">
        <f>Table5[[#This Row],[xor]]-Table5[[#This Row],[optionality]]</f>
        <v>3</v>
      </c>
      <c r="S98">
        <f>Table5[[#This Row],[xor non optionality]]+Table5[[#This Row],[sequence]]+Table5[[#This Row],[loop]]+Table5[[#This Row],[interleaved]]+Table5[[#This Row],[concurrent]]</f>
        <v>6</v>
      </c>
      <c r="T98">
        <f>Table5[[#This Row],[sequence-opt]]+Table5[[#This Row],[optionality]]+Table5[[#This Row],[or]]</f>
        <v>0</v>
      </c>
      <c r="U98">
        <f>Table5[[#This Row],[basic footprints]]+Table5[[#This Row],[advanced footprints]]</f>
        <v>6</v>
      </c>
      <c r="V98">
        <f>Table5[[#This Row],[flower_size]]/Table5[[#This Row],[activity]]</f>
        <v>1</v>
      </c>
      <c r="W98" s="5">
        <f>Table5[[#This Row],[tau]]/Table5[[#This Row],[activity]]</f>
        <v>5.7142857142857143E-3</v>
      </c>
      <c r="X98" s="5">
        <f>Table5[[#This Row],[optionality]]</f>
        <v>0</v>
      </c>
      <c r="Y98" s="5">
        <f>Table5[[#This Row],[sequence-opt]]</f>
        <v>0</v>
      </c>
      <c r="Z98" s="5">
        <f>Table5[[#This Row],[or]]</f>
        <v>0</v>
      </c>
      <c r="AA98" s="5">
        <f>Table5[[#This Row],[or_size]]</f>
        <v>0</v>
      </c>
      <c r="AB98" s="5">
        <f>Table5[[#This Row],[advanced footprints]]/(Table5[[#This Row],[basic footprints]]+Table5[[#This Row],[advanced footprints]]-Table5[[#This Row],[sequence-opt]])</f>
        <v>0</v>
      </c>
      <c r="AC98" s="5">
        <f>Table5[[#This Row],[optionality footprint]]/(Table5[[#This Row],[activity]]+Table5[[#This Row],[basic footprints]])</f>
        <v>0</v>
      </c>
      <c r="AD98" s="5">
        <f>IFERROR(Table5[[#This Row],[sequence optionality footprint]]/Table5[[#This Row],[sequence]],"")</f>
        <v>0</v>
      </c>
      <c r="AE98" s="5" t="str">
        <f>IFERROR(Table5[[#This Row],[or footprint]]/(Table5[[#This Row],[concurrent]]+Table5[[#This Row],[or]]),"")</f>
        <v/>
      </c>
    </row>
    <row r="99" spans="1:31" hidden="1" x14ac:dyDescent="0.25">
      <c r="A99" t="s">
        <v>549</v>
      </c>
      <c r="B99" t="s">
        <v>590</v>
      </c>
      <c r="C99">
        <f>Table2[[#This Row],[xor]]</f>
        <v>302</v>
      </c>
      <c r="D99">
        <f>Table2[[#This Row],[optionality]]</f>
        <v>225</v>
      </c>
      <c r="E99">
        <f>Table2[[#This Row],[concurrent]]</f>
        <v>48</v>
      </c>
      <c r="F99">
        <f>Table2[[#This Row],[sequence]]</f>
        <v>54</v>
      </c>
      <c r="G99">
        <f>Table2[[#This Row],[sequence-opt]]</f>
        <v>7</v>
      </c>
      <c r="H99">
        <f>Table2[[#This Row],[loop]]</f>
        <v>75</v>
      </c>
      <c r="I99">
        <f>Table2[[#This Row],[flower]]</f>
        <v>70</v>
      </c>
      <c r="J99">
        <f>Table2[[#This Row],[flower_size]]</f>
        <v>70</v>
      </c>
      <c r="K99">
        <f>Table2[[#This Row],[tau]]</f>
        <v>295</v>
      </c>
      <c r="L99">
        <f>Table2[[#This Row],[interleaved]]</f>
        <v>1</v>
      </c>
      <c r="M99">
        <f>Table2[[#This Row],[or]]</f>
        <v>2</v>
      </c>
      <c r="N99">
        <f>Table2[[#This Row],[or_children]]</f>
        <v>5</v>
      </c>
      <c r="O99">
        <f>Table2[[#This Row],[or_size]]</f>
        <v>5</v>
      </c>
      <c r="P99">
        <f>Table2[[#This Row],[activity]]</f>
        <v>350</v>
      </c>
      <c r="Q99" s="1" t="str">
        <f>Table2[[#This Row],[miner]]</f>
        <v>ima-basic-opt-pc</v>
      </c>
      <c r="R99">
        <f>Table5[[#This Row],[xor]]-Table5[[#This Row],[optionality]]</f>
        <v>77</v>
      </c>
      <c r="S99">
        <f>Table5[[#This Row],[xor non optionality]]+Table5[[#This Row],[sequence]]+Table5[[#This Row],[loop]]+Table5[[#This Row],[interleaved]]+Table5[[#This Row],[concurrent]]</f>
        <v>255</v>
      </c>
      <c r="T99">
        <f>Table5[[#This Row],[sequence-opt]]+Table5[[#This Row],[optionality]]+Table5[[#This Row],[or]]</f>
        <v>234</v>
      </c>
      <c r="U99">
        <f>Table5[[#This Row],[basic footprints]]+Table5[[#This Row],[advanced footprints]]</f>
        <v>489</v>
      </c>
      <c r="V99">
        <f>Table5[[#This Row],[flower_size]]/Table5[[#This Row],[activity]]</f>
        <v>0.2</v>
      </c>
      <c r="W99" s="5">
        <f>Table5[[#This Row],[tau]]/Table5[[#This Row],[activity]]</f>
        <v>0.84285714285714286</v>
      </c>
      <c r="X99" s="5">
        <f>Table5[[#This Row],[optionality]]</f>
        <v>225</v>
      </c>
      <c r="Y99" s="5">
        <f>Table5[[#This Row],[sequence-opt]]</f>
        <v>7</v>
      </c>
      <c r="Z99" s="5">
        <f>Table5[[#This Row],[or]]</f>
        <v>2</v>
      </c>
      <c r="AA99" s="5">
        <f>Table5[[#This Row],[or_size]]</f>
        <v>5</v>
      </c>
      <c r="AB99" s="5">
        <f>Table5[[#This Row],[advanced footprints]]/(Table5[[#This Row],[basic footprints]]+Table5[[#This Row],[advanced footprints]]-Table5[[#This Row],[sequence-opt]])</f>
        <v>0.48547717842323651</v>
      </c>
      <c r="AC99" s="5">
        <f>Table5[[#This Row],[optionality footprint]]/(Table5[[#This Row],[activity]]+Table5[[#This Row],[basic footprints]])</f>
        <v>0.37190082644628097</v>
      </c>
      <c r="AD99" s="5">
        <f>IFERROR(Table5[[#This Row],[sequence optionality footprint]]/Table5[[#This Row],[sequence]],"")</f>
        <v>0.12962962962962962</v>
      </c>
      <c r="AE99" s="5">
        <f>IFERROR(Table5[[#This Row],[or footprint]]/(Table5[[#This Row],[concurrent]]+Table5[[#This Row],[or]]),"")</f>
        <v>0.04</v>
      </c>
    </row>
    <row r="100" spans="1:31" x14ac:dyDescent="0.25">
      <c r="A100" t="s">
        <v>549</v>
      </c>
      <c r="B100" t="s">
        <v>590</v>
      </c>
      <c r="C100">
        <f>Table2[[#This Row],[xor]]</f>
        <v>297</v>
      </c>
      <c r="D100">
        <f>Table2[[#This Row],[optionality]]</f>
        <v>222</v>
      </c>
      <c r="E100">
        <f>Table2[[#This Row],[concurrent]]</f>
        <v>51</v>
      </c>
      <c r="F100">
        <f>Table2[[#This Row],[sequence]]</f>
        <v>51</v>
      </c>
      <c r="G100">
        <f>Table2[[#This Row],[sequence-opt]]</f>
        <v>7</v>
      </c>
      <c r="H100">
        <f>Table2[[#This Row],[loop]]</f>
        <v>75</v>
      </c>
      <c r="I100">
        <f>Table2[[#This Row],[flower]]</f>
        <v>68</v>
      </c>
      <c r="J100">
        <f>Table2[[#This Row],[flower_size]]</f>
        <v>68</v>
      </c>
      <c r="K100">
        <f>Table2[[#This Row],[tau]]</f>
        <v>290</v>
      </c>
      <c r="L100">
        <f>Table2[[#This Row],[interleaved]]</f>
        <v>1</v>
      </c>
      <c r="M100">
        <f>Table2[[#This Row],[or]]</f>
        <v>2</v>
      </c>
      <c r="N100">
        <f>Table2[[#This Row],[or_children]]</f>
        <v>4</v>
      </c>
      <c r="O100">
        <f>Table2[[#This Row],[or_size]]</f>
        <v>4</v>
      </c>
      <c r="P100">
        <f>Table2[[#This Row],[activity]]</f>
        <v>350</v>
      </c>
      <c r="Q100" s="1" t="str">
        <f>Table2[[#This Row],[miner]]</f>
        <v>ima</v>
      </c>
      <c r="R100">
        <f>Table5[[#This Row],[xor]]-Table5[[#This Row],[optionality]]</f>
        <v>75</v>
      </c>
      <c r="S100">
        <f>Table5[[#This Row],[xor non optionality]]+Table5[[#This Row],[sequence]]+Table5[[#This Row],[loop]]+Table5[[#This Row],[interleaved]]+Table5[[#This Row],[concurrent]]</f>
        <v>253</v>
      </c>
      <c r="T100">
        <f>Table5[[#This Row],[sequence-opt]]+Table5[[#This Row],[optionality]]+Table5[[#This Row],[or]]</f>
        <v>231</v>
      </c>
      <c r="U100">
        <f>Table5[[#This Row],[basic footprints]]+Table5[[#This Row],[advanced footprints]]</f>
        <v>484</v>
      </c>
      <c r="V100">
        <f>Table5[[#This Row],[flower_size]]/Table5[[#This Row],[activity]]</f>
        <v>0.19428571428571428</v>
      </c>
      <c r="W100" s="5">
        <f>Table5[[#This Row],[tau]]/Table5[[#This Row],[activity]]</f>
        <v>0.82857142857142863</v>
      </c>
      <c r="X100" s="5">
        <f>Table5[[#This Row],[optionality]]</f>
        <v>222</v>
      </c>
      <c r="Y100" s="5">
        <f>Table5[[#This Row],[sequence-opt]]</f>
        <v>7</v>
      </c>
      <c r="Z100" s="5">
        <f>Table5[[#This Row],[or]]</f>
        <v>2</v>
      </c>
      <c r="AA100" s="5">
        <f>Table5[[#This Row],[or_size]]</f>
        <v>4</v>
      </c>
      <c r="AB100" s="5">
        <f>Table5[[#This Row],[advanced footprints]]/(Table5[[#This Row],[basic footprints]]+Table5[[#This Row],[advanced footprints]]-Table5[[#This Row],[sequence-opt]])</f>
        <v>0.48427672955974843</v>
      </c>
      <c r="AC100" s="5">
        <f>Table5[[#This Row],[optionality footprint]]/(Table5[[#This Row],[activity]]+Table5[[#This Row],[basic footprints]])</f>
        <v>0.36815920398009949</v>
      </c>
      <c r="AD100" s="5">
        <f>IFERROR(Table5[[#This Row],[sequence optionality footprint]]/Table5[[#This Row],[sequence]],"")</f>
        <v>0.13725490196078433</v>
      </c>
      <c r="AE100" s="5">
        <f>IFERROR(Table5[[#This Row],[or footprint]]/(Table5[[#This Row],[concurrent]]+Table5[[#This Row],[or]]),"")</f>
        <v>3.7735849056603772E-2</v>
      </c>
    </row>
    <row r="101" spans="1:31" x14ac:dyDescent="0.25">
      <c r="A101" t="s">
        <v>549</v>
      </c>
      <c r="B101" t="s">
        <v>590</v>
      </c>
      <c r="C101">
        <f>Table2[[#This Row],[xor]]</f>
        <v>152</v>
      </c>
      <c r="D101">
        <f>Table2[[#This Row],[optionality]]</f>
        <v>137</v>
      </c>
      <c r="E101">
        <f>Table2[[#This Row],[concurrent]]</f>
        <v>35</v>
      </c>
      <c r="F101">
        <f>Table2[[#This Row],[sequence]]</f>
        <v>47</v>
      </c>
      <c r="G101">
        <f>Table2[[#This Row],[sequence-opt]]</f>
        <v>7</v>
      </c>
      <c r="H101">
        <f>Table2[[#This Row],[loop]]</f>
        <v>3</v>
      </c>
      <c r="I101">
        <f>Table2[[#This Row],[flower]]</f>
        <v>0</v>
      </c>
      <c r="J101">
        <f>Table2[[#This Row],[flower_size]]</f>
        <v>0</v>
      </c>
      <c r="K101">
        <f>Table2[[#This Row],[tau]]</f>
        <v>137</v>
      </c>
      <c r="L101">
        <f>Table2[[#This Row],[interleaved]]</f>
        <v>0</v>
      </c>
      <c r="M101">
        <f>Table2[[#This Row],[or]]</f>
        <v>0</v>
      </c>
      <c r="N101">
        <f>Table2[[#This Row],[or_children]]</f>
        <v>0</v>
      </c>
      <c r="O101">
        <f>Table2[[#This Row],[or_size]]</f>
        <v>0</v>
      </c>
      <c r="P101">
        <f>Table2[[#This Row],[activity]]</f>
        <v>189</v>
      </c>
      <c r="Q101" s="1" t="str">
        <f>Table2[[#This Row],[miner]]</f>
        <v>imf</v>
      </c>
      <c r="R101">
        <f>Table5[[#This Row],[xor]]-Table5[[#This Row],[optionality]]</f>
        <v>15</v>
      </c>
      <c r="S101">
        <f>Table5[[#This Row],[xor non optionality]]+Table5[[#This Row],[sequence]]+Table5[[#This Row],[loop]]+Table5[[#This Row],[interleaved]]+Table5[[#This Row],[concurrent]]</f>
        <v>100</v>
      </c>
      <c r="T101">
        <f>Table5[[#This Row],[sequence-opt]]+Table5[[#This Row],[optionality]]+Table5[[#This Row],[or]]</f>
        <v>144</v>
      </c>
      <c r="U101">
        <f>Table5[[#This Row],[basic footprints]]+Table5[[#This Row],[advanced footprints]]</f>
        <v>244</v>
      </c>
      <c r="V101">
        <f>Table5[[#This Row],[flower_size]]/Table5[[#This Row],[activity]]</f>
        <v>0</v>
      </c>
      <c r="W101" s="5">
        <f>Table5[[#This Row],[tau]]/Table5[[#This Row],[activity]]</f>
        <v>0.72486772486772488</v>
      </c>
      <c r="X101" s="5">
        <f>Table5[[#This Row],[optionality]]</f>
        <v>137</v>
      </c>
      <c r="Y101" s="5">
        <f>Table5[[#This Row],[sequence-opt]]</f>
        <v>7</v>
      </c>
      <c r="Z101" s="5">
        <f>Table5[[#This Row],[or]]</f>
        <v>0</v>
      </c>
      <c r="AA101" s="5">
        <f>Table5[[#This Row],[or_size]]</f>
        <v>0</v>
      </c>
      <c r="AB101" s="5">
        <f>Table5[[#This Row],[advanced footprints]]/(Table5[[#This Row],[basic footprints]]+Table5[[#This Row],[advanced footprints]]-Table5[[#This Row],[sequence-opt]])</f>
        <v>0.60759493670886078</v>
      </c>
      <c r="AC101" s="5">
        <f>Table5[[#This Row],[optionality footprint]]/(Table5[[#This Row],[activity]]+Table5[[#This Row],[basic footprints]])</f>
        <v>0.47404844290657439</v>
      </c>
      <c r="AD101" s="5">
        <f>IFERROR(Table5[[#This Row],[sequence optionality footprint]]/Table5[[#This Row],[sequence]],"")</f>
        <v>0.14893617021276595</v>
      </c>
      <c r="AE101" s="5">
        <f>IFERROR(Table5[[#This Row],[or footprint]]/(Table5[[#This Row],[concurrent]]+Table5[[#This Row],[or]]),"")</f>
        <v>0</v>
      </c>
    </row>
    <row r="102" spans="1:31" hidden="1" x14ac:dyDescent="0.25">
      <c r="A102" t="s">
        <v>549</v>
      </c>
      <c r="B102" t="s">
        <v>590</v>
      </c>
      <c r="C102">
        <f>Table2[[#This Row],[xor]]</f>
        <v>147</v>
      </c>
      <c r="D102">
        <f>Table2[[#This Row],[optionality]]</f>
        <v>131</v>
      </c>
      <c r="E102">
        <f>Table2[[#This Row],[concurrent]]</f>
        <v>28</v>
      </c>
      <c r="F102">
        <f>Table2[[#This Row],[sequence]]</f>
        <v>48</v>
      </c>
      <c r="G102">
        <f>Table2[[#This Row],[sequence-opt]]</f>
        <v>8</v>
      </c>
      <c r="H102">
        <f>Table2[[#This Row],[loop]]</f>
        <v>3</v>
      </c>
      <c r="I102">
        <f>Table2[[#This Row],[flower]]</f>
        <v>0</v>
      </c>
      <c r="J102">
        <f>Table2[[#This Row],[flower_size]]</f>
        <v>0</v>
      </c>
      <c r="K102">
        <f>Table2[[#This Row],[tau]]</f>
        <v>131</v>
      </c>
      <c r="L102">
        <f>Table2[[#This Row],[interleaved]]</f>
        <v>1</v>
      </c>
      <c r="M102">
        <f>Table2[[#This Row],[or]]</f>
        <v>5</v>
      </c>
      <c r="N102">
        <f>Table2[[#This Row],[or_children]]</f>
        <v>11</v>
      </c>
      <c r="O102">
        <f>Table2[[#This Row],[or_size]]</f>
        <v>14</v>
      </c>
      <c r="P102">
        <f>Table2[[#This Row],[activity]]</f>
        <v>189</v>
      </c>
      <c r="Q102" s="1" t="str">
        <f>Table2[[#This Row],[miner]]</f>
        <v>imfa-basic-opt-pc</v>
      </c>
      <c r="R102">
        <f>Table5[[#This Row],[xor]]-Table5[[#This Row],[optionality]]</f>
        <v>16</v>
      </c>
      <c r="S102">
        <f>Table5[[#This Row],[xor non optionality]]+Table5[[#This Row],[sequence]]+Table5[[#This Row],[loop]]+Table5[[#This Row],[interleaved]]+Table5[[#This Row],[concurrent]]</f>
        <v>96</v>
      </c>
      <c r="T102">
        <f>Table5[[#This Row],[sequence-opt]]+Table5[[#This Row],[optionality]]+Table5[[#This Row],[or]]</f>
        <v>144</v>
      </c>
      <c r="U102">
        <f>Table5[[#This Row],[basic footprints]]+Table5[[#This Row],[advanced footprints]]</f>
        <v>240</v>
      </c>
      <c r="V102">
        <f>Table5[[#This Row],[flower_size]]/Table5[[#This Row],[activity]]</f>
        <v>0</v>
      </c>
      <c r="W102" s="5">
        <f>Table5[[#This Row],[tau]]/Table5[[#This Row],[activity]]</f>
        <v>0.69312169312169314</v>
      </c>
      <c r="X102" s="5">
        <f>Table5[[#This Row],[optionality]]</f>
        <v>131</v>
      </c>
      <c r="Y102" s="5">
        <f>Table5[[#This Row],[sequence-opt]]</f>
        <v>8</v>
      </c>
      <c r="Z102" s="5">
        <f>Table5[[#This Row],[or]]</f>
        <v>5</v>
      </c>
      <c r="AA102" s="5">
        <f>Table5[[#This Row],[or_size]]</f>
        <v>14</v>
      </c>
      <c r="AB102" s="5">
        <f>Table5[[#This Row],[advanced footprints]]/(Table5[[#This Row],[basic footprints]]+Table5[[#This Row],[advanced footprints]]-Table5[[#This Row],[sequence-opt]])</f>
        <v>0.62068965517241381</v>
      </c>
      <c r="AC102" s="5">
        <f>Table5[[#This Row],[optionality footprint]]/(Table5[[#This Row],[activity]]+Table5[[#This Row],[basic footprints]])</f>
        <v>0.45964912280701753</v>
      </c>
      <c r="AD102" s="5">
        <f>IFERROR(Table5[[#This Row],[sequence optionality footprint]]/Table5[[#This Row],[sequence]],"")</f>
        <v>0.16666666666666666</v>
      </c>
      <c r="AE102" s="5">
        <f>IFERROR(Table5[[#This Row],[or footprint]]/(Table5[[#This Row],[concurrent]]+Table5[[#This Row],[or]]),"")</f>
        <v>0.15151515151515152</v>
      </c>
    </row>
    <row r="103" spans="1:31" x14ac:dyDescent="0.25">
      <c r="A103" t="s">
        <v>549</v>
      </c>
      <c r="B103" t="s">
        <v>590</v>
      </c>
      <c r="C103">
        <f>Table2[[#This Row],[xor]]</f>
        <v>146</v>
      </c>
      <c r="D103">
        <f>Table2[[#This Row],[optionality]]</f>
        <v>131</v>
      </c>
      <c r="E103">
        <f>Table2[[#This Row],[concurrent]]</f>
        <v>28</v>
      </c>
      <c r="F103">
        <f>Table2[[#This Row],[sequence]]</f>
        <v>47</v>
      </c>
      <c r="G103">
        <f>Table2[[#This Row],[sequence-opt]]</f>
        <v>8</v>
      </c>
      <c r="H103">
        <f>Table2[[#This Row],[loop]]</f>
        <v>3</v>
      </c>
      <c r="I103">
        <f>Table2[[#This Row],[flower]]</f>
        <v>0</v>
      </c>
      <c r="J103">
        <f>Table2[[#This Row],[flower_size]]</f>
        <v>0</v>
      </c>
      <c r="K103">
        <f>Table2[[#This Row],[tau]]</f>
        <v>131</v>
      </c>
      <c r="L103">
        <f>Table2[[#This Row],[interleaved]]</f>
        <v>1</v>
      </c>
      <c r="M103">
        <f>Table2[[#This Row],[or]]</f>
        <v>6</v>
      </c>
      <c r="N103">
        <f>Table2[[#This Row],[or_children]]</f>
        <v>13</v>
      </c>
      <c r="O103">
        <f>Table2[[#This Row],[or_size]]</f>
        <v>18</v>
      </c>
      <c r="P103">
        <f>Table2[[#This Row],[activity]]</f>
        <v>189</v>
      </c>
      <c r="Q103" s="1" t="str">
        <f>Table2[[#This Row],[miner]]</f>
        <v>imfa</v>
      </c>
      <c r="R103">
        <f>Table5[[#This Row],[xor]]-Table5[[#This Row],[optionality]]</f>
        <v>15</v>
      </c>
      <c r="S103">
        <f>Table5[[#This Row],[xor non optionality]]+Table5[[#This Row],[sequence]]+Table5[[#This Row],[loop]]+Table5[[#This Row],[interleaved]]+Table5[[#This Row],[concurrent]]</f>
        <v>94</v>
      </c>
      <c r="T103">
        <f>Table5[[#This Row],[sequence-opt]]+Table5[[#This Row],[optionality]]+Table5[[#This Row],[or]]</f>
        <v>145</v>
      </c>
      <c r="U103">
        <f>Table5[[#This Row],[basic footprints]]+Table5[[#This Row],[advanced footprints]]</f>
        <v>239</v>
      </c>
      <c r="V103">
        <f>Table5[[#This Row],[flower_size]]/Table5[[#This Row],[activity]]</f>
        <v>0</v>
      </c>
      <c r="W103" s="5">
        <f>Table5[[#This Row],[tau]]/Table5[[#This Row],[activity]]</f>
        <v>0.69312169312169314</v>
      </c>
      <c r="X103" s="5">
        <f>Table5[[#This Row],[optionality]]</f>
        <v>131</v>
      </c>
      <c r="Y103" s="5">
        <f>Table5[[#This Row],[sequence-opt]]</f>
        <v>8</v>
      </c>
      <c r="Z103" s="5">
        <f>Table5[[#This Row],[or]]</f>
        <v>6</v>
      </c>
      <c r="AA103" s="5">
        <f>Table5[[#This Row],[or_size]]</f>
        <v>18</v>
      </c>
      <c r="AB103" s="5">
        <f>Table5[[#This Row],[advanced footprints]]/(Table5[[#This Row],[basic footprints]]+Table5[[#This Row],[advanced footprints]]-Table5[[#This Row],[sequence-opt]])</f>
        <v>0.62770562770562766</v>
      </c>
      <c r="AC103" s="5">
        <f>Table5[[#This Row],[optionality footprint]]/(Table5[[#This Row],[activity]]+Table5[[#This Row],[basic footprints]])</f>
        <v>0.4628975265017668</v>
      </c>
      <c r="AD103" s="5">
        <f>IFERROR(Table5[[#This Row],[sequence optionality footprint]]/Table5[[#This Row],[sequence]],"")</f>
        <v>0.1702127659574468</v>
      </c>
      <c r="AE103" s="5">
        <f>IFERROR(Table5[[#This Row],[or footprint]]/(Table5[[#This Row],[concurrent]]+Table5[[#This Row],[or]]),"")</f>
        <v>0.17647058823529413</v>
      </c>
    </row>
    <row r="104" spans="1:31" x14ac:dyDescent="0.25">
      <c r="A104" t="s">
        <v>550</v>
      </c>
      <c r="B104" t="s">
        <v>590</v>
      </c>
      <c r="C104">
        <f>Table2[[#This Row],[xor]]</f>
        <v>3</v>
      </c>
      <c r="D104">
        <f>Table2[[#This Row],[optionality]]</f>
        <v>0</v>
      </c>
      <c r="E104">
        <f>Table2[[#This Row],[concurrent]]</f>
        <v>0</v>
      </c>
      <c r="F104">
        <f>Table2[[#This Row],[sequence]]</f>
        <v>1</v>
      </c>
      <c r="G104">
        <f>Table2[[#This Row],[sequence-opt]]</f>
        <v>0</v>
      </c>
      <c r="H104">
        <f>Table2[[#This Row],[loop]]</f>
        <v>2</v>
      </c>
      <c r="I104">
        <f>Table2[[#This Row],[flower]]</f>
        <v>2</v>
      </c>
      <c r="J104">
        <f>Table2[[#This Row],[flower_size]]</f>
        <v>26</v>
      </c>
      <c r="K104">
        <f>Table2[[#This Row],[tau]]</f>
        <v>2</v>
      </c>
      <c r="L104">
        <f>Table2[[#This Row],[interleaved]]</f>
        <v>0</v>
      </c>
      <c r="M104">
        <f>Table2[[#This Row],[or]]</f>
        <v>0</v>
      </c>
      <c r="N104">
        <f>Table2[[#This Row],[or_children]]</f>
        <v>0</v>
      </c>
      <c r="O104">
        <f>Table2[[#This Row],[or_size]]</f>
        <v>0</v>
      </c>
      <c r="P104">
        <f>Table2[[#This Row],[activity]]</f>
        <v>27</v>
      </c>
      <c r="Q104" s="1" t="str">
        <f>Table2[[#This Row],[miner]]</f>
        <v>im</v>
      </c>
      <c r="R104">
        <f>Table5[[#This Row],[xor]]-Table5[[#This Row],[optionality]]</f>
        <v>3</v>
      </c>
      <c r="S104">
        <f>Table5[[#This Row],[xor non optionality]]+Table5[[#This Row],[sequence]]+Table5[[#This Row],[loop]]+Table5[[#This Row],[interleaved]]+Table5[[#This Row],[concurrent]]</f>
        <v>6</v>
      </c>
      <c r="T104">
        <f>Table5[[#This Row],[sequence-opt]]+Table5[[#This Row],[optionality]]+Table5[[#This Row],[or]]</f>
        <v>0</v>
      </c>
      <c r="U104">
        <f>Table5[[#This Row],[basic footprints]]+Table5[[#This Row],[advanced footprints]]</f>
        <v>6</v>
      </c>
      <c r="V104">
        <f>Table5[[#This Row],[flower_size]]/Table5[[#This Row],[activity]]</f>
        <v>0.96296296296296291</v>
      </c>
      <c r="W104" s="5">
        <f>Table5[[#This Row],[tau]]/Table5[[#This Row],[activity]]</f>
        <v>7.407407407407407E-2</v>
      </c>
      <c r="X104" s="5">
        <f>Table5[[#This Row],[optionality]]</f>
        <v>0</v>
      </c>
      <c r="Y104" s="5">
        <f>Table5[[#This Row],[sequence-opt]]</f>
        <v>0</v>
      </c>
      <c r="Z104" s="5">
        <f>Table5[[#This Row],[or]]</f>
        <v>0</v>
      </c>
      <c r="AA104" s="5">
        <f>Table5[[#This Row],[or_size]]</f>
        <v>0</v>
      </c>
      <c r="AB104" s="5">
        <f>Table5[[#This Row],[advanced footprints]]/(Table5[[#This Row],[basic footprints]]+Table5[[#This Row],[advanced footprints]]-Table5[[#This Row],[sequence-opt]])</f>
        <v>0</v>
      </c>
      <c r="AC104" s="5">
        <f>Table5[[#This Row],[optionality footprint]]/(Table5[[#This Row],[activity]]+Table5[[#This Row],[basic footprints]])</f>
        <v>0</v>
      </c>
      <c r="AD104" s="5">
        <f>IFERROR(Table5[[#This Row],[sequence optionality footprint]]/Table5[[#This Row],[sequence]],"")</f>
        <v>0</v>
      </c>
      <c r="AE104" s="5" t="str">
        <f>IFERROR(Table5[[#This Row],[or footprint]]/(Table5[[#This Row],[concurrent]]+Table5[[#This Row],[or]]),"")</f>
        <v/>
      </c>
    </row>
    <row r="105" spans="1:31" hidden="1" x14ac:dyDescent="0.25">
      <c r="A105" t="s">
        <v>550</v>
      </c>
      <c r="B105" t="s">
        <v>590</v>
      </c>
      <c r="C105">
        <f>Table2[[#This Row],[xor]]</f>
        <v>25</v>
      </c>
      <c r="D105">
        <f>Table2[[#This Row],[optionality]]</f>
        <v>12</v>
      </c>
      <c r="E105">
        <f>Table2[[#This Row],[concurrent]]</f>
        <v>5</v>
      </c>
      <c r="F105">
        <f>Table2[[#This Row],[sequence]]</f>
        <v>7</v>
      </c>
      <c r="G105">
        <f>Table2[[#This Row],[sequence-opt]]</f>
        <v>1</v>
      </c>
      <c r="H105">
        <f>Table2[[#This Row],[loop]]</f>
        <v>13</v>
      </c>
      <c r="I105">
        <f>Table2[[#This Row],[flower]]</f>
        <v>13</v>
      </c>
      <c r="J105">
        <f>Table2[[#This Row],[flower_size]]</f>
        <v>13</v>
      </c>
      <c r="K105">
        <f>Table2[[#This Row],[tau]]</f>
        <v>25</v>
      </c>
      <c r="L105">
        <f>Table2[[#This Row],[interleaved]]</f>
        <v>0</v>
      </c>
      <c r="M105">
        <f>Table2[[#This Row],[or]]</f>
        <v>0</v>
      </c>
      <c r="N105">
        <f>Table2[[#This Row],[or_children]]</f>
        <v>0</v>
      </c>
      <c r="O105">
        <f>Table2[[#This Row],[or_size]]</f>
        <v>0</v>
      </c>
      <c r="P105">
        <f>Table2[[#This Row],[activity]]</f>
        <v>27</v>
      </c>
      <c r="Q105" s="1" t="str">
        <f>Table2[[#This Row],[miner]]</f>
        <v>ima-basic-opt-pc</v>
      </c>
      <c r="R105">
        <f>Table5[[#This Row],[xor]]-Table5[[#This Row],[optionality]]</f>
        <v>13</v>
      </c>
      <c r="S105">
        <f>Table5[[#This Row],[xor non optionality]]+Table5[[#This Row],[sequence]]+Table5[[#This Row],[loop]]+Table5[[#This Row],[interleaved]]+Table5[[#This Row],[concurrent]]</f>
        <v>38</v>
      </c>
      <c r="T105">
        <f>Table5[[#This Row],[sequence-opt]]+Table5[[#This Row],[optionality]]+Table5[[#This Row],[or]]</f>
        <v>13</v>
      </c>
      <c r="U105">
        <f>Table5[[#This Row],[basic footprints]]+Table5[[#This Row],[advanced footprints]]</f>
        <v>51</v>
      </c>
      <c r="V105">
        <f>Table5[[#This Row],[flower_size]]/Table5[[#This Row],[activity]]</f>
        <v>0.48148148148148145</v>
      </c>
      <c r="W105" s="5">
        <f>Table5[[#This Row],[tau]]/Table5[[#This Row],[activity]]</f>
        <v>0.92592592592592593</v>
      </c>
      <c r="X105" s="5">
        <f>Table5[[#This Row],[optionality]]</f>
        <v>12</v>
      </c>
      <c r="Y105" s="5">
        <f>Table5[[#This Row],[sequence-opt]]</f>
        <v>1</v>
      </c>
      <c r="Z105" s="5">
        <f>Table5[[#This Row],[or]]</f>
        <v>0</v>
      </c>
      <c r="AA105" s="5">
        <f>Table5[[#This Row],[or_size]]</f>
        <v>0</v>
      </c>
      <c r="AB105" s="5">
        <f>Table5[[#This Row],[advanced footprints]]/(Table5[[#This Row],[basic footprints]]+Table5[[#This Row],[advanced footprints]]-Table5[[#This Row],[sequence-opt]])</f>
        <v>0.26</v>
      </c>
      <c r="AC105" s="5">
        <f>Table5[[#This Row],[optionality footprint]]/(Table5[[#This Row],[activity]]+Table5[[#This Row],[basic footprints]])</f>
        <v>0.18461538461538463</v>
      </c>
      <c r="AD105" s="5">
        <f>IFERROR(Table5[[#This Row],[sequence optionality footprint]]/Table5[[#This Row],[sequence]],"")</f>
        <v>0.14285714285714285</v>
      </c>
      <c r="AE105" s="5">
        <f>IFERROR(Table5[[#This Row],[or footprint]]/(Table5[[#This Row],[concurrent]]+Table5[[#This Row],[or]]),"")</f>
        <v>0</v>
      </c>
    </row>
    <row r="106" spans="1:31" x14ac:dyDescent="0.25">
      <c r="A106" t="s">
        <v>550</v>
      </c>
      <c r="B106" t="s">
        <v>590</v>
      </c>
      <c r="C106">
        <f>Table2[[#This Row],[xor]]</f>
        <v>25</v>
      </c>
      <c r="D106">
        <f>Table2[[#This Row],[optionality]]</f>
        <v>12</v>
      </c>
      <c r="E106">
        <f>Table2[[#This Row],[concurrent]]</f>
        <v>5</v>
      </c>
      <c r="F106">
        <f>Table2[[#This Row],[sequence]]</f>
        <v>7</v>
      </c>
      <c r="G106">
        <f>Table2[[#This Row],[sequence-opt]]</f>
        <v>1</v>
      </c>
      <c r="H106">
        <f>Table2[[#This Row],[loop]]</f>
        <v>13</v>
      </c>
      <c r="I106">
        <f>Table2[[#This Row],[flower]]</f>
        <v>13</v>
      </c>
      <c r="J106">
        <f>Table2[[#This Row],[flower_size]]</f>
        <v>13</v>
      </c>
      <c r="K106">
        <f>Table2[[#This Row],[tau]]</f>
        <v>25</v>
      </c>
      <c r="L106">
        <f>Table2[[#This Row],[interleaved]]</f>
        <v>0</v>
      </c>
      <c r="M106">
        <f>Table2[[#This Row],[or]]</f>
        <v>0</v>
      </c>
      <c r="N106">
        <f>Table2[[#This Row],[or_children]]</f>
        <v>0</v>
      </c>
      <c r="O106">
        <f>Table2[[#This Row],[or_size]]</f>
        <v>0</v>
      </c>
      <c r="P106">
        <f>Table2[[#This Row],[activity]]</f>
        <v>27</v>
      </c>
      <c r="Q106" s="1" t="str">
        <f>Table2[[#This Row],[miner]]</f>
        <v>ima</v>
      </c>
      <c r="R106">
        <f>Table5[[#This Row],[xor]]-Table5[[#This Row],[optionality]]</f>
        <v>13</v>
      </c>
      <c r="S106">
        <f>Table5[[#This Row],[xor non optionality]]+Table5[[#This Row],[sequence]]+Table5[[#This Row],[loop]]+Table5[[#This Row],[interleaved]]+Table5[[#This Row],[concurrent]]</f>
        <v>38</v>
      </c>
      <c r="T106">
        <f>Table5[[#This Row],[sequence-opt]]+Table5[[#This Row],[optionality]]+Table5[[#This Row],[or]]</f>
        <v>13</v>
      </c>
      <c r="U106">
        <f>Table5[[#This Row],[basic footprints]]+Table5[[#This Row],[advanced footprints]]</f>
        <v>51</v>
      </c>
      <c r="V106">
        <f>Table5[[#This Row],[flower_size]]/Table5[[#This Row],[activity]]</f>
        <v>0.48148148148148145</v>
      </c>
      <c r="W106" s="5">
        <f>Table5[[#This Row],[tau]]/Table5[[#This Row],[activity]]</f>
        <v>0.92592592592592593</v>
      </c>
      <c r="X106" s="5">
        <f>Table5[[#This Row],[optionality]]</f>
        <v>12</v>
      </c>
      <c r="Y106" s="5">
        <f>Table5[[#This Row],[sequence-opt]]</f>
        <v>1</v>
      </c>
      <c r="Z106" s="5">
        <f>Table5[[#This Row],[or]]</f>
        <v>0</v>
      </c>
      <c r="AA106" s="5">
        <f>Table5[[#This Row],[or_size]]</f>
        <v>0</v>
      </c>
      <c r="AB106" s="5">
        <f>Table5[[#This Row],[advanced footprints]]/(Table5[[#This Row],[basic footprints]]+Table5[[#This Row],[advanced footprints]]-Table5[[#This Row],[sequence-opt]])</f>
        <v>0.26</v>
      </c>
      <c r="AC106" s="5">
        <f>Table5[[#This Row],[optionality footprint]]/(Table5[[#This Row],[activity]]+Table5[[#This Row],[basic footprints]])</f>
        <v>0.18461538461538463</v>
      </c>
      <c r="AD106" s="5">
        <f>IFERROR(Table5[[#This Row],[sequence optionality footprint]]/Table5[[#This Row],[sequence]],"")</f>
        <v>0.14285714285714285</v>
      </c>
      <c r="AE106" s="5">
        <f>IFERROR(Table5[[#This Row],[or footprint]]/(Table5[[#This Row],[concurrent]]+Table5[[#This Row],[or]]),"")</f>
        <v>0</v>
      </c>
    </row>
    <row r="107" spans="1:31" x14ac:dyDescent="0.25">
      <c r="A107" t="s">
        <v>550</v>
      </c>
      <c r="B107" t="s">
        <v>590</v>
      </c>
      <c r="C107">
        <f>Table2[[#This Row],[xor]]</f>
        <v>14</v>
      </c>
      <c r="D107">
        <f>Table2[[#This Row],[optionality]]</f>
        <v>14</v>
      </c>
      <c r="E107">
        <f>Table2[[#This Row],[concurrent]]</f>
        <v>4</v>
      </c>
      <c r="F107">
        <f>Table2[[#This Row],[sequence]]</f>
        <v>4</v>
      </c>
      <c r="G107">
        <f>Table2[[#This Row],[sequence-opt]]</f>
        <v>1</v>
      </c>
      <c r="H107">
        <f>Table2[[#This Row],[loop]]</f>
        <v>1</v>
      </c>
      <c r="I107">
        <f>Table2[[#This Row],[flower]]</f>
        <v>0</v>
      </c>
      <c r="J107">
        <f>Table2[[#This Row],[flower_size]]</f>
        <v>0</v>
      </c>
      <c r="K107">
        <f>Table2[[#This Row],[tau]]</f>
        <v>14</v>
      </c>
      <c r="L107">
        <f>Table2[[#This Row],[interleaved]]</f>
        <v>0</v>
      </c>
      <c r="M107">
        <f>Table2[[#This Row],[or]]</f>
        <v>0</v>
      </c>
      <c r="N107">
        <f>Table2[[#This Row],[or_children]]</f>
        <v>0</v>
      </c>
      <c r="O107">
        <f>Table2[[#This Row],[or_size]]</f>
        <v>0</v>
      </c>
      <c r="P107">
        <f>Table2[[#This Row],[activity]]</f>
        <v>25</v>
      </c>
      <c r="Q107" s="1" t="str">
        <f>Table2[[#This Row],[miner]]</f>
        <v>imf</v>
      </c>
      <c r="R107">
        <f>Table5[[#This Row],[xor]]-Table5[[#This Row],[optionality]]</f>
        <v>0</v>
      </c>
      <c r="S107">
        <f>Table5[[#This Row],[xor non optionality]]+Table5[[#This Row],[sequence]]+Table5[[#This Row],[loop]]+Table5[[#This Row],[interleaved]]+Table5[[#This Row],[concurrent]]</f>
        <v>9</v>
      </c>
      <c r="T107">
        <f>Table5[[#This Row],[sequence-opt]]+Table5[[#This Row],[optionality]]+Table5[[#This Row],[or]]</f>
        <v>15</v>
      </c>
      <c r="U107">
        <f>Table5[[#This Row],[basic footprints]]+Table5[[#This Row],[advanced footprints]]</f>
        <v>24</v>
      </c>
      <c r="V107">
        <f>Table5[[#This Row],[flower_size]]/Table5[[#This Row],[activity]]</f>
        <v>0</v>
      </c>
      <c r="W107" s="5">
        <f>Table5[[#This Row],[tau]]/Table5[[#This Row],[activity]]</f>
        <v>0.56000000000000005</v>
      </c>
      <c r="X107" s="5">
        <f>Table5[[#This Row],[optionality]]</f>
        <v>14</v>
      </c>
      <c r="Y107" s="5">
        <f>Table5[[#This Row],[sequence-opt]]</f>
        <v>1</v>
      </c>
      <c r="Z107" s="5">
        <f>Table5[[#This Row],[or]]</f>
        <v>0</v>
      </c>
      <c r="AA107" s="5">
        <f>Table5[[#This Row],[or_size]]</f>
        <v>0</v>
      </c>
      <c r="AB107" s="5">
        <f>Table5[[#This Row],[advanced footprints]]/(Table5[[#This Row],[basic footprints]]+Table5[[#This Row],[advanced footprints]]-Table5[[#This Row],[sequence-opt]])</f>
        <v>0.65217391304347827</v>
      </c>
      <c r="AC107" s="5">
        <f>Table5[[#This Row],[optionality footprint]]/(Table5[[#This Row],[activity]]+Table5[[#This Row],[basic footprints]])</f>
        <v>0.41176470588235292</v>
      </c>
      <c r="AD107" s="5">
        <f>IFERROR(Table5[[#This Row],[sequence optionality footprint]]/Table5[[#This Row],[sequence]],"")</f>
        <v>0.25</v>
      </c>
      <c r="AE107" s="5">
        <f>IFERROR(Table5[[#This Row],[or footprint]]/(Table5[[#This Row],[concurrent]]+Table5[[#This Row],[or]]),"")</f>
        <v>0</v>
      </c>
    </row>
    <row r="108" spans="1:31" hidden="1" x14ac:dyDescent="0.25">
      <c r="A108" t="s">
        <v>550</v>
      </c>
      <c r="B108" t="s">
        <v>590</v>
      </c>
      <c r="C108">
        <f>Table2[[#This Row],[xor]]</f>
        <v>13</v>
      </c>
      <c r="D108">
        <f>Table2[[#This Row],[optionality]]</f>
        <v>13</v>
      </c>
      <c r="E108">
        <f>Table2[[#This Row],[concurrent]]</f>
        <v>3</v>
      </c>
      <c r="F108">
        <f>Table2[[#This Row],[sequence]]</f>
        <v>4</v>
      </c>
      <c r="G108">
        <f>Table2[[#This Row],[sequence-opt]]</f>
        <v>1</v>
      </c>
      <c r="H108">
        <f>Table2[[#This Row],[loop]]</f>
        <v>1</v>
      </c>
      <c r="I108">
        <f>Table2[[#This Row],[flower]]</f>
        <v>0</v>
      </c>
      <c r="J108">
        <f>Table2[[#This Row],[flower_size]]</f>
        <v>0</v>
      </c>
      <c r="K108">
        <f>Table2[[#This Row],[tau]]</f>
        <v>13</v>
      </c>
      <c r="L108">
        <f>Table2[[#This Row],[interleaved]]</f>
        <v>0</v>
      </c>
      <c r="M108">
        <f>Table2[[#This Row],[or]]</f>
        <v>1</v>
      </c>
      <c r="N108">
        <f>Table2[[#This Row],[or_children]]</f>
        <v>2</v>
      </c>
      <c r="O108">
        <f>Table2[[#This Row],[or_size]]</f>
        <v>2</v>
      </c>
      <c r="P108">
        <f>Table2[[#This Row],[activity]]</f>
        <v>25</v>
      </c>
      <c r="Q108" s="1" t="str">
        <f>Table2[[#This Row],[miner]]</f>
        <v>imfa-basic-opt-pc</v>
      </c>
      <c r="R108">
        <f>Table5[[#This Row],[xor]]-Table5[[#This Row],[optionality]]</f>
        <v>0</v>
      </c>
      <c r="S108">
        <f>Table5[[#This Row],[xor non optionality]]+Table5[[#This Row],[sequence]]+Table5[[#This Row],[loop]]+Table5[[#This Row],[interleaved]]+Table5[[#This Row],[concurrent]]</f>
        <v>8</v>
      </c>
      <c r="T108">
        <f>Table5[[#This Row],[sequence-opt]]+Table5[[#This Row],[optionality]]+Table5[[#This Row],[or]]</f>
        <v>15</v>
      </c>
      <c r="U108">
        <f>Table5[[#This Row],[basic footprints]]+Table5[[#This Row],[advanced footprints]]</f>
        <v>23</v>
      </c>
      <c r="V108">
        <f>Table5[[#This Row],[flower_size]]/Table5[[#This Row],[activity]]</f>
        <v>0</v>
      </c>
      <c r="W108" s="5">
        <f>Table5[[#This Row],[tau]]/Table5[[#This Row],[activity]]</f>
        <v>0.52</v>
      </c>
      <c r="X108" s="5">
        <f>Table5[[#This Row],[optionality]]</f>
        <v>13</v>
      </c>
      <c r="Y108" s="5">
        <f>Table5[[#This Row],[sequence-opt]]</f>
        <v>1</v>
      </c>
      <c r="Z108" s="5">
        <f>Table5[[#This Row],[or]]</f>
        <v>1</v>
      </c>
      <c r="AA108" s="5">
        <f>Table5[[#This Row],[or_size]]</f>
        <v>2</v>
      </c>
      <c r="AB108" s="5">
        <f>Table5[[#This Row],[advanced footprints]]/(Table5[[#This Row],[basic footprints]]+Table5[[#This Row],[advanced footprints]]-Table5[[#This Row],[sequence-opt]])</f>
        <v>0.68181818181818177</v>
      </c>
      <c r="AC108" s="5">
        <f>Table5[[#This Row],[optionality footprint]]/(Table5[[#This Row],[activity]]+Table5[[#This Row],[basic footprints]])</f>
        <v>0.39393939393939392</v>
      </c>
      <c r="AD108" s="5">
        <f>IFERROR(Table5[[#This Row],[sequence optionality footprint]]/Table5[[#This Row],[sequence]],"")</f>
        <v>0.25</v>
      </c>
      <c r="AE108" s="5">
        <f>IFERROR(Table5[[#This Row],[or footprint]]/(Table5[[#This Row],[concurrent]]+Table5[[#This Row],[or]]),"")</f>
        <v>0.25</v>
      </c>
    </row>
    <row r="109" spans="1:31" x14ac:dyDescent="0.25">
      <c r="A109" t="s">
        <v>550</v>
      </c>
      <c r="B109" t="s">
        <v>590</v>
      </c>
      <c r="C109">
        <f>Table2[[#This Row],[xor]]</f>
        <v>13</v>
      </c>
      <c r="D109">
        <f>Table2[[#This Row],[optionality]]</f>
        <v>13</v>
      </c>
      <c r="E109">
        <f>Table2[[#This Row],[concurrent]]</f>
        <v>3</v>
      </c>
      <c r="F109">
        <f>Table2[[#This Row],[sequence]]</f>
        <v>4</v>
      </c>
      <c r="G109">
        <f>Table2[[#This Row],[sequence-opt]]</f>
        <v>1</v>
      </c>
      <c r="H109">
        <f>Table2[[#This Row],[loop]]</f>
        <v>1</v>
      </c>
      <c r="I109">
        <f>Table2[[#This Row],[flower]]</f>
        <v>0</v>
      </c>
      <c r="J109">
        <f>Table2[[#This Row],[flower_size]]</f>
        <v>0</v>
      </c>
      <c r="K109">
        <f>Table2[[#This Row],[tau]]</f>
        <v>13</v>
      </c>
      <c r="L109">
        <f>Table2[[#This Row],[interleaved]]</f>
        <v>0</v>
      </c>
      <c r="M109">
        <f>Table2[[#This Row],[or]]</f>
        <v>1</v>
      </c>
      <c r="N109">
        <f>Table2[[#This Row],[or_children]]</f>
        <v>2</v>
      </c>
      <c r="O109">
        <f>Table2[[#This Row],[or_size]]</f>
        <v>2</v>
      </c>
      <c r="P109">
        <f>Table2[[#This Row],[activity]]</f>
        <v>25</v>
      </c>
      <c r="Q109" s="1" t="str">
        <f>Table2[[#This Row],[miner]]</f>
        <v>imfa</v>
      </c>
      <c r="R109">
        <f>Table5[[#This Row],[xor]]-Table5[[#This Row],[optionality]]</f>
        <v>0</v>
      </c>
      <c r="S109">
        <f>Table5[[#This Row],[xor non optionality]]+Table5[[#This Row],[sequence]]+Table5[[#This Row],[loop]]+Table5[[#This Row],[interleaved]]+Table5[[#This Row],[concurrent]]</f>
        <v>8</v>
      </c>
      <c r="T109">
        <f>Table5[[#This Row],[sequence-opt]]+Table5[[#This Row],[optionality]]+Table5[[#This Row],[or]]</f>
        <v>15</v>
      </c>
      <c r="U109">
        <f>Table5[[#This Row],[basic footprints]]+Table5[[#This Row],[advanced footprints]]</f>
        <v>23</v>
      </c>
      <c r="V109">
        <f>Table5[[#This Row],[flower_size]]/Table5[[#This Row],[activity]]</f>
        <v>0</v>
      </c>
      <c r="W109" s="5">
        <f>Table5[[#This Row],[tau]]/Table5[[#This Row],[activity]]</f>
        <v>0.52</v>
      </c>
      <c r="X109" s="5">
        <f>Table5[[#This Row],[optionality]]</f>
        <v>13</v>
      </c>
      <c r="Y109" s="5">
        <f>Table5[[#This Row],[sequence-opt]]</f>
        <v>1</v>
      </c>
      <c r="Z109" s="5">
        <f>Table5[[#This Row],[or]]</f>
        <v>1</v>
      </c>
      <c r="AA109" s="5">
        <f>Table5[[#This Row],[or_size]]</f>
        <v>2</v>
      </c>
      <c r="AB109" s="5">
        <f>Table5[[#This Row],[advanced footprints]]/(Table5[[#This Row],[basic footprints]]+Table5[[#This Row],[advanced footprints]]-Table5[[#This Row],[sequence-opt]])</f>
        <v>0.68181818181818177</v>
      </c>
      <c r="AC109" s="5">
        <f>Table5[[#This Row],[optionality footprint]]/(Table5[[#This Row],[activity]]+Table5[[#This Row],[basic footprints]])</f>
        <v>0.39393939393939392</v>
      </c>
      <c r="AD109" s="5">
        <f>IFERROR(Table5[[#This Row],[sequence optionality footprint]]/Table5[[#This Row],[sequence]],"")</f>
        <v>0.25</v>
      </c>
      <c r="AE109" s="5">
        <f>IFERROR(Table5[[#This Row],[or footprint]]/(Table5[[#This Row],[concurrent]]+Table5[[#This Row],[or]]),"")</f>
        <v>0.25</v>
      </c>
    </row>
    <row r="110" spans="1:31" x14ac:dyDescent="0.25">
      <c r="A110" t="s">
        <v>551</v>
      </c>
      <c r="B110" t="s">
        <v>590</v>
      </c>
      <c r="C110">
        <f>Table2[[#This Row],[xor]]</f>
        <v>2</v>
      </c>
      <c r="D110">
        <f>Table2[[#This Row],[optionality]]</f>
        <v>0</v>
      </c>
      <c r="E110">
        <f>Table2[[#This Row],[concurrent]]</f>
        <v>0</v>
      </c>
      <c r="F110">
        <f>Table2[[#This Row],[sequence]]</f>
        <v>1</v>
      </c>
      <c r="G110">
        <f>Table2[[#This Row],[sequence-opt]]</f>
        <v>0</v>
      </c>
      <c r="H110">
        <f>Table2[[#This Row],[loop]]</f>
        <v>1</v>
      </c>
      <c r="I110">
        <f>Table2[[#This Row],[flower]]</f>
        <v>1</v>
      </c>
      <c r="J110">
        <f>Table2[[#This Row],[flower_size]]</f>
        <v>10</v>
      </c>
      <c r="K110">
        <f>Table2[[#This Row],[tau]]</f>
        <v>1</v>
      </c>
      <c r="L110">
        <f>Table2[[#This Row],[interleaved]]</f>
        <v>0</v>
      </c>
      <c r="M110">
        <f>Table2[[#This Row],[or]]</f>
        <v>0</v>
      </c>
      <c r="N110">
        <f>Table2[[#This Row],[or_children]]</f>
        <v>0</v>
      </c>
      <c r="O110">
        <f>Table2[[#This Row],[or_size]]</f>
        <v>0</v>
      </c>
      <c r="P110">
        <f>Table2[[#This Row],[activity]]</f>
        <v>11</v>
      </c>
      <c r="Q110" s="1" t="str">
        <f>Table2[[#This Row],[miner]]</f>
        <v>im</v>
      </c>
      <c r="R110">
        <f>Table5[[#This Row],[xor]]-Table5[[#This Row],[optionality]]</f>
        <v>2</v>
      </c>
      <c r="S110">
        <f>Table5[[#This Row],[xor non optionality]]+Table5[[#This Row],[sequence]]+Table5[[#This Row],[loop]]+Table5[[#This Row],[interleaved]]+Table5[[#This Row],[concurrent]]</f>
        <v>4</v>
      </c>
      <c r="T110">
        <f>Table5[[#This Row],[sequence-opt]]+Table5[[#This Row],[optionality]]+Table5[[#This Row],[or]]</f>
        <v>0</v>
      </c>
      <c r="U110">
        <f>Table5[[#This Row],[basic footprints]]+Table5[[#This Row],[advanced footprints]]</f>
        <v>4</v>
      </c>
      <c r="V110">
        <f>Table5[[#This Row],[flower_size]]/Table5[[#This Row],[activity]]</f>
        <v>0.90909090909090906</v>
      </c>
      <c r="W110" s="5">
        <f>Table5[[#This Row],[tau]]/Table5[[#This Row],[activity]]</f>
        <v>9.0909090909090912E-2</v>
      </c>
      <c r="X110" s="5">
        <f>Table5[[#This Row],[optionality]]</f>
        <v>0</v>
      </c>
      <c r="Y110" s="5">
        <f>Table5[[#This Row],[sequence-opt]]</f>
        <v>0</v>
      </c>
      <c r="Z110" s="5">
        <f>Table5[[#This Row],[or]]</f>
        <v>0</v>
      </c>
      <c r="AA110" s="5">
        <f>Table5[[#This Row],[or_size]]</f>
        <v>0</v>
      </c>
      <c r="AB110" s="5">
        <f>Table5[[#This Row],[advanced footprints]]/(Table5[[#This Row],[basic footprints]]+Table5[[#This Row],[advanced footprints]]-Table5[[#This Row],[sequence-opt]])</f>
        <v>0</v>
      </c>
      <c r="AC110" s="5">
        <f>Table5[[#This Row],[optionality footprint]]/(Table5[[#This Row],[activity]]+Table5[[#This Row],[basic footprints]])</f>
        <v>0</v>
      </c>
      <c r="AD110" s="5">
        <f>IFERROR(Table5[[#This Row],[sequence optionality footprint]]/Table5[[#This Row],[sequence]],"")</f>
        <v>0</v>
      </c>
      <c r="AE110" s="5" t="str">
        <f>IFERROR(Table5[[#This Row],[or footprint]]/(Table5[[#This Row],[concurrent]]+Table5[[#This Row],[or]]),"")</f>
        <v/>
      </c>
    </row>
    <row r="111" spans="1:31" hidden="1" x14ac:dyDescent="0.25">
      <c r="A111" t="s">
        <v>551</v>
      </c>
      <c r="B111" t="s">
        <v>590</v>
      </c>
      <c r="C111">
        <f>Table2[[#This Row],[xor]]</f>
        <v>7</v>
      </c>
      <c r="D111">
        <f>Table2[[#This Row],[optionality]]</f>
        <v>7</v>
      </c>
      <c r="E111">
        <f>Table2[[#This Row],[concurrent]]</f>
        <v>2</v>
      </c>
      <c r="F111">
        <f>Table2[[#This Row],[sequence]]</f>
        <v>3</v>
      </c>
      <c r="G111">
        <f>Table2[[#This Row],[sequence-opt]]</f>
        <v>0</v>
      </c>
      <c r="H111">
        <f>Table2[[#This Row],[loop]]</f>
        <v>1</v>
      </c>
      <c r="I111">
        <f>Table2[[#This Row],[flower]]</f>
        <v>0</v>
      </c>
      <c r="J111">
        <f>Table2[[#This Row],[flower_size]]</f>
        <v>0</v>
      </c>
      <c r="K111">
        <f>Table2[[#This Row],[tau]]</f>
        <v>7</v>
      </c>
      <c r="L111">
        <f>Table2[[#This Row],[interleaved]]</f>
        <v>0</v>
      </c>
      <c r="M111">
        <f>Table2[[#This Row],[or]]</f>
        <v>2</v>
      </c>
      <c r="N111">
        <f>Table2[[#This Row],[or_children]]</f>
        <v>4</v>
      </c>
      <c r="O111">
        <f>Table2[[#This Row],[or_size]]</f>
        <v>10</v>
      </c>
      <c r="P111">
        <f>Table2[[#This Row],[activity]]</f>
        <v>11</v>
      </c>
      <c r="Q111" s="1" t="str">
        <f>Table2[[#This Row],[miner]]</f>
        <v>ima-basic-opt-pc</v>
      </c>
      <c r="R111">
        <f>Table5[[#This Row],[xor]]-Table5[[#This Row],[optionality]]</f>
        <v>0</v>
      </c>
      <c r="S111">
        <f>Table5[[#This Row],[xor non optionality]]+Table5[[#This Row],[sequence]]+Table5[[#This Row],[loop]]+Table5[[#This Row],[interleaved]]+Table5[[#This Row],[concurrent]]</f>
        <v>6</v>
      </c>
      <c r="T111">
        <f>Table5[[#This Row],[sequence-opt]]+Table5[[#This Row],[optionality]]+Table5[[#This Row],[or]]</f>
        <v>9</v>
      </c>
      <c r="U111">
        <f>Table5[[#This Row],[basic footprints]]+Table5[[#This Row],[advanced footprints]]</f>
        <v>15</v>
      </c>
      <c r="V111">
        <f>Table5[[#This Row],[flower_size]]/Table5[[#This Row],[activity]]</f>
        <v>0</v>
      </c>
      <c r="W111" s="5">
        <f>Table5[[#This Row],[tau]]/Table5[[#This Row],[activity]]</f>
        <v>0.63636363636363635</v>
      </c>
      <c r="X111" s="5">
        <f>Table5[[#This Row],[optionality]]</f>
        <v>7</v>
      </c>
      <c r="Y111" s="5">
        <f>Table5[[#This Row],[sequence-opt]]</f>
        <v>0</v>
      </c>
      <c r="Z111" s="5">
        <f>Table5[[#This Row],[or]]</f>
        <v>2</v>
      </c>
      <c r="AA111" s="5">
        <f>Table5[[#This Row],[or_size]]</f>
        <v>10</v>
      </c>
      <c r="AB111" s="5">
        <f>Table5[[#This Row],[advanced footprints]]/(Table5[[#This Row],[basic footprints]]+Table5[[#This Row],[advanced footprints]]-Table5[[#This Row],[sequence-opt]])</f>
        <v>0.6</v>
      </c>
      <c r="AC111" s="5">
        <f>Table5[[#This Row],[optionality footprint]]/(Table5[[#This Row],[activity]]+Table5[[#This Row],[basic footprints]])</f>
        <v>0.41176470588235292</v>
      </c>
      <c r="AD111" s="5">
        <f>IFERROR(Table5[[#This Row],[sequence optionality footprint]]/Table5[[#This Row],[sequence]],"")</f>
        <v>0</v>
      </c>
      <c r="AE111" s="5">
        <f>IFERROR(Table5[[#This Row],[or footprint]]/(Table5[[#This Row],[concurrent]]+Table5[[#This Row],[or]]),"")</f>
        <v>0.5</v>
      </c>
    </row>
    <row r="112" spans="1:31" x14ac:dyDescent="0.25">
      <c r="A112" t="s">
        <v>551</v>
      </c>
      <c r="B112" t="s">
        <v>590</v>
      </c>
      <c r="C112">
        <f>Table2[[#This Row],[xor]]</f>
        <v>8</v>
      </c>
      <c r="D112">
        <f>Table2[[#This Row],[optionality]]</f>
        <v>8</v>
      </c>
      <c r="E112">
        <f>Table2[[#This Row],[concurrent]]</f>
        <v>4</v>
      </c>
      <c r="F112">
        <f>Table2[[#This Row],[sequence]]</f>
        <v>3</v>
      </c>
      <c r="G112">
        <f>Table2[[#This Row],[sequence-opt]]</f>
        <v>0</v>
      </c>
      <c r="H112">
        <f>Table2[[#This Row],[loop]]</f>
        <v>1</v>
      </c>
      <c r="I112">
        <f>Table2[[#This Row],[flower]]</f>
        <v>0</v>
      </c>
      <c r="J112">
        <f>Table2[[#This Row],[flower_size]]</f>
        <v>0</v>
      </c>
      <c r="K112">
        <f>Table2[[#This Row],[tau]]</f>
        <v>8</v>
      </c>
      <c r="L112">
        <f>Table2[[#This Row],[interleaved]]</f>
        <v>0</v>
      </c>
      <c r="M112">
        <f>Table2[[#This Row],[or]]</f>
        <v>1</v>
      </c>
      <c r="N112">
        <f>Table2[[#This Row],[or_children]]</f>
        <v>2</v>
      </c>
      <c r="O112">
        <f>Table2[[#This Row],[or_size]]</f>
        <v>8</v>
      </c>
      <c r="P112">
        <f>Table2[[#This Row],[activity]]</f>
        <v>11</v>
      </c>
      <c r="Q112" s="1" t="str">
        <f>Table2[[#This Row],[miner]]</f>
        <v>ima</v>
      </c>
      <c r="R112">
        <f>Table5[[#This Row],[xor]]-Table5[[#This Row],[optionality]]</f>
        <v>0</v>
      </c>
      <c r="S112">
        <f>Table5[[#This Row],[xor non optionality]]+Table5[[#This Row],[sequence]]+Table5[[#This Row],[loop]]+Table5[[#This Row],[interleaved]]+Table5[[#This Row],[concurrent]]</f>
        <v>8</v>
      </c>
      <c r="T112">
        <f>Table5[[#This Row],[sequence-opt]]+Table5[[#This Row],[optionality]]+Table5[[#This Row],[or]]</f>
        <v>9</v>
      </c>
      <c r="U112">
        <f>Table5[[#This Row],[basic footprints]]+Table5[[#This Row],[advanced footprints]]</f>
        <v>17</v>
      </c>
      <c r="V112">
        <f>Table5[[#This Row],[flower_size]]/Table5[[#This Row],[activity]]</f>
        <v>0</v>
      </c>
      <c r="W112" s="5">
        <f>Table5[[#This Row],[tau]]/Table5[[#This Row],[activity]]</f>
        <v>0.72727272727272729</v>
      </c>
      <c r="X112" s="5">
        <f>Table5[[#This Row],[optionality]]</f>
        <v>8</v>
      </c>
      <c r="Y112" s="5">
        <f>Table5[[#This Row],[sequence-opt]]</f>
        <v>0</v>
      </c>
      <c r="Z112" s="5">
        <f>Table5[[#This Row],[or]]</f>
        <v>1</v>
      </c>
      <c r="AA112" s="5">
        <f>Table5[[#This Row],[or_size]]</f>
        <v>8</v>
      </c>
      <c r="AB112" s="5">
        <f>Table5[[#This Row],[advanced footprints]]/(Table5[[#This Row],[basic footprints]]+Table5[[#This Row],[advanced footprints]]-Table5[[#This Row],[sequence-opt]])</f>
        <v>0.52941176470588236</v>
      </c>
      <c r="AC112" s="5">
        <f>Table5[[#This Row],[optionality footprint]]/(Table5[[#This Row],[activity]]+Table5[[#This Row],[basic footprints]])</f>
        <v>0.42105263157894735</v>
      </c>
      <c r="AD112" s="5">
        <f>IFERROR(Table5[[#This Row],[sequence optionality footprint]]/Table5[[#This Row],[sequence]],"")</f>
        <v>0</v>
      </c>
      <c r="AE112" s="5">
        <f>IFERROR(Table5[[#This Row],[or footprint]]/(Table5[[#This Row],[concurrent]]+Table5[[#This Row],[or]]),"")</f>
        <v>0.2</v>
      </c>
    </row>
    <row r="113" spans="1:31" x14ac:dyDescent="0.25">
      <c r="A113" t="s">
        <v>551</v>
      </c>
      <c r="B113" t="s">
        <v>590</v>
      </c>
      <c r="C113">
        <f>Table2[[#This Row],[xor]]</f>
        <v>8</v>
      </c>
      <c r="D113">
        <f>Table2[[#This Row],[optionality]]</f>
        <v>8</v>
      </c>
      <c r="E113">
        <f>Table2[[#This Row],[concurrent]]</f>
        <v>1</v>
      </c>
      <c r="F113">
        <f>Table2[[#This Row],[sequence]]</f>
        <v>3</v>
      </c>
      <c r="G113">
        <f>Table2[[#This Row],[sequence-opt]]</f>
        <v>1</v>
      </c>
      <c r="H113">
        <f>Table2[[#This Row],[loop]]</f>
        <v>0</v>
      </c>
      <c r="I113">
        <f>Table2[[#This Row],[flower]]</f>
        <v>0</v>
      </c>
      <c r="J113">
        <f>Table2[[#This Row],[flower_size]]</f>
        <v>0</v>
      </c>
      <c r="K113">
        <f>Table2[[#This Row],[tau]]</f>
        <v>8</v>
      </c>
      <c r="L113">
        <f>Table2[[#This Row],[interleaved]]</f>
        <v>0</v>
      </c>
      <c r="M113">
        <f>Table2[[#This Row],[or]]</f>
        <v>0</v>
      </c>
      <c r="N113">
        <f>Table2[[#This Row],[or_children]]</f>
        <v>0</v>
      </c>
      <c r="O113">
        <f>Table2[[#This Row],[or_size]]</f>
        <v>0</v>
      </c>
      <c r="P113">
        <f>Table2[[#This Row],[activity]]</f>
        <v>11</v>
      </c>
      <c r="Q113" s="1" t="str">
        <f>Table2[[#This Row],[miner]]</f>
        <v>imf</v>
      </c>
      <c r="R113">
        <f>Table5[[#This Row],[xor]]-Table5[[#This Row],[optionality]]</f>
        <v>0</v>
      </c>
      <c r="S113">
        <f>Table5[[#This Row],[xor non optionality]]+Table5[[#This Row],[sequence]]+Table5[[#This Row],[loop]]+Table5[[#This Row],[interleaved]]+Table5[[#This Row],[concurrent]]</f>
        <v>4</v>
      </c>
      <c r="T113">
        <f>Table5[[#This Row],[sequence-opt]]+Table5[[#This Row],[optionality]]+Table5[[#This Row],[or]]</f>
        <v>9</v>
      </c>
      <c r="U113">
        <f>Table5[[#This Row],[basic footprints]]+Table5[[#This Row],[advanced footprints]]</f>
        <v>13</v>
      </c>
      <c r="V113">
        <f>Table5[[#This Row],[flower_size]]/Table5[[#This Row],[activity]]</f>
        <v>0</v>
      </c>
      <c r="W113" s="5">
        <f>Table5[[#This Row],[tau]]/Table5[[#This Row],[activity]]</f>
        <v>0.72727272727272729</v>
      </c>
      <c r="X113" s="5">
        <f>Table5[[#This Row],[optionality]]</f>
        <v>8</v>
      </c>
      <c r="Y113" s="5">
        <f>Table5[[#This Row],[sequence-opt]]</f>
        <v>1</v>
      </c>
      <c r="Z113" s="5">
        <f>Table5[[#This Row],[or]]</f>
        <v>0</v>
      </c>
      <c r="AA113" s="5">
        <f>Table5[[#This Row],[or_size]]</f>
        <v>0</v>
      </c>
      <c r="AB113" s="5">
        <f>Table5[[#This Row],[advanced footprints]]/(Table5[[#This Row],[basic footprints]]+Table5[[#This Row],[advanced footprints]]-Table5[[#This Row],[sequence-opt]])</f>
        <v>0.75</v>
      </c>
      <c r="AC113" s="5">
        <f>Table5[[#This Row],[optionality footprint]]/(Table5[[#This Row],[activity]]+Table5[[#This Row],[basic footprints]])</f>
        <v>0.53333333333333333</v>
      </c>
      <c r="AD113" s="5">
        <f>IFERROR(Table5[[#This Row],[sequence optionality footprint]]/Table5[[#This Row],[sequence]],"")</f>
        <v>0.33333333333333331</v>
      </c>
      <c r="AE113" s="5">
        <f>IFERROR(Table5[[#This Row],[or footprint]]/(Table5[[#This Row],[concurrent]]+Table5[[#This Row],[or]]),"")</f>
        <v>0</v>
      </c>
    </row>
    <row r="114" spans="1:31" hidden="1" x14ac:dyDescent="0.25">
      <c r="A114" t="s">
        <v>551</v>
      </c>
      <c r="B114" t="s">
        <v>590</v>
      </c>
      <c r="C114">
        <f>Table2[[#This Row],[xor]]</f>
        <v>7</v>
      </c>
      <c r="D114">
        <f>Table2[[#This Row],[optionality]]</f>
        <v>7</v>
      </c>
      <c r="E114">
        <f>Table2[[#This Row],[concurrent]]</f>
        <v>1</v>
      </c>
      <c r="F114">
        <f>Table2[[#This Row],[sequence]]</f>
        <v>3</v>
      </c>
      <c r="G114">
        <f>Table2[[#This Row],[sequence-opt]]</f>
        <v>1</v>
      </c>
      <c r="H114">
        <f>Table2[[#This Row],[loop]]</f>
        <v>0</v>
      </c>
      <c r="I114">
        <f>Table2[[#This Row],[flower]]</f>
        <v>0</v>
      </c>
      <c r="J114">
        <f>Table2[[#This Row],[flower_size]]</f>
        <v>0</v>
      </c>
      <c r="K114">
        <f>Table2[[#This Row],[tau]]</f>
        <v>7</v>
      </c>
      <c r="L114">
        <f>Table2[[#This Row],[interleaved]]</f>
        <v>0</v>
      </c>
      <c r="M114">
        <f>Table2[[#This Row],[or]]</f>
        <v>1</v>
      </c>
      <c r="N114">
        <f>Table2[[#This Row],[or_children]]</f>
        <v>3</v>
      </c>
      <c r="O114">
        <f>Table2[[#This Row],[or_size]]</f>
        <v>5</v>
      </c>
      <c r="P114">
        <f>Table2[[#This Row],[activity]]</f>
        <v>11</v>
      </c>
      <c r="Q114" s="1" t="str">
        <f>Table2[[#This Row],[miner]]</f>
        <v>imfa-basic-opt-pc</v>
      </c>
      <c r="R114">
        <f>Table5[[#This Row],[xor]]-Table5[[#This Row],[optionality]]</f>
        <v>0</v>
      </c>
      <c r="S114">
        <f>Table5[[#This Row],[xor non optionality]]+Table5[[#This Row],[sequence]]+Table5[[#This Row],[loop]]+Table5[[#This Row],[interleaved]]+Table5[[#This Row],[concurrent]]</f>
        <v>4</v>
      </c>
      <c r="T114">
        <f>Table5[[#This Row],[sequence-opt]]+Table5[[#This Row],[optionality]]+Table5[[#This Row],[or]]</f>
        <v>9</v>
      </c>
      <c r="U114">
        <f>Table5[[#This Row],[basic footprints]]+Table5[[#This Row],[advanced footprints]]</f>
        <v>13</v>
      </c>
      <c r="V114">
        <f>Table5[[#This Row],[flower_size]]/Table5[[#This Row],[activity]]</f>
        <v>0</v>
      </c>
      <c r="W114" s="5">
        <f>Table5[[#This Row],[tau]]/Table5[[#This Row],[activity]]</f>
        <v>0.63636363636363635</v>
      </c>
      <c r="X114" s="5">
        <f>Table5[[#This Row],[optionality]]</f>
        <v>7</v>
      </c>
      <c r="Y114" s="5">
        <f>Table5[[#This Row],[sequence-opt]]</f>
        <v>1</v>
      </c>
      <c r="Z114" s="5">
        <f>Table5[[#This Row],[or]]</f>
        <v>1</v>
      </c>
      <c r="AA114" s="5">
        <f>Table5[[#This Row],[or_size]]</f>
        <v>5</v>
      </c>
      <c r="AB114" s="5">
        <f>Table5[[#This Row],[advanced footprints]]/(Table5[[#This Row],[basic footprints]]+Table5[[#This Row],[advanced footprints]]-Table5[[#This Row],[sequence-opt]])</f>
        <v>0.75</v>
      </c>
      <c r="AC114" s="5">
        <f>Table5[[#This Row],[optionality footprint]]/(Table5[[#This Row],[activity]]+Table5[[#This Row],[basic footprints]])</f>
        <v>0.46666666666666667</v>
      </c>
      <c r="AD114" s="5">
        <f>IFERROR(Table5[[#This Row],[sequence optionality footprint]]/Table5[[#This Row],[sequence]],"")</f>
        <v>0.33333333333333331</v>
      </c>
      <c r="AE114" s="5">
        <f>IFERROR(Table5[[#This Row],[or footprint]]/(Table5[[#This Row],[concurrent]]+Table5[[#This Row],[or]]),"")</f>
        <v>0.5</v>
      </c>
    </row>
    <row r="115" spans="1:31" x14ac:dyDescent="0.25">
      <c r="A115" t="s">
        <v>551</v>
      </c>
      <c r="B115" t="s">
        <v>590</v>
      </c>
      <c r="C115">
        <f>Table2[[#This Row],[xor]]</f>
        <v>7</v>
      </c>
      <c r="D115">
        <f>Table2[[#This Row],[optionality]]</f>
        <v>7</v>
      </c>
      <c r="E115">
        <f>Table2[[#This Row],[concurrent]]</f>
        <v>1</v>
      </c>
      <c r="F115">
        <f>Table2[[#This Row],[sequence]]</f>
        <v>3</v>
      </c>
      <c r="G115">
        <f>Table2[[#This Row],[sequence-opt]]</f>
        <v>1</v>
      </c>
      <c r="H115">
        <f>Table2[[#This Row],[loop]]</f>
        <v>0</v>
      </c>
      <c r="I115">
        <f>Table2[[#This Row],[flower]]</f>
        <v>0</v>
      </c>
      <c r="J115">
        <f>Table2[[#This Row],[flower_size]]</f>
        <v>0</v>
      </c>
      <c r="K115">
        <f>Table2[[#This Row],[tau]]</f>
        <v>7</v>
      </c>
      <c r="L115">
        <f>Table2[[#This Row],[interleaved]]</f>
        <v>0</v>
      </c>
      <c r="M115">
        <f>Table2[[#This Row],[or]]</f>
        <v>1</v>
      </c>
      <c r="N115">
        <f>Table2[[#This Row],[or_children]]</f>
        <v>3</v>
      </c>
      <c r="O115">
        <f>Table2[[#This Row],[or_size]]</f>
        <v>5</v>
      </c>
      <c r="P115">
        <f>Table2[[#This Row],[activity]]</f>
        <v>11</v>
      </c>
      <c r="Q115" s="1" t="str">
        <f>Table2[[#This Row],[miner]]</f>
        <v>imfa</v>
      </c>
      <c r="R115">
        <f>Table5[[#This Row],[xor]]-Table5[[#This Row],[optionality]]</f>
        <v>0</v>
      </c>
      <c r="S115">
        <f>Table5[[#This Row],[xor non optionality]]+Table5[[#This Row],[sequence]]+Table5[[#This Row],[loop]]+Table5[[#This Row],[interleaved]]+Table5[[#This Row],[concurrent]]</f>
        <v>4</v>
      </c>
      <c r="T115">
        <f>Table5[[#This Row],[sequence-opt]]+Table5[[#This Row],[optionality]]+Table5[[#This Row],[or]]</f>
        <v>9</v>
      </c>
      <c r="U115">
        <f>Table5[[#This Row],[basic footprints]]+Table5[[#This Row],[advanced footprints]]</f>
        <v>13</v>
      </c>
      <c r="V115">
        <f>Table5[[#This Row],[flower_size]]/Table5[[#This Row],[activity]]</f>
        <v>0</v>
      </c>
      <c r="W115" s="5">
        <f>Table5[[#This Row],[tau]]/Table5[[#This Row],[activity]]</f>
        <v>0.63636363636363635</v>
      </c>
      <c r="X115" s="5">
        <f>Table5[[#This Row],[optionality]]</f>
        <v>7</v>
      </c>
      <c r="Y115" s="5">
        <f>Table5[[#This Row],[sequence-opt]]</f>
        <v>1</v>
      </c>
      <c r="Z115" s="5">
        <f>Table5[[#This Row],[or]]</f>
        <v>1</v>
      </c>
      <c r="AA115" s="5">
        <f>Table5[[#This Row],[or_size]]</f>
        <v>5</v>
      </c>
      <c r="AB115" s="5">
        <f>Table5[[#This Row],[advanced footprints]]/(Table5[[#This Row],[basic footprints]]+Table5[[#This Row],[advanced footprints]]-Table5[[#This Row],[sequence-opt]])</f>
        <v>0.75</v>
      </c>
      <c r="AC115" s="5">
        <f>Table5[[#This Row],[optionality footprint]]/(Table5[[#This Row],[activity]]+Table5[[#This Row],[basic footprints]])</f>
        <v>0.46666666666666667</v>
      </c>
      <c r="AD115" s="5">
        <f>IFERROR(Table5[[#This Row],[sequence optionality footprint]]/Table5[[#This Row],[sequence]],"")</f>
        <v>0.33333333333333331</v>
      </c>
      <c r="AE115" s="5">
        <f>IFERROR(Table5[[#This Row],[or footprint]]/(Table5[[#This Row],[concurrent]]+Table5[[#This Row],[or]]),"")</f>
        <v>0.5</v>
      </c>
    </row>
    <row r="116" spans="1:31" x14ac:dyDescent="0.25">
      <c r="A116" t="s">
        <v>552</v>
      </c>
      <c r="B116" t="s">
        <v>590</v>
      </c>
      <c r="C116">
        <f>Table2[[#This Row],[xor]]</f>
        <v>2</v>
      </c>
      <c r="D116">
        <f>Table2[[#This Row],[optionality]]</f>
        <v>0</v>
      </c>
      <c r="E116">
        <f>Table2[[#This Row],[concurrent]]</f>
        <v>0</v>
      </c>
      <c r="F116">
        <f>Table2[[#This Row],[sequence]]</f>
        <v>0</v>
      </c>
      <c r="G116">
        <f>Table2[[#This Row],[sequence-opt]]</f>
        <v>0</v>
      </c>
      <c r="H116">
        <f>Table2[[#This Row],[loop]]</f>
        <v>1</v>
      </c>
      <c r="I116">
        <f>Table2[[#This Row],[flower]]</f>
        <v>1</v>
      </c>
      <c r="J116">
        <f>Table2[[#This Row],[flower_size]]</f>
        <v>16</v>
      </c>
      <c r="K116">
        <f>Table2[[#This Row],[tau]]</f>
        <v>1</v>
      </c>
      <c r="L116">
        <f>Table2[[#This Row],[interleaved]]</f>
        <v>0</v>
      </c>
      <c r="M116">
        <f>Table2[[#This Row],[or]]</f>
        <v>0</v>
      </c>
      <c r="N116">
        <f>Table2[[#This Row],[or_children]]</f>
        <v>0</v>
      </c>
      <c r="O116">
        <f>Table2[[#This Row],[or_size]]</f>
        <v>0</v>
      </c>
      <c r="P116">
        <f>Table2[[#This Row],[activity]]</f>
        <v>16</v>
      </c>
      <c r="Q116" s="1" t="str">
        <f>Table2[[#This Row],[miner]]</f>
        <v>im</v>
      </c>
      <c r="R116">
        <f>Table5[[#This Row],[xor]]-Table5[[#This Row],[optionality]]</f>
        <v>2</v>
      </c>
      <c r="S116">
        <f>Table5[[#This Row],[xor non optionality]]+Table5[[#This Row],[sequence]]+Table5[[#This Row],[loop]]+Table5[[#This Row],[interleaved]]+Table5[[#This Row],[concurrent]]</f>
        <v>3</v>
      </c>
      <c r="T116">
        <f>Table5[[#This Row],[sequence-opt]]+Table5[[#This Row],[optionality]]+Table5[[#This Row],[or]]</f>
        <v>0</v>
      </c>
      <c r="U116">
        <f>Table5[[#This Row],[basic footprints]]+Table5[[#This Row],[advanced footprints]]</f>
        <v>3</v>
      </c>
      <c r="V116">
        <f>Table5[[#This Row],[flower_size]]/Table5[[#This Row],[activity]]</f>
        <v>1</v>
      </c>
      <c r="W116" s="5">
        <f>Table5[[#This Row],[tau]]/Table5[[#This Row],[activity]]</f>
        <v>6.25E-2</v>
      </c>
      <c r="X116" s="5">
        <f>Table5[[#This Row],[optionality]]</f>
        <v>0</v>
      </c>
      <c r="Y116" s="5">
        <f>Table5[[#This Row],[sequence-opt]]</f>
        <v>0</v>
      </c>
      <c r="Z116" s="5">
        <f>Table5[[#This Row],[or]]</f>
        <v>0</v>
      </c>
      <c r="AA116" s="5">
        <f>Table5[[#This Row],[or_size]]</f>
        <v>0</v>
      </c>
      <c r="AB116" s="5">
        <f>Table5[[#This Row],[advanced footprints]]/(Table5[[#This Row],[basic footprints]]+Table5[[#This Row],[advanced footprints]]-Table5[[#This Row],[sequence-opt]])</f>
        <v>0</v>
      </c>
      <c r="AC116" s="5">
        <f>Table5[[#This Row],[optionality footprint]]/(Table5[[#This Row],[activity]]+Table5[[#This Row],[basic footprints]])</f>
        <v>0</v>
      </c>
      <c r="AD116" s="5" t="str">
        <f>IFERROR(Table5[[#This Row],[sequence optionality footprint]]/Table5[[#This Row],[sequence]],"")</f>
        <v/>
      </c>
      <c r="AE116" s="5" t="str">
        <f>IFERROR(Table5[[#This Row],[or footprint]]/(Table5[[#This Row],[concurrent]]+Table5[[#This Row],[or]]),"")</f>
        <v/>
      </c>
    </row>
    <row r="117" spans="1:31" hidden="1" x14ac:dyDescent="0.25">
      <c r="A117" t="s">
        <v>552</v>
      </c>
      <c r="B117" t="s">
        <v>590</v>
      </c>
      <c r="C117">
        <f>Table2[[#This Row],[xor]]</f>
        <v>11</v>
      </c>
      <c r="D117">
        <f>Table2[[#This Row],[optionality]]</f>
        <v>6</v>
      </c>
      <c r="E117">
        <f>Table2[[#This Row],[concurrent]]</f>
        <v>4</v>
      </c>
      <c r="F117">
        <f>Table2[[#This Row],[sequence]]</f>
        <v>3</v>
      </c>
      <c r="G117">
        <f>Table2[[#This Row],[sequence-opt]]</f>
        <v>0</v>
      </c>
      <c r="H117">
        <f>Table2[[#This Row],[loop]]</f>
        <v>6</v>
      </c>
      <c r="I117">
        <f>Table2[[#This Row],[flower]]</f>
        <v>5</v>
      </c>
      <c r="J117">
        <f>Table2[[#This Row],[flower_size]]</f>
        <v>5</v>
      </c>
      <c r="K117">
        <f>Table2[[#This Row],[tau]]</f>
        <v>11</v>
      </c>
      <c r="L117">
        <f>Table2[[#This Row],[interleaved]]</f>
        <v>0</v>
      </c>
      <c r="M117">
        <f>Table2[[#This Row],[or]]</f>
        <v>0</v>
      </c>
      <c r="N117">
        <f>Table2[[#This Row],[or_children]]</f>
        <v>0</v>
      </c>
      <c r="O117">
        <f>Table2[[#This Row],[or_size]]</f>
        <v>0</v>
      </c>
      <c r="P117">
        <f>Table2[[#This Row],[activity]]</f>
        <v>16</v>
      </c>
      <c r="Q117" s="1" t="str">
        <f>Table2[[#This Row],[miner]]</f>
        <v>ima-basic-opt-pc</v>
      </c>
      <c r="R117">
        <f>Table5[[#This Row],[xor]]-Table5[[#This Row],[optionality]]</f>
        <v>5</v>
      </c>
      <c r="S117">
        <f>Table5[[#This Row],[xor non optionality]]+Table5[[#This Row],[sequence]]+Table5[[#This Row],[loop]]+Table5[[#This Row],[interleaved]]+Table5[[#This Row],[concurrent]]</f>
        <v>18</v>
      </c>
      <c r="T117">
        <f>Table5[[#This Row],[sequence-opt]]+Table5[[#This Row],[optionality]]+Table5[[#This Row],[or]]</f>
        <v>6</v>
      </c>
      <c r="U117">
        <f>Table5[[#This Row],[basic footprints]]+Table5[[#This Row],[advanced footprints]]</f>
        <v>24</v>
      </c>
      <c r="V117">
        <f>Table5[[#This Row],[flower_size]]/Table5[[#This Row],[activity]]</f>
        <v>0.3125</v>
      </c>
      <c r="W117" s="5">
        <f>Table5[[#This Row],[tau]]/Table5[[#This Row],[activity]]</f>
        <v>0.6875</v>
      </c>
      <c r="X117" s="5">
        <f>Table5[[#This Row],[optionality]]</f>
        <v>6</v>
      </c>
      <c r="Y117" s="5">
        <f>Table5[[#This Row],[sequence-opt]]</f>
        <v>0</v>
      </c>
      <c r="Z117" s="5">
        <f>Table5[[#This Row],[or]]</f>
        <v>0</v>
      </c>
      <c r="AA117" s="5">
        <f>Table5[[#This Row],[or_size]]</f>
        <v>0</v>
      </c>
      <c r="AB117" s="5">
        <f>Table5[[#This Row],[advanced footprints]]/(Table5[[#This Row],[basic footprints]]+Table5[[#This Row],[advanced footprints]]-Table5[[#This Row],[sequence-opt]])</f>
        <v>0.25</v>
      </c>
      <c r="AC117" s="5">
        <f>Table5[[#This Row],[optionality footprint]]/(Table5[[#This Row],[activity]]+Table5[[#This Row],[basic footprints]])</f>
        <v>0.17647058823529413</v>
      </c>
      <c r="AD117" s="5">
        <f>IFERROR(Table5[[#This Row],[sequence optionality footprint]]/Table5[[#This Row],[sequence]],"")</f>
        <v>0</v>
      </c>
      <c r="AE117" s="5">
        <f>IFERROR(Table5[[#This Row],[or footprint]]/(Table5[[#This Row],[concurrent]]+Table5[[#This Row],[or]]),"")</f>
        <v>0</v>
      </c>
    </row>
    <row r="118" spans="1:31" x14ac:dyDescent="0.25">
      <c r="A118" t="s">
        <v>552</v>
      </c>
      <c r="B118" t="s">
        <v>590</v>
      </c>
      <c r="C118">
        <f>Table2[[#This Row],[xor]]</f>
        <v>11</v>
      </c>
      <c r="D118">
        <f>Table2[[#This Row],[optionality]]</f>
        <v>6</v>
      </c>
      <c r="E118">
        <f>Table2[[#This Row],[concurrent]]</f>
        <v>3</v>
      </c>
      <c r="F118">
        <f>Table2[[#This Row],[sequence]]</f>
        <v>3</v>
      </c>
      <c r="G118">
        <f>Table2[[#This Row],[sequence-opt]]</f>
        <v>0</v>
      </c>
      <c r="H118">
        <f>Table2[[#This Row],[loop]]</f>
        <v>6</v>
      </c>
      <c r="I118">
        <f>Table2[[#This Row],[flower]]</f>
        <v>5</v>
      </c>
      <c r="J118">
        <f>Table2[[#This Row],[flower_size]]</f>
        <v>5</v>
      </c>
      <c r="K118">
        <f>Table2[[#This Row],[tau]]</f>
        <v>11</v>
      </c>
      <c r="L118">
        <f>Table2[[#This Row],[interleaved]]</f>
        <v>0</v>
      </c>
      <c r="M118">
        <f>Table2[[#This Row],[or]]</f>
        <v>0</v>
      </c>
      <c r="N118">
        <f>Table2[[#This Row],[or_children]]</f>
        <v>0</v>
      </c>
      <c r="O118">
        <f>Table2[[#This Row],[or_size]]</f>
        <v>0</v>
      </c>
      <c r="P118">
        <f>Table2[[#This Row],[activity]]</f>
        <v>16</v>
      </c>
      <c r="Q118" s="1" t="str">
        <f>Table2[[#This Row],[miner]]</f>
        <v>ima</v>
      </c>
      <c r="R118">
        <f>Table5[[#This Row],[xor]]-Table5[[#This Row],[optionality]]</f>
        <v>5</v>
      </c>
      <c r="S118">
        <f>Table5[[#This Row],[xor non optionality]]+Table5[[#This Row],[sequence]]+Table5[[#This Row],[loop]]+Table5[[#This Row],[interleaved]]+Table5[[#This Row],[concurrent]]</f>
        <v>17</v>
      </c>
      <c r="T118">
        <f>Table5[[#This Row],[sequence-opt]]+Table5[[#This Row],[optionality]]+Table5[[#This Row],[or]]</f>
        <v>6</v>
      </c>
      <c r="U118">
        <f>Table5[[#This Row],[basic footprints]]+Table5[[#This Row],[advanced footprints]]</f>
        <v>23</v>
      </c>
      <c r="V118">
        <f>Table5[[#This Row],[flower_size]]/Table5[[#This Row],[activity]]</f>
        <v>0.3125</v>
      </c>
      <c r="W118" s="5">
        <f>Table5[[#This Row],[tau]]/Table5[[#This Row],[activity]]</f>
        <v>0.6875</v>
      </c>
      <c r="X118" s="5">
        <f>Table5[[#This Row],[optionality]]</f>
        <v>6</v>
      </c>
      <c r="Y118" s="5">
        <f>Table5[[#This Row],[sequence-opt]]</f>
        <v>0</v>
      </c>
      <c r="Z118" s="5">
        <f>Table5[[#This Row],[or]]</f>
        <v>0</v>
      </c>
      <c r="AA118" s="5">
        <f>Table5[[#This Row],[or_size]]</f>
        <v>0</v>
      </c>
      <c r="AB118" s="5">
        <f>Table5[[#This Row],[advanced footprints]]/(Table5[[#This Row],[basic footprints]]+Table5[[#This Row],[advanced footprints]]-Table5[[#This Row],[sequence-opt]])</f>
        <v>0.2608695652173913</v>
      </c>
      <c r="AC118" s="5">
        <f>Table5[[#This Row],[optionality footprint]]/(Table5[[#This Row],[activity]]+Table5[[#This Row],[basic footprints]])</f>
        <v>0.18181818181818182</v>
      </c>
      <c r="AD118" s="5">
        <f>IFERROR(Table5[[#This Row],[sequence optionality footprint]]/Table5[[#This Row],[sequence]],"")</f>
        <v>0</v>
      </c>
      <c r="AE118" s="5">
        <f>IFERROR(Table5[[#This Row],[or footprint]]/(Table5[[#This Row],[concurrent]]+Table5[[#This Row],[or]]),"")</f>
        <v>0</v>
      </c>
    </row>
    <row r="119" spans="1:31" x14ac:dyDescent="0.25">
      <c r="A119" t="s">
        <v>552</v>
      </c>
      <c r="B119" t="s">
        <v>590</v>
      </c>
      <c r="C119">
        <f>Table2[[#This Row],[xor]]</f>
        <v>5</v>
      </c>
      <c r="D119">
        <f>Table2[[#This Row],[optionality]]</f>
        <v>5</v>
      </c>
      <c r="E119">
        <f>Table2[[#This Row],[concurrent]]</f>
        <v>2</v>
      </c>
      <c r="F119">
        <f>Table2[[#This Row],[sequence]]</f>
        <v>1</v>
      </c>
      <c r="G119">
        <f>Table2[[#This Row],[sequence-opt]]</f>
        <v>0</v>
      </c>
      <c r="H119">
        <f>Table2[[#This Row],[loop]]</f>
        <v>2</v>
      </c>
      <c r="I119">
        <f>Table2[[#This Row],[flower]]</f>
        <v>0</v>
      </c>
      <c r="J119">
        <f>Table2[[#This Row],[flower_size]]</f>
        <v>0</v>
      </c>
      <c r="K119">
        <f>Table2[[#This Row],[tau]]</f>
        <v>5</v>
      </c>
      <c r="L119">
        <f>Table2[[#This Row],[interleaved]]</f>
        <v>0</v>
      </c>
      <c r="M119">
        <f>Table2[[#This Row],[or]]</f>
        <v>0</v>
      </c>
      <c r="N119">
        <f>Table2[[#This Row],[or_children]]</f>
        <v>0</v>
      </c>
      <c r="O119">
        <f>Table2[[#This Row],[or_size]]</f>
        <v>0</v>
      </c>
      <c r="P119">
        <f>Table2[[#This Row],[activity]]</f>
        <v>14</v>
      </c>
      <c r="Q119" s="1" t="str">
        <f>Table2[[#This Row],[miner]]</f>
        <v>imf</v>
      </c>
      <c r="R119">
        <f>Table5[[#This Row],[xor]]-Table5[[#This Row],[optionality]]</f>
        <v>0</v>
      </c>
      <c r="S119">
        <f>Table5[[#This Row],[xor non optionality]]+Table5[[#This Row],[sequence]]+Table5[[#This Row],[loop]]+Table5[[#This Row],[interleaved]]+Table5[[#This Row],[concurrent]]</f>
        <v>5</v>
      </c>
      <c r="T119">
        <f>Table5[[#This Row],[sequence-opt]]+Table5[[#This Row],[optionality]]+Table5[[#This Row],[or]]</f>
        <v>5</v>
      </c>
      <c r="U119">
        <f>Table5[[#This Row],[basic footprints]]+Table5[[#This Row],[advanced footprints]]</f>
        <v>10</v>
      </c>
      <c r="V119">
        <f>Table5[[#This Row],[flower_size]]/Table5[[#This Row],[activity]]</f>
        <v>0</v>
      </c>
      <c r="W119" s="5">
        <f>Table5[[#This Row],[tau]]/Table5[[#This Row],[activity]]</f>
        <v>0.35714285714285715</v>
      </c>
      <c r="X119" s="5">
        <f>Table5[[#This Row],[optionality]]</f>
        <v>5</v>
      </c>
      <c r="Y119" s="5">
        <f>Table5[[#This Row],[sequence-opt]]</f>
        <v>0</v>
      </c>
      <c r="Z119" s="5">
        <f>Table5[[#This Row],[or]]</f>
        <v>0</v>
      </c>
      <c r="AA119" s="5">
        <f>Table5[[#This Row],[or_size]]</f>
        <v>0</v>
      </c>
      <c r="AB119" s="5">
        <f>Table5[[#This Row],[advanced footprints]]/(Table5[[#This Row],[basic footprints]]+Table5[[#This Row],[advanced footprints]]-Table5[[#This Row],[sequence-opt]])</f>
        <v>0.5</v>
      </c>
      <c r="AC119" s="5">
        <f>Table5[[#This Row],[optionality footprint]]/(Table5[[#This Row],[activity]]+Table5[[#This Row],[basic footprints]])</f>
        <v>0.26315789473684209</v>
      </c>
      <c r="AD119" s="5">
        <f>IFERROR(Table5[[#This Row],[sequence optionality footprint]]/Table5[[#This Row],[sequence]],"")</f>
        <v>0</v>
      </c>
      <c r="AE119" s="5">
        <f>IFERROR(Table5[[#This Row],[or footprint]]/(Table5[[#This Row],[concurrent]]+Table5[[#This Row],[or]]),"")</f>
        <v>0</v>
      </c>
    </row>
    <row r="120" spans="1:31" hidden="1" x14ac:dyDescent="0.25">
      <c r="A120" t="s">
        <v>552</v>
      </c>
      <c r="B120" t="s">
        <v>590</v>
      </c>
      <c r="C120">
        <f>Table2[[#This Row],[xor]]</f>
        <v>4</v>
      </c>
      <c r="D120">
        <f>Table2[[#This Row],[optionality]]</f>
        <v>4</v>
      </c>
      <c r="E120">
        <f>Table2[[#This Row],[concurrent]]</f>
        <v>2</v>
      </c>
      <c r="F120">
        <f>Table2[[#This Row],[sequence]]</f>
        <v>1</v>
      </c>
      <c r="G120">
        <f>Table2[[#This Row],[sequence-opt]]</f>
        <v>0</v>
      </c>
      <c r="H120">
        <f>Table2[[#This Row],[loop]]</f>
        <v>2</v>
      </c>
      <c r="I120">
        <f>Table2[[#This Row],[flower]]</f>
        <v>0</v>
      </c>
      <c r="J120">
        <f>Table2[[#This Row],[flower_size]]</f>
        <v>0</v>
      </c>
      <c r="K120">
        <f>Table2[[#This Row],[tau]]</f>
        <v>4</v>
      </c>
      <c r="L120">
        <f>Table2[[#This Row],[interleaved]]</f>
        <v>0</v>
      </c>
      <c r="M120">
        <f>Table2[[#This Row],[or]]</f>
        <v>0</v>
      </c>
      <c r="N120">
        <f>Table2[[#This Row],[or_children]]</f>
        <v>0</v>
      </c>
      <c r="O120">
        <f>Table2[[#This Row],[or_size]]</f>
        <v>0</v>
      </c>
      <c r="P120">
        <f>Table2[[#This Row],[activity]]</f>
        <v>14</v>
      </c>
      <c r="Q120" s="1" t="str">
        <f>Table2[[#This Row],[miner]]</f>
        <v>imfa-basic-opt-pc</v>
      </c>
      <c r="R120">
        <f>Table5[[#This Row],[xor]]-Table5[[#This Row],[optionality]]</f>
        <v>0</v>
      </c>
      <c r="S120">
        <f>Table5[[#This Row],[xor non optionality]]+Table5[[#This Row],[sequence]]+Table5[[#This Row],[loop]]+Table5[[#This Row],[interleaved]]+Table5[[#This Row],[concurrent]]</f>
        <v>5</v>
      </c>
      <c r="T120">
        <f>Table5[[#This Row],[sequence-opt]]+Table5[[#This Row],[optionality]]+Table5[[#This Row],[or]]</f>
        <v>4</v>
      </c>
      <c r="U120">
        <f>Table5[[#This Row],[basic footprints]]+Table5[[#This Row],[advanced footprints]]</f>
        <v>9</v>
      </c>
      <c r="V120">
        <f>Table5[[#This Row],[flower_size]]/Table5[[#This Row],[activity]]</f>
        <v>0</v>
      </c>
      <c r="W120" s="5">
        <f>Table5[[#This Row],[tau]]/Table5[[#This Row],[activity]]</f>
        <v>0.2857142857142857</v>
      </c>
      <c r="X120" s="5">
        <f>Table5[[#This Row],[optionality]]</f>
        <v>4</v>
      </c>
      <c r="Y120" s="5">
        <f>Table5[[#This Row],[sequence-opt]]</f>
        <v>0</v>
      </c>
      <c r="Z120" s="5">
        <f>Table5[[#This Row],[or]]</f>
        <v>0</v>
      </c>
      <c r="AA120" s="5">
        <f>Table5[[#This Row],[or_size]]</f>
        <v>0</v>
      </c>
      <c r="AB120" s="5">
        <f>Table5[[#This Row],[advanced footprints]]/(Table5[[#This Row],[basic footprints]]+Table5[[#This Row],[advanced footprints]]-Table5[[#This Row],[sequence-opt]])</f>
        <v>0.44444444444444442</v>
      </c>
      <c r="AC120" s="5">
        <f>Table5[[#This Row],[optionality footprint]]/(Table5[[#This Row],[activity]]+Table5[[#This Row],[basic footprints]])</f>
        <v>0.21052631578947367</v>
      </c>
      <c r="AD120" s="5">
        <f>IFERROR(Table5[[#This Row],[sequence optionality footprint]]/Table5[[#This Row],[sequence]],"")</f>
        <v>0</v>
      </c>
      <c r="AE120" s="5">
        <f>IFERROR(Table5[[#This Row],[or footprint]]/(Table5[[#This Row],[concurrent]]+Table5[[#This Row],[or]]),"")</f>
        <v>0</v>
      </c>
    </row>
    <row r="121" spans="1:31" x14ac:dyDescent="0.25">
      <c r="A121" t="s">
        <v>552</v>
      </c>
      <c r="B121" t="s">
        <v>590</v>
      </c>
      <c r="C121">
        <f>Table2[[#This Row],[xor]]</f>
        <v>4</v>
      </c>
      <c r="D121">
        <f>Table2[[#This Row],[optionality]]</f>
        <v>4</v>
      </c>
      <c r="E121">
        <f>Table2[[#This Row],[concurrent]]</f>
        <v>2</v>
      </c>
      <c r="F121">
        <f>Table2[[#This Row],[sequence]]</f>
        <v>1</v>
      </c>
      <c r="G121">
        <f>Table2[[#This Row],[sequence-opt]]</f>
        <v>0</v>
      </c>
      <c r="H121">
        <f>Table2[[#This Row],[loop]]</f>
        <v>2</v>
      </c>
      <c r="I121">
        <f>Table2[[#This Row],[flower]]</f>
        <v>0</v>
      </c>
      <c r="J121">
        <f>Table2[[#This Row],[flower_size]]</f>
        <v>0</v>
      </c>
      <c r="K121">
        <f>Table2[[#This Row],[tau]]</f>
        <v>4</v>
      </c>
      <c r="L121">
        <f>Table2[[#This Row],[interleaved]]</f>
        <v>0</v>
      </c>
      <c r="M121">
        <f>Table2[[#This Row],[or]]</f>
        <v>0</v>
      </c>
      <c r="N121">
        <f>Table2[[#This Row],[or_children]]</f>
        <v>0</v>
      </c>
      <c r="O121">
        <f>Table2[[#This Row],[or_size]]</f>
        <v>0</v>
      </c>
      <c r="P121">
        <f>Table2[[#This Row],[activity]]</f>
        <v>14</v>
      </c>
      <c r="Q121" s="1" t="str">
        <f>Table2[[#This Row],[miner]]</f>
        <v>imfa</v>
      </c>
      <c r="R121">
        <f>Table5[[#This Row],[xor]]-Table5[[#This Row],[optionality]]</f>
        <v>0</v>
      </c>
      <c r="S121">
        <f>Table5[[#This Row],[xor non optionality]]+Table5[[#This Row],[sequence]]+Table5[[#This Row],[loop]]+Table5[[#This Row],[interleaved]]+Table5[[#This Row],[concurrent]]</f>
        <v>5</v>
      </c>
      <c r="T121">
        <f>Table5[[#This Row],[sequence-opt]]+Table5[[#This Row],[optionality]]+Table5[[#This Row],[or]]</f>
        <v>4</v>
      </c>
      <c r="U121">
        <f>Table5[[#This Row],[basic footprints]]+Table5[[#This Row],[advanced footprints]]</f>
        <v>9</v>
      </c>
      <c r="V121">
        <f>Table5[[#This Row],[flower_size]]/Table5[[#This Row],[activity]]</f>
        <v>0</v>
      </c>
      <c r="W121" s="5">
        <f>Table5[[#This Row],[tau]]/Table5[[#This Row],[activity]]</f>
        <v>0.2857142857142857</v>
      </c>
      <c r="X121" s="5">
        <f>Table5[[#This Row],[optionality]]</f>
        <v>4</v>
      </c>
      <c r="Y121" s="5">
        <f>Table5[[#This Row],[sequence-opt]]</f>
        <v>0</v>
      </c>
      <c r="Z121" s="5">
        <f>Table5[[#This Row],[or]]</f>
        <v>0</v>
      </c>
      <c r="AA121" s="5">
        <f>Table5[[#This Row],[or_size]]</f>
        <v>0</v>
      </c>
      <c r="AB121" s="5">
        <f>Table5[[#This Row],[advanced footprints]]/(Table5[[#This Row],[basic footprints]]+Table5[[#This Row],[advanced footprints]]-Table5[[#This Row],[sequence-opt]])</f>
        <v>0.44444444444444442</v>
      </c>
      <c r="AC121" s="5">
        <f>Table5[[#This Row],[optionality footprint]]/(Table5[[#This Row],[activity]]+Table5[[#This Row],[basic footprints]])</f>
        <v>0.21052631578947367</v>
      </c>
      <c r="AD121" s="5">
        <f>IFERROR(Table5[[#This Row],[sequence optionality footprint]]/Table5[[#This Row],[sequence]],"")</f>
        <v>0</v>
      </c>
      <c r="AE121" s="5">
        <f>IFERROR(Table5[[#This Row],[or footprint]]/(Table5[[#This Row],[concurrent]]+Table5[[#This Row],[or]]),"")</f>
        <v>0</v>
      </c>
    </row>
    <row r="122" spans="1:31" x14ac:dyDescent="0.25">
      <c r="A122" t="s">
        <v>553</v>
      </c>
      <c r="B122" t="s">
        <v>591</v>
      </c>
      <c r="C122">
        <f>Table2[[#This Row],[xor]]</f>
        <v>2</v>
      </c>
      <c r="D122">
        <f>Table2[[#This Row],[optionality]]</f>
        <v>0</v>
      </c>
      <c r="E122">
        <f>Table2[[#This Row],[concurrent]]</f>
        <v>0</v>
      </c>
      <c r="F122">
        <f>Table2[[#This Row],[sequence]]</f>
        <v>1</v>
      </c>
      <c r="G122">
        <f>Table2[[#This Row],[sequence-opt]]</f>
        <v>0</v>
      </c>
      <c r="H122">
        <f>Table2[[#This Row],[loop]]</f>
        <v>1</v>
      </c>
      <c r="I122">
        <f>Table2[[#This Row],[flower]]</f>
        <v>1</v>
      </c>
      <c r="J122">
        <f>Table2[[#This Row],[flower_size]]</f>
        <v>22</v>
      </c>
      <c r="K122">
        <f>Table2[[#This Row],[tau]]</f>
        <v>1</v>
      </c>
      <c r="L122">
        <f>Table2[[#This Row],[interleaved]]</f>
        <v>0</v>
      </c>
      <c r="M122">
        <f>Table2[[#This Row],[or]]</f>
        <v>0</v>
      </c>
      <c r="N122">
        <f>Table2[[#This Row],[or_children]]</f>
        <v>0</v>
      </c>
      <c r="O122">
        <f>Table2[[#This Row],[or_size]]</f>
        <v>0</v>
      </c>
      <c r="P122">
        <f>Table2[[#This Row],[activity]]</f>
        <v>24</v>
      </c>
      <c r="Q122" s="1" t="str">
        <f>Table2[[#This Row],[miner]]</f>
        <v>im</v>
      </c>
      <c r="R122">
        <f>Table5[[#This Row],[xor]]-Table5[[#This Row],[optionality]]</f>
        <v>2</v>
      </c>
      <c r="S122">
        <f>Table5[[#This Row],[xor non optionality]]+Table5[[#This Row],[sequence]]+Table5[[#This Row],[loop]]+Table5[[#This Row],[interleaved]]+Table5[[#This Row],[concurrent]]</f>
        <v>4</v>
      </c>
      <c r="T122">
        <f>Table5[[#This Row],[sequence-opt]]+Table5[[#This Row],[optionality]]+Table5[[#This Row],[or]]</f>
        <v>0</v>
      </c>
      <c r="U122">
        <f>Table5[[#This Row],[basic footprints]]+Table5[[#This Row],[advanced footprints]]</f>
        <v>4</v>
      </c>
      <c r="V122">
        <f>Table5[[#This Row],[flower_size]]/Table5[[#This Row],[activity]]</f>
        <v>0.91666666666666663</v>
      </c>
      <c r="W122" s="5">
        <f>Table5[[#This Row],[tau]]/Table5[[#This Row],[activity]]</f>
        <v>4.1666666666666664E-2</v>
      </c>
      <c r="X122" s="5">
        <f>Table5[[#This Row],[optionality]]</f>
        <v>0</v>
      </c>
      <c r="Y122" s="5">
        <f>Table5[[#This Row],[sequence-opt]]</f>
        <v>0</v>
      </c>
      <c r="Z122" s="5">
        <f>Table5[[#This Row],[or]]</f>
        <v>0</v>
      </c>
      <c r="AA122" s="5">
        <f>Table5[[#This Row],[or_size]]</f>
        <v>0</v>
      </c>
      <c r="AB122" s="5">
        <f>Table5[[#This Row],[advanced footprints]]/(Table5[[#This Row],[basic footprints]]+Table5[[#This Row],[advanced footprints]]-Table5[[#This Row],[sequence-opt]])</f>
        <v>0</v>
      </c>
      <c r="AC122" s="5">
        <f>Table5[[#This Row],[optionality footprint]]/(Table5[[#This Row],[activity]]+Table5[[#This Row],[basic footprints]])</f>
        <v>0</v>
      </c>
      <c r="AD122" s="5">
        <f>IFERROR(Table5[[#This Row],[sequence optionality footprint]]/Table5[[#This Row],[sequence]],"")</f>
        <v>0</v>
      </c>
      <c r="AE122" s="5" t="str">
        <f>IFERROR(Table5[[#This Row],[or footprint]]/(Table5[[#This Row],[concurrent]]+Table5[[#This Row],[or]]),"")</f>
        <v/>
      </c>
    </row>
    <row r="123" spans="1:31" hidden="1" x14ac:dyDescent="0.25">
      <c r="A123" t="s">
        <v>553</v>
      </c>
      <c r="B123" t="s">
        <v>591</v>
      </c>
      <c r="C123">
        <f>Table2[[#This Row],[xor]]</f>
        <v>15</v>
      </c>
      <c r="D123">
        <f>Table2[[#This Row],[optionality]]</f>
        <v>8</v>
      </c>
      <c r="E123">
        <f>Table2[[#This Row],[concurrent]]</f>
        <v>5</v>
      </c>
      <c r="F123">
        <f>Table2[[#This Row],[sequence]]</f>
        <v>6</v>
      </c>
      <c r="G123">
        <f>Table2[[#This Row],[sequence-opt]]</f>
        <v>1</v>
      </c>
      <c r="H123">
        <f>Table2[[#This Row],[loop]]</f>
        <v>10</v>
      </c>
      <c r="I123">
        <f>Table2[[#This Row],[flower]]</f>
        <v>7</v>
      </c>
      <c r="J123">
        <f>Table2[[#This Row],[flower_size]]</f>
        <v>7</v>
      </c>
      <c r="K123">
        <f>Table2[[#This Row],[tau]]</f>
        <v>15</v>
      </c>
      <c r="L123">
        <f>Table2[[#This Row],[interleaved]]</f>
        <v>0</v>
      </c>
      <c r="M123">
        <f>Table2[[#This Row],[or]]</f>
        <v>2</v>
      </c>
      <c r="N123">
        <f>Table2[[#This Row],[or_children]]</f>
        <v>4</v>
      </c>
      <c r="O123">
        <f>Table2[[#This Row],[or_size]]</f>
        <v>12</v>
      </c>
      <c r="P123">
        <f>Table2[[#This Row],[activity]]</f>
        <v>24</v>
      </c>
      <c r="Q123" s="1" t="str">
        <f>Table2[[#This Row],[miner]]</f>
        <v>ima-basic-opt-pc</v>
      </c>
      <c r="R123">
        <f>Table5[[#This Row],[xor]]-Table5[[#This Row],[optionality]]</f>
        <v>7</v>
      </c>
      <c r="S123">
        <f>Table5[[#This Row],[xor non optionality]]+Table5[[#This Row],[sequence]]+Table5[[#This Row],[loop]]+Table5[[#This Row],[interleaved]]+Table5[[#This Row],[concurrent]]</f>
        <v>28</v>
      </c>
      <c r="T123">
        <f>Table5[[#This Row],[sequence-opt]]+Table5[[#This Row],[optionality]]+Table5[[#This Row],[or]]</f>
        <v>11</v>
      </c>
      <c r="U123">
        <f>Table5[[#This Row],[basic footprints]]+Table5[[#This Row],[advanced footprints]]</f>
        <v>39</v>
      </c>
      <c r="V123">
        <f>Table5[[#This Row],[flower_size]]/Table5[[#This Row],[activity]]</f>
        <v>0.29166666666666669</v>
      </c>
      <c r="W123" s="5">
        <f>Table5[[#This Row],[tau]]/Table5[[#This Row],[activity]]</f>
        <v>0.625</v>
      </c>
      <c r="X123" s="5">
        <f>Table5[[#This Row],[optionality]]</f>
        <v>8</v>
      </c>
      <c r="Y123" s="5">
        <f>Table5[[#This Row],[sequence-opt]]</f>
        <v>1</v>
      </c>
      <c r="Z123" s="5">
        <f>Table5[[#This Row],[or]]</f>
        <v>2</v>
      </c>
      <c r="AA123" s="5">
        <f>Table5[[#This Row],[or_size]]</f>
        <v>12</v>
      </c>
      <c r="AB123" s="5">
        <f>Table5[[#This Row],[advanced footprints]]/(Table5[[#This Row],[basic footprints]]+Table5[[#This Row],[advanced footprints]]-Table5[[#This Row],[sequence-opt]])</f>
        <v>0.28947368421052633</v>
      </c>
      <c r="AC123" s="5">
        <f>Table5[[#This Row],[optionality footprint]]/(Table5[[#This Row],[activity]]+Table5[[#This Row],[basic footprints]])</f>
        <v>0.15384615384615385</v>
      </c>
      <c r="AD123" s="5">
        <f>IFERROR(Table5[[#This Row],[sequence optionality footprint]]/Table5[[#This Row],[sequence]],"")</f>
        <v>0.16666666666666666</v>
      </c>
      <c r="AE123" s="5">
        <f>IFERROR(Table5[[#This Row],[or footprint]]/(Table5[[#This Row],[concurrent]]+Table5[[#This Row],[or]]),"")</f>
        <v>0.2857142857142857</v>
      </c>
    </row>
    <row r="124" spans="1:31" x14ac:dyDescent="0.25">
      <c r="A124" t="s">
        <v>553</v>
      </c>
      <c r="B124" t="s">
        <v>591</v>
      </c>
      <c r="C124">
        <f>Table2[[#This Row],[xor]]</f>
        <v>15</v>
      </c>
      <c r="D124">
        <f>Table2[[#This Row],[optionality]]</f>
        <v>8</v>
      </c>
      <c r="E124">
        <f>Table2[[#This Row],[concurrent]]</f>
        <v>5</v>
      </c>
      <c r="F124">
        <f>Table2[[#This Row],[sequence]]</f>
        <v>6</v>
      </c>
      <c r="G124">
        <f>Table2[[#This Row],[sequence-opt]]</f>
        <v>1</v>
      </c>
      <c r="H124">
        <f>Table2[[#This Row],[loop]]</f>
        <v>10</v>
      </c>
      <c r="I124">
        <f>Table2[[#This Row],[flower]]</f>
        <v>7</v>
      </c>
      <c r="J124">
        <f>Table2[[#This Row],[flower_size]]</f>
        <v>7</v>
      </c>
      <c r="K124">
        <f>Table2[[#This Row],[tau]]</f>
        <v>15</v>
      </c>
      <c r="L124">
        <f>Table2[[#This Row],[interleaved]]</f>
        <v>0</v>
      </c>
      <c r="M124">
        <f>Table2[[#This Row],[or]]</f>
        <v>2</v>
      </c>
      <c r="N124">
        <f>Table2[[#This Row],[or_children]]</f>
        <v>4</v>
      </c>
      <c r="O124">
        <f>Table2[[#This Row],[or_size]]</f>
        <v>12</v>
      </c>
      <c r="P124">
        <f>Table2[[#This Row],[activity]]</f>
        <v>24</v>
      </c>
      <c r="Q124" s="1" t="str">
        <f>Table2[[#This Row],[miner]]</f>
        <v>ima</v>
      </c>
      <c r="R124">
        <f>Table5[[#This Row],[xor]]-Table5[[#This Row],[optionality]]</f>
        <v>7</v>
      </c>
      <c r="S124">
        <f>Table5[[#This Row],[xor non optionality]]+Table5[[#This Row],[sequence]]+Table5[[#This Row],[loop]]+Table5[[#This Row],[interleaved]]+Table5[[#This Row],[concurrent]]</f>
        <v>28</v>
      </c>
      <c r="T124">
        <f>Table5[[#This Row],[sequence-opt]]+Table5[[#This Row],[optionality]]+Table5[[#This Row],[or]]</f>
        <v>11</v>
      </c>
      <c r="U124">
        <f>Table5[[#This Row],[basic footprints]]+Table5[[#This Row],[advanced footprints]]</f>
        <v>39</v>
      </c>
      <c r="V124">
        <f>Table5[[#This Row],[flower_size]]/Table5[[#This Row],[activity]]</f>
        <v>0.29166666666666669</v>
      </c>
      <c r="W124" s="5">
        <f>Table5[[#This Row],[tau]]/Table5[[#This Row],[activity]]</f>
        <v>0.625</v>
      </c>
      <c r="X124" s="5">
        <f>Table5[[#This Row],[optionality]]</f>
        <v>8</v>
      </c>
      <c r="Y124" s="5">
        <f>Table5[[#This Row],[sequence-opt]]</f>
        <v>1</v>
      </c>
      <c r="Z124" s="5">
        <f>Table5[[#This Row],[or]]</f>
        <v>2</v>
      </c>
      <c r="AA124" s="5">
        <f>Table5[[#This Row],[or_size]]</f>
        <v>12</v>
      </c>
      <c r="AB124" s="5">
        <f>Table5[[#This Row],[advanced footprints]]/(Table5[[#This Row],[basic footprints]]+Table5[[#This Row],[advanced footprints]]-Table5[[#This Row],[sequence-opt]])</f>
        <v>0.28947368421052633</v>
      </c>
      <c r="AC124" s="5">
        <f>Table5[[#This Row],[optionality footprint]]/(Table5[[#This Row],[activity]]+Table5[[#This Row],[basic footprints]])</f>
        <v>0.15384615384615385</v>
      </c>
      <c r="AD124" s="5">
        <f>IFERROR(Table5[[#This Row],[sequence optionality footprint]]/Table5[[#This Row],[sequence]],"")</f>
        <v>0.16666666666666666</v>
      </c>
      <c r="AE124" s="5">
        <f>IFERROR(Table5[[#This Row],[or footprint]]/(Table5[[#This Row],[concurrent]]+Table5[[#This Row],[or]]),"")</f>
        <v>0.2857142857142857</v>
      </c>
    </row>
    <row r="125" spans="1:31" x14ac:dyDescent="0.25">
      <c r="A125" t="s">
        <v>553</v>
      </c>
      <c r="B125" t="s">
        <v>591</v>
      </c>
      <c r="C125">
        <f>Table2[[#This Row],[xor]]</f>
        <v>11</v>
      </c>
      <c r="D125">
        <f>Table2[[#This Row],[optionality]]</f>
        <v>4</v>
      </c>
      <c r="E125">
        <f>Table2[[#This Row],[concurrent]]</f>
        <v>7</v>
      </c>
      <c r="F125">
        <f>Table2[[#This Row],[sequence]]</f>
        <v>5</v>
      </c>
      <c r="G125">
        <f>Table2[[#This Row],[sequence-opt]]</f>
        <v>0</v>
      </c>
      <c r="H125">
        <f>Table2[[#This Row],[loop]]</f>
        <v>7</v>
      </c>
      <c r="I125">
        <f>Table2[[#This Row],[flower]]</f>
        <v>3</v>
      </c>
      <c r="J125">
        <f>Table2[[#This Row],[flower_size]]</f>
        <v>3</v>
      </c>
      <c r="K125">
        <f>Table2[[#This Row],[tau]]</f>
        <v>7</v>
      </c>
      <c r="L125">
        <f>Table2[[#This Row],[interleaved]]</f>
        <v>0</v>
      </c>
      <c r="M125">
        <f>Table2[[#This Row],[or]]</f>
        <v>0</v>
      </c>
      <c r="N125">
        <f>Table2[[#This Row],[or_children]]</f>
        <v>0</v>
      </c>
      <c r="O125">
        <f>Table2[[#This Row],[or_size]]</f>
        <v>0</v>
      </c>
      <c r="P125">
        <f>Table2[[#This Row],[activity]]</f>
        <v>23</v>
      </c>
      <c r="Q125" s="1" t="str">
        <f>Table2[[#This Row],[miner]]</f>
        <v>imf</v>
      </c>
      <c r="R125">
        <f>Table5[[#This Row],[xor]]-Table5[[#This Row],[optionality]]</f>
        <v>7</v>
      </c>
      <c r="S125">
        <f>Table5[[#This Row],[xor non optionality]]+Table5[[#This Row],[sequence]]+Table5[[#This Row],[loop]]+Table5[[#This Row],[interleaved]]+Table5[[#This Row],[concurrent]]</f>
        <v>26</v>
      </c>
      <c r="T125">
        <f>Table5[[#This Row],[sequence-opt]]+Table5[[#This Row],[optionality]]+Table5[[#This Row],[or]]</f>
        <v>4</v>
      </c>
      <c r="U125">
        <f>Table5[[#This Row],[basic footprints]]+Table5[[#This Row],[advanced footprints]]</f>
        <v>30</v>
      </c>
      <c r="V125">
        <f>Table5[[#This Row],[flower_size]]/Table5[[#This Row],[activity]]</f>
        <v>0.13043478260869565</v>
      </c>
      <c r="W125" s="5">
        <f>Table5[[#This Row],[tau]]/Table5[[#This Row],[activity]]</f>
        <v>0.30434782608695654</v>
      </c>
      <c r="X125" s="5">
        <f>Table5[[#This Row],[optionality]]</f>
        <v>4</v>
      </c>
      <c r="Y125" s="5">
        <f>Table5[[#This Row],[sequence-opt]]</f>
        <v>0</v>
      </c>
      <c r="Z125" s="5">
        <f>Table5[[#This Row],[or]]</f>
        <v>0</v>
      </c>
      <c r="AA125" s="5">
        <f>Table5[[#This Row],[or_size]]</f>
        <v>0</v>
      </c>
      <c r="AB125" s="5">
        <f>Table5[[#This Row],[advanced footprints]]/(Table5[[#This Row],[basic footprints]]+Table5[[#This Row],[advanced footprints]]-Table5[[#This Row],[sequence-opt]])</f>
        <v>0.13333333333333333</v>
      </c>
      <c r="AC125" s="5">
        <f>Table5[[#This Row],[optionality footprint]]/(Table5[[#This Row],[activity]]+Table5[[#This Row],[basic footprints]])</f>
        <v>8.1632653061224483E-2</v>
      </c>
      <c r="AD125" s="5">
        <f>IFERROR(Table5[[#This Row],[sequence optionality footprint]]/Table5[[#This Row],[sequence]],"")</f>
        <v>0</v>
      </c>
      <c r="AE125" s="5">
        <f>IFERROR(Table5[[#This Row],[or footprint]]/(Table5[[#This Row],[concurrent]]+Table5[[#This Row],[or]]),"")</f>
        <v>0</v>
      </c>
    </row>
    <row r="126" spans="1:31" hidden="1" x14ac:dyDescent="0.25">
      <c r="A126" t="s">
        <v>553</v>
      </c>
      <c r="B126" t="s">
        <v>591</v>
      </c>
      <c r="C126">
        <f>Table2[[#This Row],[xor]]</f>
        <v>10</v>
      </c>
      <c r="D126">
        <f>Table2[[#This Row],[optionality]]</f>
        <v>4</v>
      </c>
      <c r="E126">
        <f>Table2[[#This Row],[concurrent]]</f>
        <v>6</v>
      </c>
      <c r="F126">
        <f>Table2[[#This Row],[sequence]]</f>
        <v>5</v>
      </c>
      <c r="G126">
        <f>Table2[[#This Row],[sequence-opt]]</f>
        <v>0</v>
      </c>
      <c r="H126">
        <f>Table2[[#This Row],[loop]]</f>
        <v>7</v>
      </c>
      <c r="I126">
        <f>Table2[[#This Row],[flower]]</f>
        <v>2</v>
      </c>
      <c r="J126">
        <f>Table2[[#This Row],[flower_size]]</f>
        <v>2</v>
      </c>
      <c r="K126">
        <f>Table2[[#This Row],[tau]]</f>
        <v>6</v>
      </c>
      <c r="L126">
        <f>Table2[[#This Row],[interleaved]]</f>
        <v>0</v>
      </c>
      <c r="M126">
        <f>Table2[[#This Row],[or]]</f>
        <v>1</v>
      </c>
      <c r="N126">
        <f>Table2[[#This Row],[or_children]]</f>
        <v>2</v>
      </c>
      <c r="O126">
        <f>Table2[[#This Row],[or_size]]</f>
        <v>7</v>
      </c>
      <c r="P126">
        <f>Table2[[#This Row],[activity]]</f>
        <v>23</v>
      </c>
      <c r="Q126" s="1" t="str">
        <f>Table2[[#This Row],[miner]]</f>
        <v>imfa-basic-opt-pc</v>
      </c>
      <c r="R126">
        <f>Table5[[#This Row],[xor]]-Table5[[#This Row],[optionality]]</f>
        <v>6</v>
      </c>
      <c r="S126">
        <f>Table5[[#This Row],[xor non optionality]]+Table5[[#This Row],[sequence]]+Table5[[#This Row],[loop]]+Table5[[#This Row],[interleaved]]+Table5[[#This Row],[concurrent]]</f>
        <v>24</v>
      </c>
      <c r="T126">
        <f>Table5[[#This Row],[sequence-opt]]+Table5[[#This Row],[optionality]]+Table5[[#This Row],[or]]</f>
        <v>5</v>
      </c>
      <c r="U126">
        <f>Table5[[#This Row],[basic footprints]]+Table5[[#This Row],[advanced footprints]]</f>
        <v>29</v>
      </c>
      <c r="V126">
        <f>Table5[[#This Row],[flower_size]]/Table5[[#This Row],[activity]]</f>
        <v>8.6956521739130432E-2</v>
      </c>
      <c r="W126" s="5">
        <f>Table5[[#This Row],[tau]]/Table5[[#This Row],[activity]]</f>
        <v>0.2608695652173913</v>
      </c>
      <c r="X126" s="5">
        <f>Table5[[#This Row],[optionality]]</f>
        <v>4</v>
      </c>
      <c r="Y126" s="5">
        <f>Table5[[#This Row],[sequence-opt]]</f>
        <v>0</v>
      </c>
      <c r="Z126" s="5">
        <f>Table5[[#This Row],[or]]</f>
        <v>1</v>
      </c>
      <c r="AA126" s="5">
        <f>Table5[[#This Row],[or_size]]</f>
        <v>7</v>
      </c>
      <c r="AB126" s="5">
        <f>Table5[[#This Row],[advanced footprints]]/(Table5[[#This Row],[basic footprints]]+Table5[[#This Row],[advanced footprints]]-Table5[[#This Row],[sequence-opt]])</f>
        <v>0.17241379310344829</v>
      </c>
      <c r="AC126" s="5">
        <f>Table5[[#This Row],[optionality footprint]]/(Table5[[#This Row],[activity]]+Table5[[#This Row],[basic footprints]])</f>
        <v>8.5106382978723402E-2</v>
      </c>
      <c r="AD126" s="5">
        <f>IFERROR(Table5[[#This Row],[sequence optionality footprint]]/Table5[[#This Row],[sequence]],"")</f>
        <v>0</v>
      </c>
      <c r="AE126" s="5">
        <f>IFERROR(Table5[[#This Row],[or footprint]]/(Table5[[#This Row],[concurrent]]+Table5[[#This Row],[or]]),"")</f>
        <v>0.14285714285714285</v>
      </c>
    </row>
    <row r="127" spans="1:31" x14ac:dyDescent="0.25">
      <c r="A127" t="s">
        <v>553</v>
      </c>
      <c r="B127" t="s">
        <v>591</v>
      </c>
      <c r="C127">
        <f>Table2[[#This Row],[xor]]</f>
        <v>10</v>
      </c>
      <c r="D127">
        <f>Table2[[#This Row],[optionality]]</f>
        <v>4</v>
      </c>
      <c r="E127">
        <f>Table2[[#This Row],[concurrent]]</f>
        <v>6</v>
      </c>
      <c r="F127">
        <f>Table2[[#This Row],[sequence]]</f>
        <v>5</v>
      </c>
      <c r="G127">
        <f>Table2[[#This Row],[sequence-opt]]</f>
        <v>0</v>
      </c>
      <c r="H127">
        <f>Table2[[#This Row],[loop]]</f>
        <v>7</v>
      </c>
      <c r="I127">
        <f>Table2[[#This Row],[flower]]</f>
        <v>2</v>
      </c>
      <c r="J127">
        <f>Table2[[#This Row],[flower_size]]</f>
        <v>2</v>
      </c>
      <c r="K127">
        <f>Table2[[#This Row],[tau]]</f>
        <v>6</v>
      </c>
      <c r="L127">
        <f>Table2[[#This Row],[interleaved]]</f>
        <v>0</v>
      </c>
      <c r="M127">
        <f>Table2[[#This Row],[or]]</f>
        <v>1</v>
      </c>
      <c r="N127">
        <f>Table2[[#This Row],[or_children]]</f>
        <v>2</v>
      </c>
      <c r="O127">
        <f>Table2[[#This Row],[or_size]]</f>
        <v>7</v>
      </c>
      <c r="P127">
        <f>Table2[[#This Row],[activity]]</f>
        <v>23</v>
      </c>
      <c r="Q127" s="1" t="str">
        <f>Table2[[#This Row],[miner]]</f>
        <v>imfa</v>
      </c>
      <c r="R127">
        <f>Table5[[#This Row],[xor]]-Table5[[#This Row],[optionality]]</f>
        <v>6</v>
      </c>
      <c r="S127">
        <f>Table5[[#This Row],[xor non optionality]]+Table5[[#This Row],[sequence]]+Table5[[#This Row],[loop]]+Table5[[#This Row],[interleaved]]+Table5[[#This Row],[concurrent]]</f>
        <v>24</v>
      </c>
      <c r="T127">
        <f>Table5[[#This Row],[sequence-opt]]+Table5[[#This Row],[optionality]]+Table5[[#This Row],[or]]</f>
        <v>5</v>
      </c>
      <c r="U127">
        <f>Table5[[#This Row],[basic footprints]]+Table5[[#This Row],[advanced footprints]]</f>
        <v>29</v>
      </c>
      <c r="V127">
        <f>Table5[[#This Row],[flower_size]]/Table5[[#This Row],[activity]]</f>
        <v>8.6956521739130432E-2</v>
      </c>
      <c r="W127" s="5">
        <f>Table5[[#This Row],[tau]]/Table5[[#This Row],[activity]]</f>
        <v>0.2608695652173913</v>
      </c>
      <c r="X127" s="5">
        <f>Table5[[#This Row],[optionality]]</f>
        <v>4</v>
      </c>
      <c r="Y127" s="5">
        <f>Table5[[#This Row],[sequence-opt]]</f>
        <v>0</v>
      </c>
      <c r="Z127" s="5">
        <f>Table5[[#This Row],[or]]</f>
        <v>1</v>
      </c>
      <c r="AA127" s="5">
        <f>Table5[[#This Row],[or_size]]</f>
        <v>7</v>
      </c>
      <c r="AB127" s="5">
        <f>Table5[[#This Row],[advanced footprints]]/(Table5[[#This Row],[basic footprints]]+Table5[[#This Row],[advanced footprints]]-Table5[[#This Row],[sequence-opt]])</f>
        <v>0.17241379310344829</v>
      </c>
      <c r="AC127" s="5">
        <f>Table5[[#This Row],[optionality footprint]]/(Table5[[#This Row],[activity]]+Table5[[#This Row],[basic footprints]])</f>
        <v>8.5106382978723402E-2</v>
      </c>
      <c r="AD127" s="5">
        <f>IFERROR(Table5[[#This Row],[sequence optionality footprint]]/Table5[[#This Row],[sequence]],"")</f>
        <v>0</v>
      </c>
      <c r="AE127" s="5">
        <f>IFERROR(Table5[[#This Row],[or footprint]]/(Table5[[#This Row],[concurrent]]+Table5[[#This Row],[or]]),"")</f>
        <v>0.14285714285714285</v>
      </c>
    </row>
    <row r="128" spans="1:31" x14ac:dyDescent="0.25">
      <c r="A128" t="s">
        <v>554</v>
      </c>
      <c r="B128" t="s">
        <v>591</v>
      </c>
      <c r="C128">
        <f>Table2[[#This Row],[xor]]</f>
        <v>2</v>
      </c>
      <c r="D128">
        <f>Table2[[#This Row],[optionality]]</f>
        <v>0</v>
      </c>
      <c r="E128">
        <f>Table2[[#This Row],[concurrent]]</f>
        <v>0</v>
      </c>
      <c r="F128">
        <f>Table2[[#This Row],[sequence]]</f>
        <v>0</v>
      </c>
      <c r="G128">
        <f>Table2[[#This Row],[sequence-opt]]</f>
        <v>0</v>
      </c>
      <c r="H128">
        <f>Table2[[#This Row],[loop]]</f>
        <v>1</v>
      </c>
      <c r="I128">
        <f>Table2[[#This Row],[flower]]</f>
        <v>1</v>
      </c>
      <c r="J128">
        <f>Table2[[#This Row],[flower_size]]</f>
        <v>4</v>
      </c>
      <c r="K128">
        <f>Table2[[#This Row],[tau]]</f>
        <v>1</v>
      </c>
      <c r="L128">
        <f>Table2[[#This Row],[interleaved]]</f>
        <v>0</v>
      </c>
      <c r="M128">
        <f>Table2[[#This Row],[or]]</f>
        <v>0</v>
      </c>
      <c r="N128">
        <f>Table2[[#This Row],[or_children]]</f>
        <v>0</v>
      </c>
      <c r="O128">
        <f>Table2[[#This Row],[or_size]]</f>
        <v>0</v>
      </c>
      <c r="P128">
        <f>Table2[[#This Row],[activity]]</f>
        <v>4</v>
      </c>
      <c r="Q128" s="1" t="str">
        <f>Table2[[#This Row],[miner]]</f>
        <v>im</v>
      </c>
      <c r="R128">
        <f>Table5[[#This Row],[xor]]-Table5[[#This Row],[optionality]]</f>
        <v>2</v>
      </c>
      <c r="S128">
        <f>Table5[[#This Row],[xor non optionality]]+Table5[[#This Row],[sequence]]+Table5[[#This Row],[loop]]+Table5[[#This Row],[interleaved]]+Table5[[#This Row],[concurrent]]</f>
        <v>3</v>
      </c>
      <c r="T128">
        <f>Table5[[#This Row],[sequence-opt]]+Table5[[#This Row],[optionality]]+Table5[[#This Row],[or]]</f>
        <v>0</v>
      </c>
      <c r="U128">
        <f>Table5[[#This Row],[basic footprints]]+Table5[[#This Row],[advanced footprints]]</f>
        <v>3</v>
      </c>
      <c r="V128">
        <f>Table5[[#This Row],[flower_size]]/Table5[[#This Row],[activity]]</f>
        <v>1</v>
      </c>
      <c r="W128" s="5">
        <f>Table5[[#This Row],[tau]]/Table5[[#This Row],[activity]]</f>
        <v>0.25</v>
      </c>
      <c r="X128" s="5">
        <f>Table5[[#This Row],[optionality]]</f>
        <v>0</v>
      </c>
      <c r="Y128" s="5">
        <f>Table5[[#This Row],[sequence-opt]]</f>
        <v>0</v>
      </c>
      <c r="Z128" s="5">
        <f>Table5[[#This Row],[or]]</f>
        <v>0</v>
      </c>
      <c r="AA128" s="5">
        <f>Table5[[#This Row],[or_size]]</f>
        <v>0</v>
      </c>
      <c r="AB128" s="5">
        <f>Table5[[#This Row],[advanced footprints]]/(Table5[[#This Row],[basic footprints]]+Table5[[#This Row],[advanced footprints]]-Table5[[#This Row],[sequence-opt]])</f>
        <v>0</v>
      </c>
      <c r="AC128" s="5">
        <f>Table5[[#This Row],[optionality footprint]]/(Table5[[#This Row],[activity]]+Table5[[#This Row],[basic footprints]])</f>
        <v>0</v>
      </c>
      <c r="AD128" s="5" t="str">
        <f>IFERROR(Table5[[#This Row],[sequence optionality footprint]]/Table5[[#This Row],[sequence]],"")</f>
        <v/>
      </c>
      <c r="AE128" s="5" t="str">
        <f>IFERROR(Table5[[#This Row],[or footprint]]/(Table5[[#This Row],[concurrent]]+Table5[[#This Row],[or]]),"")</f>
        <v/>
      </c>
    </row>
    <row r="129" spans="1:31" hidden="1" x14ac:dyDescent="0.25">
      <c r="A129" t="s">
        <v>554</v>
      </c>
      <c r="B129" t="s">
        <v>591</v>
      </c>
      <c r="C129">
        <f>Table2[[#This Row],[xor]]</f>
        <v>3</v>
      </c>
      <c r="D129">
        <f>Table2[[#This Row],[optionality]]</f>
        <v>1</v>
      </c>
      <c r="E129">
        <f>Table2[[#This Row],[concurrent]]</f>
        <v>1</v>
      </c>
      <c r="F129">
        <f>Table2[[#This Row],[sequence]]</f>
        <v>1</v>
      </c>
      <c r="G129">
        <f>Table2[[#This Row],[sequence-opt]]</f>
        <v>0</v>
      </c>
      <c r="H129">
        <f>Table2[[#This Row],[loop]]</f>
        <v>3</v>
      </c>
      <c r="I129">
        <f>Table2[[#This Row],[flower]]</f>
        <v>2</v>
      </c>
      <c r="J129">
        <f>Table2[[#This Row],[flower_size]]</f>
        <v>2</v>
      </c>
      <c r="K129">
        <f>Table2[[#This Row],[tau]]</f>
        <v>3</v>
      </c>
      <c r="L129">
        <f>Table2[[#This Row],[interleaved]]</f>
        <v>0</v>
      </c>
      <c r="M129">
        <f>Table2[[#This Row],[or]]</f>
        <v>0</v>
      </c>
      <c r="N129">
        <f>Table2[[#This Row],[or_children]]</f>
        <v>0</v>
      </c>
      <c r="O129">
        <f>Table2[[#This Row],[or_size]]</f>
        <v>0</v>
      </c>
      <c r="P129">
        <f>Table2[[#This Row],[activity]]</f>
        <v>4</v>
      </c>
      <c r="Q129" s="1" t="str">
        <f>Table2[[#This Row],[miner]]</f>
        <v>ima-basic-opt-pc</v>
      </c>
      <c r="R129">
        <f>Table5[[#This Row],[xor]]-Table5[[#This Row],[optionality]]</f>
        <v>2</v>
      </c>
      <c r="S129">
        <f>Table5[[#This Row],[xor non optionality]]+Table5[[#This Row],[sequence]]+Table5[[#This Row],[loop]]+Table5[[#This Row],[interleaved]]+Table5[[#This Row],[concurrent]]</f>
        <v>7</v>
      </c>
      <c r="T129">
        <f>Table5[[#This Row],[sequence-opt]]+Table5[[#This Row],[optionality]]+Table5[[#This Row],[or]]</f>
        <v>1</v>
      </c>
      <c r="U129">
        <f>Table5[[#This Row],[basic footprints]]+Table5[[#This Row],[advanced footprints]]</f>
        <v>8</v>
      </c>
      <c r="V129">
        <f>Table5[[#This Row],[flower_size]]/Table5[[#This Row],[activity]]</f>
        <v>0.5</v>
      </c>
      <c r="W129" s="5">
        <f>Table5[[#This Row],[tau]]/Table5[[#This Row],[activity]]</f>
        <v>0.75</v>
      </c>
      <c r="X129" s="5">
        <f>Table5[[#This Row],[optionality]]</f>
        <v>1</v>
      </c>
      <c r="Y129" s="5">
        <f>Table5[[#This Row],[sequence-opt]]</f>
        <v>0</v>
      </c>
      <c r="Z129" s="5">
        <f>Table5[[#This Row],[or]]</f>
        <v>0</v>
      </c>
      <c r="AA129" s="5">
        <f>Table5[[#This Row],[or_size]]</f>
        <v>0</v>
      </c>
      <c r="AB129" s="5">
        <f>Table5[[#This Row],[advanced footprints]]/(Table5[[#This Row],[basic footprints]]+Table5[[#This Row],[advanced footprints]]-Table5[[#This Row],[sequence-opt]])</f>
        <v>0.125</v>
      </c>
      <c r="AC129" s="5">
        <f>Table5[[#This Row],[optionality footprint]]/(Table5[[#This Row],[activity]]+Table5[[#This Row],[basic footprints]])</f>
        <v>9.0909090909090912E-2</v>
      </c>
      <c r="AD129" s="5">
        <f>IFERROR(Table5[[#This Row],[sequence optionality footprint]]/Table5[[#This Row],[sequence]],"")</f>
        <v>0</v>
      </c>
      <c r="AE129" s="5">
        <f>IFERROR(Table5[[#This Row],[or footprint]]/(Table5[[#This Row],[concurrent]]+Table5[[#This Row],[or]]),"")</f>
        <v>0</v>
      </c>
    </row>
    <row r="130" spans="1:31" x14ac:dyDescent="0.25">
      <c r="A130" t="s">
        <v>554</v>
      </c>
      <c r="B130" t="s">
        <v>591</v>
      </c>
      <c r="C130">
        <f>Table2[[#This Row],[xor]]</f>
        <v>3</v>
      </c>
      <c r="D130">
        <f>Table2[[#This Row],[optionality]]</f>
        <v>1</v>
      </c>
      <c r="E130">
        <f>Table2[[#This Row],[concurrent]]</f>
        <v>1</v>
      </c>
      <c r="F130">
        <f>Table2[[#This Row],[sequence]]</f>
        <v>1</v>
      </c>
      <c r="G130">
        <f>Table2[[#This Row],[sequence-opt]]</f>
        <v>0</v>
      </c>
      <c r="H130">
        <f>Table2[[#This Row],[loop]]</f>
        <v>3</v>
      </c>
      <c r="I130">
        <f>Table2[[#This Row],[flower]]</f>
        <v>2</v>
      </c>
      <c r="J130">
        <f>Table2[[#This Row],[flower_size]]</f>
        <v>2</v>
      </c>
      <c r="K130">
        <f>Table2[[#This Row],[tau]]</f>
        <v>3</v>
      </c>
      <c r="L130">
        <f>Table2[[#This Row],[interleaved]]</f>
        <v>0</v>
      </c>
      <c r="M130">
        <f>Table2[[#This Row],[or]]</f>
        <v>0</v>
      </c>
      <c r="N130">
        <f>Table2[[#This Row],[or_children]]</f>
        <v>0</v>
      </c>
      <c r="O130">
        <f>Table2[[#This Row],[or_size]]</f>
        <v>0</v>
      </c>
      <c r="P130">
        <f>Table2[[#This Row],[activity]]</f>
        <v>4</v>
      </c>
      <c r="Q130" s="1" t="str">
        <f>Table2[[#This Row],[miner]]</f>
        <v>ima</v>
      </c>
      <c r="R130">
        <f>Table5[[#This Row],[xor]]-Table5[[#This Row],[optionality]]</f>
        <v>2</v>
      </c>
      <c r="S130">
        <f>Table5[[#This Row],[xor non optionality]]+Table5[[#This Row],[sequence]]+Table5[[#This Row],[loop]]+Table5[[#This Row],[interleaved]]+Table5[[#This Row],[concurrent]]</f>
        <v>7</v>
      </c>
      <c r="T130">
        <f>Table5[[#This Row],[sequence-opt]]+Table5[[#This Row],[optionality]]+Table5[[#This Row],[or]]</f>
        <v>1</v>
      </c>
      <c r="U130">
        <f>Table5[[#This Row],[basic footprints]]+Table5[[#This Row],[advanced footprints]]</f>
        <v>8</v>
      </c>
      <c r="V130">
        <f>Table5[[#This Row],[flower_size]]/Table5[[#This Row],[activity]]</f>
        <v>0.5</v>
      </c>
      <c r="W130" s="5">
        <f>Table5[[#This Row],[tau]]/Table5[[#This Row],[activity]]</f>
        <v>0.75</v>
      </c>
      <c r="X130" s="5">
        <f>Table5[[#This Row],[optionality]]</f>
        <v>1</v>
      </c>
      <c r="Y130" s="5">
        <f>Table5[[#This Row],[sequence-opt]]</f>
        <v>0</v>
      </c>
      <c r="Z130" s="5">
        <f>Table5[[#This Row],[or]]</f>
        <v>0</v>
      </c>
      <c r="AA130" s="5">
        <f>Table5[[#This Row],[or_size]]</f>
        <v>0</v>
      </c>
      <c r="AB130" s="5">
        <f>Table5[[#This Row],[advanced footprints]]/(Table5[[#This Row],[basic footprints]]+Table5[[#This Row],[advanced footprints]]-Table5[[#This Row],[sequence-opt]])</f>
        <v>0.125</v>
      </c>
      <c r="AC130" s="5">
        <f>Table5[[#This Row],[optionality footprint]]/(Table5[[#This Row],[activity]]+Table5[[#This Row],[basic footprints]])</f>
        <v>9.0909090909090912E-2</v>
      </c>
      <c r="AD130" s="5">
        <f>IFERROR(Table5[[#This Row],[sequence optionality footprint]]/Table5[[#This Row],[sequence]],"")</f>
        <v>0</v>
      </c>
      <c r="AE130" s="5">
        <f>IFERROR(Table5[[#This Row],[or footprint]]/(Table5[[#This Row],[concurrent]]+Table5[[#This Row],[or]]),"")</f>
        <v>0</v>
      </c>
    </row>
    <row r="131" spans="1:31" x14ac:dyDescent="0.25">
      <c r="A131" t="s">
        <v>554</v>
      </c>
      <c r="B131" t="s">
        <v>591</v>
      </c>
      <c r="C131">
        <f>Table2[[#This Row],[xor]]</f>
        <v>1</v>
      </c>
      <c r="D131">
        <f>Table2[[#This Row],[optionality]]</f>
        <v>1</v>
      </c>
      <c r="E131">
        <f>Table2[[#This Row],[concurrent]]</f>
        <v>0</v>
      </c>
      <c r="F131">
        <f>Table2[[#This Row],[sequence]]</f>
        <v>1</v>
      </c>
      <c r="G131">
        <f>Table2[[#This Row],[sequence-opt]]</f>
        <v>0</v>
      </c>
      <c r="H131">
        <f>Table2[[#This Row],[loop]]</f>
        <v>1</v>
      </c>
      <c r="I131">
        <f>Table2[[#This Row],[flower]]</f>
        <v>0</v>
      </c>
      <c r="J131">
        <f>Table2[[#This Row],[flower_size]]</f>
        <v>0</v>
      </c>
      <c r="K131">
        <f>Table2[[#This Row],[tau]]</f>
        <v>1</v>
      </c>
      <c r="L131">
        <f>Table2[[#This Row],[interleaved]]</f>
        <v>0</v>
      </c>
      <c r="M131">
        <f>Table2[[#This Row],[or]]</f>
        <v>0</v>
      </c>
      <c r="N131">
        <f>Table2[[#This Row],[or_children]]</f>
        <v>0</v>
      </c>
      <c r="O131">
        <f>Table2[[#This Row],[or_size]]</f>
        <v>0</v>
      </c>
      <c r="P131">
        <f>Table2[[#This Row],[activity]]</f>
        <v>4</v>
      </c>
      <c r="Q131" s="1" t="str">
        <f>Table2[[#This Row],[miner]]</f>
        <v>imf</v>
      </c>
      <c r="R131">
        <f>Table5[[#This Row],[xor]]-Table5[[#This Row],[optionality]]</f>
        <v>0</v>
      </c>
      <c r="S131">
        <f>Table5[[#This Row],[xor non optionality]]+Table5[[#This Row],[sequence]]+Table5[[#This Row],[loop]]+Table5[[#This Row],[interleaved]]+Table5[[#This Row],[concurrent]]</f>
        <v>2</v>
      </c>
      <c r="T131">
        <f>Table5[[#This Row],[sequence-opt]]+Table5[[#This Row],[optionality]]+Table5[[#This Row],[or]]</f>
        <v>1</v>
      </c>
      <c r="U131">
        <f>Table5[[#This Row],[basic footprints]]+Table5[[#This Row],[advanced footprints]]</f>
        <v>3</v>
      </c>
      <c r="V131">
        <f>Table5[[#This Row],[flower_size]]/Table5[[#This Row],[activity]]</f>
        <v>0</v>
      </c>
      <c r="W131" s="5">
        <f>Table5[[#This Row],[tau]]/Table5[[#This Row],[activity]]</f>
        <v>0.25</v>
      </c>
      <c r="X131" s="5">
        <f>Table5[[#This Row],[optionality]]</f>
        <v>1</v>
      </c>
      <c r="Y131" s="5">
        <f>Table5[[#This Row],[sequence-opt]]</f>
        <v>0</v>
      </c>
      <c r="Z131" s="5">
        <f>Table5[[#This Row],[or]]</f>
        <v>0</v>
      </c>
      <c r="AA131" s="5">
        <f>Table5[[#This Row],[or_size]]</f>
        <v>0</v>
      </c>
      <c r="AB131" s="5">
        <f>Table5[[#This Row],[advanced footprints]]/(Table5[[#This Row],[basic footprints]]+Table5[[#This Row],[advanced footprints]]-Table5[[#This Row],[sequence-opt]])</f>
        <v>0.33333333333333331</v>
      </c>
      <c r="AC131" s="5">
        <f>Table5[[#This Row],[optionality footprint]]/(Table5[[#This Row],[activity]]+Table5[[#This Row],[basic footprints]])</f>
        <v>0.16666666666666666</v>
      </c>
      <c r="AD131" s="5">
        <f>IFERROR(Table5[[#This Row],[sequence optionality footprint]]/Table5[[#This Row],[sequence]],"")</f>
        <v>0</v>
      </c>
      <c r="AE131" s="5" t="str">
        <f>IFERROR(Table5[[#This Row],[or footprint]]/(Table5[[#This Row],[concurrent]]+Table5[[#This Row],[or]]),"")</f>
        <v/>
      </c>
    </row>
    <row r="132" spans="1:31" hidden="1" x14ac:dyDescent="0.25">
      <c r="A132" t="s">
        <v>554</v>
      </c>
      <c r="B132" t="s">
        <v>591</v>
      </c>
      <c r="C132">
        <f>Table2[[#This Row],[xor]]</f>
        <v>1</v>
      </c>
      <c r="D132">
        <f>Table2[[#This Row],[optionality]]</f>
        <v>1</v>
      </c>
      <c r="E132">
        <f>Table2[[#This Row],[concurrent]]</f>
        <v>0</v>
      </c>
      <c r="F132">
        <f>Table2[[#This Row],[sequence]]</f>
        <v>1</v>
      </c>
      <c r="G132">
        <f>Table2[[#This Row],[sequence-opt]]</f>
        <v>0</v>
      </c>
      <c r="H132">
        <f>Table2[[#This Row],[loop]]</f>
        <v>1</v>
      </c>
      <c r="I132">
        <f>Table2[[#This Row],[flower]]</f>
        <v>0</v>
      </c>
      <c r="J132">
        <f>Table2[[#This Row],[flower_size]]</f>
        <v>0</v>
      </c>
      <c r="K132">
        <f>Table2[[#This Row],[tau]]</f>
        <v>1</v>
      </c>
      <c r="L132">
        <f>Table2[[#This Row],[interleaved]]</f>
        <v>0</v>
      </c>
      <c r="M132">
        <f>Table2[[#This Row],[or]]</f>
        <v>0</v>
      </c>
      <c r="N132">
        <f>Table2[[#This Row],[or_children]]</f>
        <v>0</v>
      </c>
      <c r="O132">
        <f>Table2[[#This Row],[or_size]]</f>
        <v>0</v>
      </c>
      <c r="P132">
        <f>Table2[[#This Row],[activity]]</f>
        <v>4</v>
      </c>
      <c r="Q132" s="1" t="str">
        <f>Table2[[#This Row],[miner]]</f>
        <v>imfa-basic-opt-pc</v>
      </c>
      <c r="R132">
        <f>Table5[[#This Row],[xor]]-Table5[[#This Row],[optionality]]</f>
        <v>0</v>
      </c>
      <c r="S132">
        <f>Table5[[#This Row],[xor non optionality]]+Table5[[#This Row],[sequence]]+Table5[[#This Row],[loop]]+Table5[[#This Row],[interleaved]]+Table5[[#This Row],[concurrent]]</f>
        <v>2</v>
      </c>
      <c r="T132">
        <f>Table5[[#This Row],[sequence-opt]]+Table5[[#This Row],[optionality]]+Table5[[#This Row],[or]]</f>
        <v>1</v>
      </c>
      <c r="U132">
        <f>Table5[[#This Row],[basic footprints]]+Table5[[#This Row],[advanced footprints]]</f>
        <v>3</v>
      </c>
      <c r="V132">
        <f>Table5[[#This Row],[flower_size]]/Table5[[#This Row],[activity]]</f>
        <v>0</v>
      </c>
      <c r="W132" s="5">
        <f>Table5[[#This Row],[tau]]/Table5[[#This Row],[activity]]</f>
        <v>0.25</v>
      </c>
      <c r="X132" s="5">
        <f>Table5[[#This Row],[optionality]]</f>
        <v>1</v>
      </c>
      <c r="Y132" s="5">
        <f>Table5[[#This Row],[sequence-opt]]</f>
        <v>0</v>
      </c>
      <c r="Z132" s="5">
        <f>Table5[[#This Row],[or]]</f>
        <v>0</v>
      </c>
      <c r="AA132" s="5">
        <f>Table5[[#This Row],[or_size]]</f>
        <v>0</v>
      </c>
      <c r="AB132" s="5">
        <f>Table5[[#This Row],[advanced footprints]]/(Table5[[#This Row],[basic footprints]]+Table5[[#This Row],[advanced footprints]]-Table5[[#This Row],[sequence-opt]])</f>
        <v>0.33333333333333331</v>
      </c>
      <c r="AC132" s="5">
        <f>Table5[[#This Row],[optionality footprint]]/(Table5[[#This Row],[activity]]+Table5[[#This Row],[basic footprints]])</f>
        <v>0.16666666666666666</v>
      </c>
      <c r="AD132" s="5">
        <f>IFERROR(Table5[[#This Row],[sequence optionality footprint]]/Table5[[#This Row],[sequence]],"")</f>
        <v>0</v>
      </c>
      <c r="AE132" s="5" t="str">
        <f>IFERROR(Table5[[#This Row],[or footprint]]/(Table5[[#This Row],[concurrent]]+Table5[[#This Row],[or]]),"")</f>
        <v/>
      </c>
    </row>
    <row r="133" spans="1:31" x14ac:dyDescent="0.25">
      <c r="A133" t="s">
        <v>554</v>
      </c>
      <c r="B133" t="s">
        <v>591</v>
      </c>
      <c r="C133">
        <f>Table2[[#This Row],[xor]]</f>
        <v>1</v>
      </c>
      <c r="D133">
        <f>Table2[[#This Row],[optionality]]</f>
        <v>1</v>
      </c>
      <c r="E133">
        <f>Table2[[#This Row],[concurrent]]</f>
        <v>0</v>
      </c>
      <c r="F133">
        <f>Table2[[#This Row],[sequence]]</f>
        <v>1</v>
      </c>
      <c r="G133">
        <f>Table2[[#This Row],[sequence-opt]]</f>
        <v>0</v>
      </c>
      <c r="H133">
        <f>Table2[[#This Row],[loop]]</f>
        <v>1</v>
      </c>
      <c r="I133">
        <f>Table2[[#This Row],[flower]]</f>
        <v>0</v>
      </c>
      <c r="J133">
        <f>Table2[[#This Row],[flower_size]]</f>
        <v>0</v>
      </c>
      <c r="K133">
        <f>Table2[[#This Row],[tau]]</f>
        <v>1</v>
      </c>
      <c r="L133">
        <f>Table2[[#This Row],[interleaved]]</f>
        <v>0</v>
      </c>
      <c r="M133">
        <f>Table2[[#This Row],[or]]</f>
        <v>0</v>
      </c>
      <c r="N133">
        <f>Table2[[#This Row],[or_children]]</f>
        <v>0</v>
      </c>
      <c r="O133">
        <f>Table2[[#This Row],[or_size]]</f>
        <v>0</v>
      </c>
      <c r="P133">
        <f>Table2[[#This Row],[activity]]</f>
        <v>4</v>
      </c>
      <c r="Q133" s="1" t="str">
        <f>Table2[[#This Row],[miner]]</f>
        <v>imfa</v>
      </c>
      <c r="R133">
        <f>Table5[[#This Row],[xor]]-Table5[[#This Row],[optionality]]</f>
        <v>0</v>
      </c>
      <c r="S133">
        <f>Table5[[#This Row],[xor non optionality]]+Table5[[#This Row],[sequence]]+Table5[[#This Row],[loop]]+Table5[[#This Row],[interleaved]]+Table5[[#This Row],[concurrent]]</f>
        <v>2</v>
      </c>
      <c r="T133">
        <f>Table5[[#This Row],[sequence-opt]]+Table5[[#This Row],[optionality]]+Table5[[#This Row],[or]]</f>
        <v>1</v>
      </c>
      <c r="U133">
        <f>Table5[[#This Row],[basic footprints]]+Table5[[#This Row],[advanced footprints]]</f>
        <v>3</v>
      </c>
      <c r="V133">
        <f>Table5[[#This Row],[flower_size]]/Table5[[#This Row],[activity]]</f>
        <v>0</v>
      </c>
      <c r="W133" s="5">
        <f>Table5[[#This Row],[tau]]/Table5[[#This Row],[activity]]</f>
        <v>0.25</v>
      </c>
      <c r="X133" s="5">
        <f>Table5[[#This Row],[optionality]]</f>
        <v>1</v>
      </c>
      <c r="Y133" s="5">
        <f>Table5[[#This Row],[sequence-opt]]</f>
        <v>0</v>
      </c>
      <c r="Z133" s="5">
        <f>Table5[[#This Row],[or]]</f>
        <v>0</v>
      </c>
      <c r="AA133" s="5">
        <f>Table5[[#This Row],[or_size]]</f>
        <v>0</v>
      </c>
      <c r="AB133" s="5">
        <f>Table5[[#This Row],[advanced footprints]]/(Table5[[#This Row],[basic footprints]]+Table5[[#This Row],[advanced footprints]]-Table5[[#This Row],[sequence-opt]])</f>
        <v>0.33333333333333331</v>
      </c>
      <c r="AC133" s="5">
        <f>Table5[[#This Row],[optionality footprint]]/(Table5[[#This Row],[activity]]+Table5[[#This Row],[basic footprints]])</f>
        <v>0.16666666666666666</v>
      </c>
      <c r="AD133" s="5">
        <f>IFERROR(Table5[[#This Row],[sequence optionality footprint]]/Table5[[#This Row],[sequence]],"")</f>
        <v>0</v>
      </c>
      <c r="AE133" s="5" t="str">
        <f>IFERROR(Table5[[#This Row],[or footprint]]/(Table5[[#This Row],[concurrent]]+Table5[[#This Row],[or]]),"")</f>
        <v/>
      </c>
    </row>
    <row r="134" spans="1:31" x14ac:dyDescent="0.25">
      <c r="A134" t="s">
        <v>555</v>
      </c>
      <c r="B134" t="s">
        <v>591</v>
      </c>
      <c r="C134">
        <f>Table2[[#This Row],[xor]]</f>
        <v>2</v>
      </c>
      <c r="D134">
        <f>Table2[[#This Row],[optionality]]</f>
        <v>0</v>
      </c>
      <c r="E134">
        <f>Table2[[#This Row],[concurrent]]</f>
        <v>0</v>
      </c>
      <c r="F134">
        <f>Table2[[#This Row],[sequence]]</f>
        <v>0</v>
      </c>
      <c r="G134">
        <f>Table2[[#This Row],[sequence-opt]]</f>
        <v>0</v>
      </c>
      <c r="H134">
        <f>Table2[[#This Row],[loop]]</f>
        <v>1</v>
      </c>
      <c r="I134">
        <f>Table2[[#This Row],[flower]]</f>
        <v>1</v>
      </c>
      <c r="J134">
        <f>Table2[[#This Row],[flower_size]]</f>
        <v>4</v>
      </c>
      <c r="K134">
        <f>Table2[[#This Row],[tau]]</f>
        <v>1</v>
      </c>
      <c r="L134">
        <f>Table2[[#This Row],[interleaved]]</f>
        <v>0</v>
      </c>
      <c r="M134">
        <f>Table2[[#This Row],[or]]</f>
        <v>0</v>
      </c>
      <c r="N134">
        <f>Table2[[#This Row],[or_children]]</f>
        <v>0</v>
      </c>
      <c r="O134">
        <f>Table2[[#This Row],[or_size]]</f>
        <v>0</v>
      </c>
      <c r="P134">
        <f>Table2[[#This Row],[activity]]</f>
        <v>4</v>
      </c>
      <c r="Q134" s="1" t="str">
        <f>Table2[[#This Row],[miner]]</f>
        <v>im</v>
      </c>
      <c r="R134">
        <f>Table5[[#This Row],[xor]]-Table5[[#This Row],[optionality]]</f>
        <v>2</v>
      </c>
      <c r="S134">
        <f>Table5[[#This Row],[xor non optionality]]+Table5[[#This Row],[sequence]]+Table5[[#This Row],[loop]]+Table5[[#This Row],[interleaved]]+Table5[[#This Row],[concurrent]]</f>
        <v>3</v>
      </c>
      <c r="T134">
        <f>Table5[[#This Row],[sequence-opt]]+Table5[[#This Row],[optionality]]+Table5[[#This Row],[or]]</f>
        <v>0</v>
      </c>
      <c r="U134">
        <f>Table5[[#This Row],[basic footprints]]+Table5[[#This Row],[advanced footprints]]</f>
        <v>3</v>
      </c>
      <c r="V134">
        <f>Table5[[#This Row],[flower_size]]/Table5[[#This Row],[activity]]</f>
        <v>1</v>
      </c>
      <c r="W134" s="5">
        <f>Table5[[#This Row],[tau]]/Table5[[#This Row],[activity]]</f>
        <v>0.25</v>
      </c>
      <c r="X134" s="5">
        <f>Table5[[#This Row],[optionality]]</f>
        <v>0</v>
      </c>
      <c r="Y134" s="5">
        <f>Table5[[#This Row],[sequence-opt]]</f>
        <v>0</v>
      </c>
      <c r="Z134" s="5">
        <f>Table5[[#This Row],[or]]</f>
        <v>0</v>
      </c>
      <c r="AA134" s="5">
        <f>Table5[[#This Row],[or_size]]</f>
        <v>0</v>
      </c>
      <c r="AB134" s="5">
        <f>Table5[[#This Row],[advanced footprints]]/(Table5[[#This Row],[basic footprints]]+Table5[[#This Row],[advanced footprints]]-Table5[[#This Row],[sequence-opt]])</f>
        <v>0</v>
      </c>
      <c r="AC134" s="5">
        <f>Table5[[#This Row],[optionality footprint]]/(Table5[[#This Row],[activity]]+Table5[[#This Row],[basic footprints]])</f>
        <v>0</v>
      </c>
      <c r="AD134" s="5" t="str">
        <f>IFERROR(Table5[[#This Row],[sequence optionality footprint]]/Table5[[#This Row],[sequence]],"")</f>
        <v/>
      </c>
      <c r="AE134" s="5" t="str">
        <f>IFERROR(Table5[[#This Row],[or footprint]]/(Table5[[#This Row],[concurrent]]+Table5[[#This Row],[or]]),"")</f>
        <v/>
      </c>
    </row>
    <row r="135" spans="1:31" hidden="1" x14ac:dyDescent="0.25">
      <c r="A135" t="s">
        <v>555</v>
      </c>
      <c r="B135" t="s">
        <v>591</v>
      </c>
      <c r="C135">
        <f>Table2[[#This Row],[xor]]</f>
        <v>1</v>
      </c>
      <c r="D135">
        <f>Table2[[#This Row],[optionality]]</f>
        <v>1</v>
      </c>
      <c r="E135">
        <f>Table2[[#This Row],[concurrent]]</f>
        <v>1</v>
      </c>
      <c r="F135">
        <f>Table2[[#This Row],[sequence]]</f>
        <v>0</v>
      </c>
      <c r="G135">
        <f>Table2[[#This Row],[sequence-opt]]</f>
        <v>0</v>
      </c>
      <c r="H135">
        <f>Table2[[#This Row],[loop]]</f>
        <v>3</v>
      </c>
      <c r="I135">
        <f>Table2[[#This Row],[flower]]</f>
        <v>0</v>
      </c>
      <c r="J135">
        <f>Table2[[#This Row],[flower_size]]</f>
        <v>0</v>
      </c>
      <c r="K135">
        <f>Table2[[#This Row],[tau]]</f>
        <v>1</v>
      </c>
      <c r="L135">
        <f>Table2[[#This Row],[interleaved]]</f>
        <v>0</v>
      </c>
      <c r="M135">
        <f>Table2[[#This Row],[or]]</f>
        <v>1</v>
      </c>
      <c r="N135">
        <f>Table2[[#This Row],[or_children]]</f>
        <v>3</v>
      </c>
      <c r="O135">
        <f>Table2[[#This Row],[or_size]]</f>
        <v>3</v>
      </c>
      <c r="P135">
        <f>Table2[[#This Row],[activity]]</f>
        <v>4</v>
      </c>
      <c r="Q135" s="1" t="str">
        <f>Table2[[#This Row],[miner]]</f>
        <v>ima-basic-opt-pc</v>
      </c>
      <c r="R135">
        <f>Table5[[#This Row],[xor]]-Table5[[#This Row],[optionality]]</f>
        <v>0</v>
      </c>
      <c r="S135">
        <f>Table5[[#This Row],[xor non optionality]]+Table5[[#This Row],[sequence]]+Table5[[#This Row],[loop]]+Table5[[#This Row],[interleaved]]+Table5[[#This Row],[concurrent]]</f>
        <v>4</v>
      </c>
      <c r="T135">
        <f>Table5[[#This Row],[sequence-opt]]+Table5[[#This Row],[optionality]]+Table5[[#This Row],[or]]</f>
        <v>2</v>
      </c>
      <c r="U135">
        <f>Table5[[#This Row],[basic footprints]]+Table5[[#This Row],[advanced footprints]]</f>
        <v>6</v>
      </c>
      <c r="V135">
        <f>Table5[[#This Row],[flower_size]]/Table5[[#This Row],[activity]]</f>
        <v>0</v>
      </c>
      <c r="W135" s="5">
        <f>Table5[[#This Row],[tau]]/Table5[[#This Row],[activity]]</f>
        <v>0.25</v>
      </c>
      <c r="X135" s="5">
        <f>Table5[[#This Row],[optionality]]</f>
        <v>1</v>
      </c>
      <c r="Y135" s="5">
        <f>Table5[[#This Row],[sequence-opt]]</f>
        <v>0</v>
      </c>
      <c r="Z135" s="5">
        <f>Table5[[#This Row],[or]]</f>
        <v>1</v>
      </c>
      <c r="AA135" s="5">
        <f>Table5[[#This Row],[or_size]]</f>
        <v>3</v>
      </c>
      <c r="AB135" s="5">
        <f>Table5[[#This Row],[advanced footprints]]/(Table5[[#This Row],[basic footprints]]+Table5[[#This Row],[advanced footprints]]-Table5[[#This Row],[sequence-opt]])</f>
        <v>0.33333333333333331</v>
      </c>
      <c r="AC135" s="5">
        <f>Table5[[#This Row],[optionality footprint]]/(Table5[[#This Row],[activity]]+Table5[[#This Row],[basic footprints]])</f>
        <v>0.125</v>
      </c>
      <c r="AD135" s="5" t="str">
        <f>IFERROR(Table5[[#This Row],[sequence optionality footprint]]/Table5[[#This Row],[sequence]],"")</f>
        <v/>
      </c>
      <c r="AE135" s="5">
        <f>IFERROR(Table5[[#This Row],[or footprint]]/(Table5[[#This Row],[concurrent]]+Table5[[#This Row],[or]]),"")</f>
        <v>0.5</v>
      </c>
    </row>
    <row r="136" spans="1:31" x14ac:dyDescent="0.25">
      <c r="A136" t="s">
        <v>555</v>
      </c>
      <c r="B136" t="s">
        <v>591</v>
      </c>
      <c r="C136">
        <f>Table2[[#This Row],[xor]]</f>
        <v>1</v>
      </c>
      <c r="D136">
        <f>Table2[[#This Row],[optionality]]</f>
        <v>1</v>
      </c>
      <c r="E136">
        <f>Table2[[#This Row],[concurrent]]</f>
        <v>1</v>
      </c>
      <c r="F136">
        <f>Table2[[#This Row],[sequence]]</f>
        <v>0</v>
      </c>
      <c r="G136">
        <f>Table2[[#This Row],[sequence-opt]]</f>
        <v>0</v>
      </c>
      <c r="H136">
        <f>Table2[[#This Row],[loop]]</f>
        <v>3</v>
      </c>
      <c r="I136">
        <f>Table2[[#This Row],[flower]]</f>
        <v>0</v>
      </c>
      <c r="J136">
        <f>Table2[[#This Row],[flower_size]]</f>
        <v>0</v>
      </c>
      <c r="K136">
        <f>Table2[[#This Row],[tau]]</f>
        <v>1</v>
      </c>
      <c r="L136">
        <f>Table2[[#This Row],[interleaved]]</f>
        <v>0</v>
      </c>
      <c r="M136">
        <f>Table2[[#This Row],[or]]</f>
        <v>1</v>
      </c>
      <c r="N136">
        <f>Table2[[#This Row],[or_children]]</f>
        <v>3</v>
      </c>
      <c r="O136">
        <f>Table2[[#This Row],[or_size]]</f>
        <v>3</v>
      </c>
      <c r="P136">
        <f>Table2[[#This Row],[activity]]</f>
        <v>4</v>
      </c>
      <c r="Q136" s="1" t="str">
        <f>Table2[[#This Row],[miner]]</f>
        <v>ima</v>
      </c>
      <c r="R136">
        <f>Table5[[#This Row],[xor]]-Table5[[#This Row],[optionality]]</f>
        <v>0</v>
      </c>
      <c r="S136">
        <f>Table5[[#This Row],[xor non optionality]]+Table5[[#This Row],[sequence]]+Table5[[#This Row],[loop]]+Table5[[#This Row],[interleaved]]+Table5[[#This Row],[concurrent]]</f>
        <v>4</v>
      </c>
      <c r="T136">
        <f>Table5[[#This Row],[sequence-opt]]+Table5[[#This Row],[optionality]]+Table5[[#This Row],[or]]</f>
        <v>2</v>
      </c>
      <c r="U136">
        <f>Table5[[#This Row],[basic footprints]]+Table5[[#This Row],[advanced footprints]]</f>
        <v>6</v>
      </c>
      <c r="V136">
        <f>Table5[[#This Row],[flower_size]]/Table5[[#This Row],[activity]]</f>
        <v>0</v>
      </c>
      <c r="W136" s="5">
        <f>Table5[[#This Row],[tau]]/Table5[[#This Row],[activity]]</f>
        <v>0.25</v>
      </c>
      <c r="X136" s="5">
        <f>Table5[[#This Row],[optionality]]</f>
        <v>1</v>
      </c>
      <c r="Y136" s="5">
        <f>Table5[[#This Row],[sequence-opt]]</f>
        <v>0</v>
      </c>
      <c r="Z136" s="5">
        <f>Table5[[#This Row],[or]]</f>
        <v>1</v>
      </c>
      <c r="AA136" s="5">
        <f>Table5[[#This Row],[or_size]]</f>
        <v>3</v>
      </c>
      <c r="AB136" s="5">
        <f>Table5[[#This Row],[advanced footprints]]/(Table5[[#This Row],[basic footprints]]+Table5[[#This Row],[advanced footprints]]-Table5[[#This Row],[sequence-opt]])</f>
        <v>0.33333333333333331</v>
      </c>
      <c r="AC136" s="5">
        <f>Table5[[#This Row],[optionality footprint]]/(Table5[[#This Row],[activity]]+Table5[[#This Row],[basic footprints]])</f>
        <v>0.125</v>
      </c>
      <c r="AD136" s="5" t="str">
        <f>IFERROR(Table5[[#This Row],[sequence optionality footprint]]/Table5[[#This Row],[sequence]],"")</f>
        <v/>
      </c>
      <c r="AE136" s="5">
        <f>IFERROR(Table5[[#This Row],[or footprint]]/(Table5[[#This Row],[concurrent]]+Table5[[#This Row],[or]]),"")</f>
        <v>0.5</v>
      </c>
    </row>
    <row r="137" spans="1:31" x14ac:dyDescent="0.25">
      <c r="A137" t="s">
        <v>555</v>
      </c>
      <c r="B137" t="s">
        <v>591</v>
      </c>
      <c r="C137">
        <f>Table2[[#This Row],[xor]]</f>
        <v>1</v>
      </c>
      <c r="D137">
        <f>Table2[[#This Row],[optionality]]</f>
        <v>0</v>
      </c>
      <c r="E137">
        <f>Table2[[#This Row],[concurrent]]</f>
        <v>1</v>
      </c>
      <c r="F137">
        <f>Table2[[#This Row],[sequence]]</f>
        <v>1</v>
      </c>
      <c r="G137">
        <f>Table2[[#This Row],[sequence-opt]]</f>
        <v>0</v>
      </c>
      <c r="H137">
        <f>Table2[[#This Row],[loop]]</f>
        <v>2</v>
      </c>
      <c r="I137">
        <f>Table2[[#This Row],[flower]]</f>
        <v>1</v>
      </c>
      <c r="J137">
        <f>Table2[[#This Row],[flower_size]]</f>
        <v>1</v>
      </c>
      <c r="K137">
        <f>Table2[[#This Row],[tau]]</f>
        <v>1</v>
      </c>
      <c r="L137">
        <f>Table2[[#This Row],[interleaved]]</f>
        <v>0</v>
      </c>
      <c r="M137">
        <f>Table2[[#This Row],[or]]</f>
        <v>0</v>
      </c>
      <c r="N137">
        <f>Table2[[#This Row],[or_children]]</f>
        <v>0</v>
      </c>
      <c r="O137">
        <f>Table2[[#This Row],[or_size]]</f>
        <v>0</v>
      </c>
      <c r="P137">
        <f>Table2[[#This Row],[activity]]</f>
        <v>3</v>
      </c>
      <c r="Q137" s="1" t="str">
        <f>Table2[[#This Row],[miner]]</f>
        <v>imf</v>
      </c>
      <c r="R137">
        <f>Table5[[#This Row],[xor]]-Table5[[#This Row],[optionality]]</f>
        <v>1</v>
      </c>
      <c r="S137">
        <f>Table5[[#This Row],[xor non optionality]]+Table5[[#This Row],[sequence]]+Table5[[#This Row],[loop]]+Table5[[#This Row],[interleaved]]+Table5[[#This Row],[concurrent]]</f>
        <v>5</v>
      </c>
      <c r="T137">
        <f>Table5[[#This Row],[sequence-opt]]+Table5[[#This Row],[optionality]]+Table5[[#This Row],[or]]</f>
        <v>0</v>
      </c>
      <c r="U137">
        <f>Table5[[#This Row],[basic footprints]]+Table5[[#This Row],[advanced footprints]]</f>
        <v>5</v>
      </c>
      <c r="V137">
        <f>Table5[[#This Row],[flower_size]]/Table5[[#This Row],[activity]]</f>
        <v>0.33333333333333331</v>
      </c>
      <c r="W137" s="5">
        <f>Table5[[#This Row],[tau]]/Table5[[#This Row],[activity]]</f>
        <v>0.33333333333333331</v>
      </c>
      <c r="X137" s="5">
        <f>Table5[[#This Row],[optionality]]</f>
        <v>0</v>
      </c>
      <c r="Y137" s="5">
        <f>Table5[[#This Row],[sequence-opt]]</f>
        <v>0</v>
      </c>
      <c r="Z137" s="5">
        <f>Table5[[#This Row],[or]]</f>
        <v>0</v>
      </c>
      <c r="AA137" s="5">
        <f>Table5[[#This Row],[or_size]]</f>
        <v>0</v>
      </c>
      <c r="AB137" s="5">
        <f>Table5[[#This Row],[advanced footprints]]/(Table5[[#This Row],[basic footprints]]+Table5[[#This Row],[advanced footprints]]-Table5[[#This Row],[sequence-opt]])</f>
        <v>0</v>
      </c>
      <c r="AC137" s="5">
        <f>Table5[[#This Row],[optionality footprint]]/(Table5[[#This Row],[activity]]+Table5[[#This Row],[basic footprints]])</f>
        <v>0</v>
      </c>
      <c r="AD137" s="5">
        <f>IFERROR(Table5[[#This Row],[sequence optionality footprint]]/Table5[[#This Row],[sequence]],"")</f>
        <v>0</v>
      </c>
      <c r="AE137" s="5">
        <f>IFERROR(Table5[[#This Row],[or footprint]]/(Table5[[#This Row],[concurrent]]+Table5[[#This Row],[or]]),"")</f>
        <v>0</v>
      </c>
    </row>
    <row r="138" spans="1:31" hidden="1" x14ac:dyDescent="0.25">
      <c r="A138" t="s">
        <v>555</v>
      </c>
      <c r="B138" t="s">
        <v>591</v>
      </c>
      <c r="C138">
        <f>Table2[[#This Row],[xor]]</f>
        <v>1</v>
      </c>
      <c r="D138">
        <f>Table2[[#This Row],[optionality]]</f>
        <v>0</v>
      </c>
      <c r="E138">
        <f>Table2[[#This Row],[concurrent]]</f>
        <v>1</v>
      </c>
      <c r="F138">
        <f>Table2[[#This Row],[sequence]]</f>
        <v>1</v>
      </c>
      <c r="G138">
        <f>Table2[[#This Row],[sequence-opt]]</f>
        <v>0</v>
      </c>
      <c r="H138">
        <f>Table2[[#This Row],[loop]]</f>
        <v>2</v>
      </c>
      <c r="I138">
        <f>Table2[[#This Row],[flower]]</f>
        <v>1</v>
      </c>
      <c r="J138">
        <f>Table2[[#This Row],[flower_size]]</f>
        <v>1</v>
      </c>
      <c r="K138">
        <f>Table2[[#This Row],[tau]]</f>
        <v>1</v>
      </c>
      <c r="L138">
        <f>Table2[[#This Row],[interleaved]]</f>
        <v>0</v>
      </c>
      <c r="M138">
        <f>Table2[[#This Row],[or]]</f>
        <v>0</v>
      </c>
      <c r="N138">
        <f>Table2[[#This Row],[or_children]]</f>
        <v>0</v>
      </c>
      <c r="O138">
        <f>Table2[[#This Row],[or_size]]</f>
        <v>0</v>
      </c>
      <c r="P138">
        <f>Table2[[#This Row],[activity]]</f>
        <v>3</v>
      </c>
      <c r="Q138" s="1" t="str">
        <f>Table2[[#This Row],[miner]]</f>
        <v>imfa-basic-opt-pc</v>
      </c>
      <c r="R138">
        <f>Table5[[#This Row],[xor]]-Table5[[#This Row],[optionality]]</f>
        <v>1</v>
      </c>
      <c r="S138">
        <f>Table5[[#This Row],[xor non optionality]]+Table5[[#This Row],[sequence]]+Table5[[#This Row],[loop]]+Table5[[#This Row],[interleaved]]+Table5[[#This Row],[concurrent]]</f>
        <v>5</v>
      </c>
      <c r="T138">
        <f>Table5[[#This Row],[sequence-opt]]+Table5[[#This Row],[optionality]]+Table5[[#This Row],[or]]</f>
        <v>0</v>
      </c>
      <c r="U138">
        <f>Table5[[#This Row],[basic footprints]]+Table5[[#This Row],[advanced footprints]]</f>
        <v>5</v>
      </c>
      <c r="V138">
        <f>Table5[[#This Row],[flower_size]]/Table5[[#This Row],[activity]]</f>
        <v>0.33333333333333331</v>
      </c>
      <c r="W138" s="5">
        <f>Table5[[#This Row],[tau]]/Table5[[#This Row],[activity]]</f>
        <v>0.33333333333333331</v>
      </c>
      <c r="X138" s="5">
        <f>Table5[[#This Row],[optionality]]</f>
        <v>0</v>
      </c>
      <c r="Y138" s="5">
        <f>Table5[[#This Row],[sequence-opt]]</f>
        <v>0</v>
      </c>
      <c r="Z138" s="5">
        <f>Table5[[#This Row],[or]]</f>
        <v>0</v>
      </c>
      <c r="AA138" s="5">
        <f>Table5[[#This Row],[or_size]]</f>
        <v>0</v>
      </c>
      <c r="AB138" s="5">
        <f>Table5[[#This Row],[advanced footprints]]/(Table5[[#This Row],[basic footprints]]+Table5[[#This Row],[advanced footprints]]-Table5[[#This Row],[sequence-opt]])</f>
        <v>0</v>
      </c>
      <c r="AC138" s="5">
        <f>Table5[[#This Row],[optionality footprint]]/(Table5[[#This Row],[activity]]+Table5[[#This Row],[basic footprints]])</f>
        <v>0</v>
      </c>
      <c r="AD138" s="5">
        <f>IFERROR(Table5[[#This Row],[sequence optionality footprint]]/Table5[[#This Row],[sequence]],"")</f>
        <v>0</v>
      </c>
      <c r="AE138" s="5">
        <f>IFERROR(Table5[[#This Row],[or footprint]]/(Table5[[#This Row],[concurrent]]+Table5[[#This Row],[or]]),"")</f>
        <v>0</v>
      </c>
    </row>
    <row r="139" spans="1:31" x14ac:dyDescent="0.25">
      <c r="A139" t="s">
        <v>555</v>
      </c>
      <c r="B139" t="s">
        <v>591</v>
      </c>
      <c r="C139">
        <f>Table2[[#This Row],[xor]]</f>
        <v>1</v>
      </c>
      <c r="D139">
        <f>Table2[[#This Row],[optionality]]</f>
        <v>0</v>
      </c>
      <c r="E139">
        <f>Table2[[#This Row],[concurrent]]</f>
        <v>1</v>
      </c>
      <c r="F139">
        <f>Table2[[#This Row],[sequence]]</f>
        <v>1</v>
      </c>
      <c r="G139">
        <f>Table2[[#This Row],[sequence-opt]]</f>
        <v>0</v>
      </c>
      <c r="H139">
        <f>Table2[[#This Row],[loop]]</f>
        <v>2</v>
      </c>
      <c r="I139">
        <f>Table2[[#This Row],[flower]]</f>
        <v>1</v>
      </c>
      <c r="J139">
        <f>Table2[[#This Row],[flower_size]]</f>
        <v>1</v>
      </c>
      <c r="K139">
        <f>Table2[[#This Row],[tau]]</f>
        <v>1</v>
      </c>
      <c r="L139">
        <f>Table2[[#This Row],[interleaved]]</f>
        <v>0</v>
      </c>
      <c r="M139">
        <f>Table2[[#This Row],[or]]</f>
        <v>0</v>
      </c>
      <c r="N139">
        <f>Table2[[#This Row],[or_children]]</f>
        <v>0</v>
      </c>
      <c r="O139">
        <f>Table2[[#This Row],[or_size]]</f>
        <v>0</v>
      </c>
      <c r="P139">
        <f>Table2[[#This Row],[activity]]</f>
        <v>3</v>
      </c>
      <c r="Q139" s="1" t="str">
        <f>Table2[[#This Row],[miner]]</f>
        <v>imfa</v>
      </c>
      <c r="R139">
        <f>Table5[[#This Row],[xor]]-Table5[[#This Row],[optionality]]</f>
        <v>1</v>
      </c>
      <c r="S139">
        <f>Table5[[#This Row],[xor non optionality]]+Table5[[#This Row],[sequence]]+Table5[[#This Row],[loop]]+Table5[[#This Row],[interleaved]]+Table5[[#This Row],[concurrent]]</f>
        <v>5</v>
      </c>
      <c r="T139">
        <f>Table5[[#This Row],[sequence-opt]]+Table5[[#This Row],[optionality]]+Table5[[#This Row],[or]]</f>
        <v>0</v>
      </c>
      <c r="U139">
        <f>Table5[[#This Row],[basic footprints]]+Table5[[#This Row],[advanced footprints]]</f>
        <v>5</v>
      </c>
      <c r="V139">
        <f>Table5[[#This Row],[flower_size]]/Table5[[#This Row],[activity]]</f>
        <v>0.33333333333333331</v>
      </c>
      <c r="W139" s="5">
        <f>Table5[[#This Row],[tau]]/Table5[[#This Row],[activity]]</f>
        <v>0.33333333333333331</v>
      </c>
      <c r="X139" s="5">
        <f>Table5[[#This Row],[optionality]]</f>
        <v>0</v>
      </c>
      <c r="Y139" s="5">
        <f>Table5[[#This Row],[sequence-opt]]</f>
        <v>0</v>
      </c>
      <c r="Z139" s="5">
        <f>Table5[[#This Row],[or]]</f>
        <v>0</v>
      </c>
      <c r="AA139" s="5">
        <f>Table5[[#This Row],[or_size]]</f>
        <v>0</v>
      </c>
      <c r="AB139" s="5">
        <f>Table5[[#This Row],[advanced footprints]]/(Table5[[#This Row],[basic footprints]]+Table5[[#This Row],[advanced footprints]]-Table5[[#This Row],[sequence-opt]])</f>
        <v>0</v>
      </c>
      <c r="AC139" s="5">
        <f>Table5[[#This Row],[optionality footprint]]/(Table5[[#This Row],[activity]]+Table5[[#This Row],[basic footprints]])</f>
        <v>0</v>
      </c>
      <c r="AD139" s="5">
        <f>IFERROR(Table5[[#This Row],[sequence optionality footprint]]/Table5[[#This Row],[sequence]],"")</f>
        <v>0</v>
      </c>
      <c r="AE139" s="5">
        <f>IFERROR(Table5[[#This Row],[or footprint]]/(Table5[[#This Row],[concurrent]]+Table5[[#This Row],[or]]),"")</f>
        <v>0</v>
      </c>
    </row>
    <row r="140" spans="1:31" x14ac:dyDescent="0.25">
      <c r="A140" t="s">
        <v>556</v>
      </c>
      <c r="B140" t="s">
        <v>591</v>
      </c>
      <c r="C140">
        <f>Table2[[#This Row],[xor]]</f>
        <v>8</v>
      </c>
      <c r="D140">
        <f>Table2[[#This Row],[optionality]]</f>
        <v>0</v>
      </c>
      <c r="E140">
        <f>Table2[[#This Row],[concurrent]]</f>
        <v>2</v>
      </c>
      <c r="F140">
        <f>Table2[[#This Row],[sequence]]</f>
        <v>1</v>
      </c>
      <c r="G140">
        <f>Table2[[#This Row],[sequence-opt]]</f>
        <v>0</v>
      </c>
      <c r="H140">
        <f>Table2[[#This Row],[loop]]</f>
        <v>8</v>
      </c>
      <c r="I140">
        <f>Table2[[#This Row],[flower]]</f>
        <v>8</v>
      </c>
      <c r="J140">
        <f>Table2[[#This Row],[flower_size]]</f>
        <v>8</v>
      </c>
      <c r="K140">
        <f>Table2[[#This Row],[tau]]</f>
        <v>8</v>
      </c>
      <c r="L140">
        <f>Table2[[#This Row],[interleaved]]</f>
        <v>0</v>
      </c>
      <c r="M140">
        <f>Table2[[#This Row],[or]]</f>
        <v>0</v>
      </c>
      <c r="N140">
        <f>Table2[[#This Row],[or_children]]</f>
        <v>0</v>
      </c>
      <c r="O140">
        <f>Table2[[#This Row],[or_size]]</f>
        <v>0</v>
      </c>
      <c r="P140">
        <f>Table2[[#This Row],[activity]]</f>
        <v>9</v>
      </c>
      <c r="Q140" s="1" t="str">
        <f>Table2[[#This Row],[miner]]</f>
        <v>im</v>
      </c>
      <c r="R140">
        <f>Table5[[#This Row],[xor]]-Table5[[#This Row],[optionality]]</f>
        <v>8</v>
      </c>
      <c r="S140">
        <f>Table5[[#This Row],[xor non optionality]]+Table5[[#This Row],[sequence]]+Table5[[#This Row],[loop]]+Table5[[#This Row],[interleaved]]+Table5[[#This Row],[concurrent]]</f>
        <v>19</v>
      </c>
      <c r="T140">
        <f>Table5[[#This Row],[sequence-opt]]+Table5[[#This Row],[optionality]]+Table5[[#This Row],[or]]</f>
        <v>0</v>
      </c>
      <c r="U140">
        <f>Table5[[#This Row],[basic footprints]]+Table5[[#This Row],[advanced footprints]]</f>
        <v>19</v>
      </c>
      <c r="V140">
        <f>Table5[[#This Row],[flower_size]]/Table5[[#This Row],[activity]]</f>
        <v>0.88888888888888884</v>
      </c>
      <c r="W140" s="5">
        <f>Table5[[#This Row],[tau]]/Table5[[#This Row],[activity]]</f>
        <v>0.88888888888888884</v>
      </c>
      <c r="X140" s="5">
        <f>Table5[[#This Row],[optionality]]</f>
        <v>0</v>
      </c>
      <c r="Y140" s="5">
        <f>Table5[[#This Row],[sequence-opt]]</f>
        <v>0</v>
      </c>
      <c r="Z140" s="5">
        <f>Table5[[#This Row],[or]]</f>
        <v>0</v>
      </c>
      <c r="AA140" s="5">
        <f>Table5[[#This Row],[or_size]]</f>
        <v>0</v>
      </c>
      <c r="AB140" s="5">
        <f>Table5[[#This Row],[advanced footprints]]/(Table5[[#This Row],[basic footprints]]+Table5[[#This Row],[advanced footprints]]-Table5[[#This Row],[sequence-opt]])</f>
        <v>0</v>
      </c>
      <c r="AC140" s="5">
        <f>Table5[[#This Row],[optionality footprint]]/(Table5[[#This Row],[activity]]+Table5[[#This Row],[basic footprints]])</f>
        <v>0</v>
      </c>
      <c r="AD140" s="5">
        <f>IFERROR(Table5[[#This Row],[sequence optionality footprint]]/Table5[[#This Row],[sequence]],"")</f>
        <v>0</v>
      </c>
      <c r="AE140" s="5">
        <f>IFERROR(Table5[[#This Row],[or footprint]]/(Table5[[#This Row],[concurrent]]+Table5[[#This Row],[or]]),"")</f>
        <v>0</v>
      </c>
    </row>
    <row r="141" spans="1:31" hidden="1" x14ac:dyDescent="0.25">
      <c r="A141" t="s">
        <v>556</v>
      </c>
      <c r="B141" t="s">
        <v>591</v>
      </c>
      <c r="C141">
        <f>Table2[[#This Row],[xor]]</f>
        <v>4</v>
      </c>
      <c r="D141">
        <f>Table2[[#This Row],[optionality]]</f>
        <v>2</v>
      </c>
      <c r="E141">
        <f>Table2[[#This Row],[concurrent]]</f>
        <v>1</v>
      </c>
      <c r="F141">
        <f>Table2[[#This Row],[sequence]]</f>
        <v>1</v>
      </c>
      <c r="G141">
        <f>Table2[[#This Row],[sequence-opt]]</f>
        <v>0</v>
      </c>
      <c r="H141">
        <f>Table2[[#This Row],[loop]]</f>
        <v>6</v>
      </c>
      <c r="I141">
        <f>Table2[[#This Row],[flower]]</f>
        <v>1</v>
      </c>
      <c r="J141">
        <f>Table2[[#This Row],[flower_size]]</f>
        <v>1</v>
      </c>
      <c r="K141">
        <f>Table2[[#This Row],[tau]]</f>
        <v>3</v>
      </c>
      <c r="L141">
        <f>Table2[[#This Row],[interleaved]]</f>
        <v>0</v>
      </c>
      <c r="M141">
        <f>Table2[[#This Row],[or]]</f>
        <v>1</v>
      </c>
      <c r="N141">
        <f>Table2[[#This Row],[or_children]]</f>
        <v>4</v>
      </c>
      <c r="O141">
        <f>Table2[[#This Row],[or_size]]</f>
        <v>4</v>
      </c>
      <c r="P141">
        <f>Table2[[#This Row],[activity]]</f>
        <v>9</v>
      </c>
      <c r="Q141" s="1" t="str">
        <f>Table2[[#This Row],[miner]]</f>
        <v>ima-basic-opt-pc</v>
      </c>
      <c r="R141">
        <f>Table5[[#This Row],[xor]]-Table5[[#This Row],[optionality]]</f>
        <v>2</v>
      </c>
      <c r="S141">
        <f>Table5[[#This Row],[xor non optionality]]+Table5[[#This Row],[sequence]]+Table5[[#This Row],[loop]]+Table5[[#This Row],[interleaved]]+Table5[[#This Row],[concurrent]]</f>
        <v>10</v>
      </c>
      <c r="T141">
        <f>Table5[[#This Row],[sequence-opt]]+Table5[[#This Row],[optionality]]+Table5[[#This Row],[or]]</f>
        <v>3</v>
      </c>
      <c r="U141">
        <f>Table5[[#This Row],[basic footprints]]+Table5[[#This Row],[advanced footprints]]</f>
        <v>13</v>
      </c>
      <c r="V141">
        <f>Table5[[#This Row],[flower_size]]/Table5[[#This Row],[activity]]</f>
        <v>0.1111111111111111</v>
      </c>
      <c r="W141" s="5">
        <f>Table5[[#This Row],[tau]]/Table5[[#This Row],[activity]]</f>
        <v>0.33333333333333331</v>
      </c>
      <c r="X141" s="5">
        <f>Table5[[#This Row],[optionality]]</f>
        <v>2</v>
      </c>
      <c r="Y141" s="5">
        <f>Table5[[#This Row],[sequence-opt]]</f>
        <v>0</v>
      </c>
      <c r="Z141" s="5">
        <f>Table5[[#This Row],[or]]</f>
        <v>1</v>
      </c>
      <c r="AA141" s="5">
        <f>Table5[[#This Row],[or_size]]</f>
        <v>4</v>
      </c>
      <c r="AB141" s="5">
        <f>Table5[[#This Row],[advanced footprints]]/(Table5[[#This Row],[basic footprints]]+Table5[[#This Row],[advanced footprints]]-Table5[[#This Row],[sequence-opt]])</f>
        <v>0.23076923076923078</v>
      </c>
      <c r="AC141" s="5">
        <f>Table5[[#This Row],[optionality footprint]]/(Table5[[#This Row],[activity]]+Table5[[#This Row],[basic footprints]])</f>
        <v>0.10526315789473684</v>
      </c>
      <c r="AD141" s="5">
        <f>IFERROR(Table5[[#This Row],[sequence optionality footprint]]/Table5[[#This Row],[sequence]],"")</f>
        <v>0</v>
      </c>
      <c r="AE141" s="5">
        <f>IFERROR(Table5[[#This Row],[or footprint]]/(Table5[[#This Row],[concurrent]]+Table5[[#This Row],[or]]),"")</f>
        <v>0.5</v>
      </c>
    </row>
    <row r="142" spans="1:31" x14ac:dyDescent="0.25">
      <c r="A142" t="s">
        <v>556</v>
      </c>
      <c r="B142" t="s">
        <v>591</v>
      </c>
      <c r="C142">
        <f>Table2[[#This Row],[xor]]</f>
        <v>4</v>
      </c>
      <c r="D142">
        <f>Table2[[#This Row],[optionality]]</f>
        <v>2</v>
      </c>
      <c r="E142">
        <f>Table2[[#This Row],[concurrent]]</f>
        <v>1</v>
      </c>
      <c r="F142">
        <f>Table2[[#This Row],[sequence]]</f>
        <v>1</v>
      </c>
      <c r="G142">
        <f>Table2[[#This Row],[sequence-opt]]</f>
        <v>0</v>
      </c>
      <c r="H142">
        <f>Table2[[#This Row],[loop]]</f>
        <v>6</v>
      </c>
      <c r="I142">
        <f>Table2[[#This Row],[flower]]</f>
        <v>1</v>
      </c>
      <c r="J142">
        <f>Table2[[#This Row],[flower_size]]</f>
        <v>1</v>
      </c>
      <c r="K142">
        <f>Table2[[#This Row],[tau]]</f>
        <v>3</v>
      </c>
      <c r="L142">
        <f>Table2[[#This Row],[interleaved]]</f>
        <v>0</v>
      </c>
      <c r="M142">
        <f>Table2[[#This Row],[or]]</f>
        <v>1</v>
      </c>
      <c r="N142">
        <f>Table2[[#This Row],[or_children]]</f>
        <v>4</v>
      </c>
      <c r="O142">
        <f>Table2[[#This Row],[or_size]]</f>
        <v>4</v>
      </c>
      <c r="P142">
        <f>Table2[[#This Row],[activity]]</f>
        <v>9</v>
      </c>
      <c r="Q142" s="1" t="str">
        <f>Table2[[#This Row],[miner]]</f>
        <v>ima</v>
      </c>
      <c r="R142">
        <f>Table5[[#This Row],[xor]]-Table5[[#This Row],[optionality]]</f>
        <v>2</v>
      </c>
      <c r="S142">
        <f>Table5[[#This Row],[xor non optionality]]+Table5[[#This Row],[sequence]]+Table5[[#This Row],[loop]]+Table5[[#This Row],[interleaved]]+Table5[[#This Row],[concurrent]]</f>
        <v>10</v>
      </c>
      <c r="T142">
        <f>Table5[[#This Row],[sequence-opt]]+Table5[[#This Row],[optionality]]+Table5[[#This Row],[or]]</f>
        <v>3</v>
      </c>
      <c r="U142">
        <f>Table5[[#This Row],[basic footprints]]+Table5[[#This Row],[advanced footprints]]</f>
        <v>13</v>
      </c>
      <c r="V142">
        <f>Table5[[#This Row],[flower_size]]/Table5[[#This Row],[activity]]</f>
        <v>0.1111111111111111</v>
      </c>
      <c r="W142" s="5">
        <f>Table5[[#This Row],[tau]]/Table5[[#This Row],[activity]]</f>
        <v>0.33333333333333331</v>
      </c>
      <c r="X142" s="5">
        <f>Table5[[#This Row],[optionality]]</f>
        <v>2</v>
      </c>
      <c r="Y142" s="5">
        <f>Table5[[#This Row],[sequence-opt]]</f>
        <v>0</v>
      </c>
      <c r="Z142" s="5">
        <f>Table5[[#This Row],[or]]</f>
        <v>1</v>
      </c>
      <c r="AA142" s="5">
        <f>Table5[[#This Row],[or_size]]</f>
        <v>4</v>
      </c>
      <c r="AB142" s="5">
        <f>Table5[[#This Row],[advanced footprints]]/(Table5[[#This Row],[basic footprints]]+Table5[[#This Row],[advanced footprints]]-Table5[[#This Row],[sequence-opt]])</f>
        <v>0.23076923076923078</v>
      </c>
      <c r="AC142" s="5">
        <f>Table5[[#This Row],[optionality footprint]]/(Table5[[#This Row],[activity]]+Table5[[#This Row],[basic footprints]])</f>
        <v>0.10526315789473684</v>
      </c>
      <c r="AD142" s="5">
        <f>IFERROR(Table5[[#This Row],[sequence optionality footprint]]/Table5[[#This Row],[sequence]],"")</f>
        <v>0</v>
      </c>
      <c r="AE142" s="5">
        <f>IFERROR(Table5[[#This Row],[or footprint]]/(Table5[[#This Row],[concurrent]]+Table5[[#This Row],[or]]),"")</f>
        <v>0.5</v>
      </c>
    </row>
    <row r="143" spans="1:31" x14ac:dyDescent="0.25">
      <c r="A143" t="s">
        <v>556</v>
      </c>
      <c r="B143" t="s">
        <v>591</v>
      </c>
      <c r="C143">
        <f>Table2[[#This Row],[xor]]</f>
        <v>5</v>
      </c>
      <c r="D143">
        <f>Table2[[#This Row],[optionality]]</f>
        <v>2</v>
      </c>
      <c r="E143">
        <f>Table2[[#This Row],[concurrent]]</f>
        <v>2</v>
      </c>
      <c r="F143">
        <f>Table2[[#This Row],[sequence]]</f>
        <v>1</v>
      </c>
      <c r="G143">
        <f>Table2[[#This Row],[sequence-opt]]</f>
        <v>0</v>
      </c>
      <c r="H143">
        <f>Table2[[#This Row],[loop]]</f>
        <v>3</v>
      </c>
      <c r="I143">
        <f>Table2[[#This Row],[flower]]</f>
        <v>3</v>
      </c>
      <c r="J143">
        <f>Table2[[#This Row],[flower_size]]</f>
        <v>3</v>
      </c>
      <c r="K143">
        <f>Table2[[#This Row],[tau]]</f>
        <v>5</v>
      </c>
      <c r="L143">
        <f>Table2[[#This Row],[interleaved]]</f>
        <v>0</v>
      </c>
      <c r="M143">
        <f>Table2[[#This Row],[or]]</f>
        <v>0</v>
      </c>
      <c r="N143">
        <f>Table2[[#This Row],[or_children]]</f>
        <v>0</v>
      </c>
      <c r="O143">
        <f>Table2[[#This Row],[or_size]]</f>
        <v>0</v>
      </c>
      <c r="P143">
        <f>Table2[[#This Row],[activity]]</f>
        <v>9</v>
      </c>
      <c r="Q143" s="1" t="str">
        <f>Table2[[#This Row],[miner]]</f>
        <v>imf</v>
      </c>
      <c r="R143">
        <f>Table5[[#This Row],[xor]]-Table5[[#This Row],[optionality]]</f>
        <v>3</v>
      </c>
      <c r="S143">
        <f>Table5[[#This Row],[xor non optionality]]+Table5[[#This Row],[sequence]]+Table5[[#This Row],[loop]]+Table5[[#This Row],[interleaved]]+Table5[[#This Row],[concurrent]]</f>
        <v>9</v>
      </c>
      <c r="T143">
        <f>Table5[[#This Row],[sequence-opt]]+Table5[[#This Row],[optionality]]+Table5[[#This Row],[or]]</f>
        <v>2</v>
      </c>
      <c r="U143">
        <f>Table5[[#This Row],[basic footprints]]+Table5[[#This Row],[advanced footprints]]</f>
        <v>11</v>
      </c>
      <c r="V143">
        <f>Table5[[#This Row],[flower_size]]/Table5[[#This Row],[activity]]</f>
        <v>0.33333333333333331</v>
      </c>
      <c r="W143" s="5">
        <f>Table5[[#This Row],[tau]]/Table5[[#This Row],[activity]]</f>
        <v>0.55555555555555558</v>
      </c>
      <c r="X143" s="5">
        <f>Table5[[#This Row],[optionality]]</f>
        <v>2</v>
      </c>
      <c r="Y143" s="5">
        <f>Table5[[#This Row],[sequence-opt]]</f>
        <v>0</v>
      </c>
      <c r="Z143" s="5">
        <f>Table5[[#This Row],[or]]</f>
        <v>0</v>
      </c>
      <c r="AA143" s="5">
        <f>Table5[[#This Row],[or_size]]</f>
        <v>0</v>
      </c>
      <c r="AB143" s="5">
        <f>Table5[[#This Row],[advanced footprints]]/(Table5[[#This Row],[basic footprints]]+Table5[[#This Row],[advanced footprints]]-Table5[[#This Row],[sequence-opt]])</f>
        <v>0.18181818181818182</v>
      </c>
      <c r="AC143" s="5">
        <f>Table5[[#This Row],[optionality footprint]]/(Table5[[#This Row],[activity]]+Table5[[#This Row],[basic footprints]])</f>
        <v>0.1111111111111111</v>
      </c>
      <c r="AD143" s="5">
        <f>IFERROR(Table5[[#This Row],[sequence optionality footprint]]/Table5[[#This Row],[sequence]],"")</f>
        <v>0</v>
      </c>
      <c r="AE143" s="5">
        <f>IFERROR(Table5[[#This Row],[or footprint]]/(Table5[[#This Row],[concurrent]]+Table5[[#This Row],[or]]),"")</f>
        <v>0</v>
      </c>
    </row>
    <row r="144" spans="1:31" hidden="1" x14ac:dyDescent="0.25">
      <c r="A144" t="s">
        <v>556</v>
      </c>
      <c r="B144" t="s">
        <v>591</v>
      </c>
      <c r="C144">
        <f>Table2[[#This Row],[xor]]</f>
        <v>3</v>
      </c>
      <c r="D144">
        <f>Table2[[#This Row],[optionality]]</f>
        <v>2</v>
      </c>
      <c r="E144">
        <f>Table2[[#This Row],[concurrent]]</f>
        <v>1</v>
      </c>
      <c r="F144">
        <f>Table2[[#This Row],[sequence]]</f>
        <v>1</v>
      </c>
      <c r="G144">
        <f>Table2[[#This Row],[sequence-opt]]</f>
        <v>0</v>
      </c>
      <c r="H144">
        <f>Table2[[#This Row],[loop]]</f>
        <v>4</v>
      </c>
      <c r="I144">
        <f>Table2[[#This Row],[flower]]</f>
        <v>0</v>
      </c>
      <c r="J144">
        <f>Table2[[#This Row],[flower_size]]</f>
        <v>0</v>
      </c>
      <c r="K144">
        <f>Table2[[#This Row],[tau]]</f>
        <v>2</v>
      </c>
      <c r="L144">
        <f>Table2[[#This Row],[interleaved]]</f>
        <v>0</v>
      </c>
      <c r="M144">
        <f>Table2[[#This Row],[or]]</f>
        <v>2</v>
      </c>
      <c r="N144">
        <f>Table2[[#This Row],[or_children]]</f>
        <v>5</v>
      </c>
      <c r="O144">
        <f>Table2[[#This Row],[or_size]]</f>
        <v>5</v>
      </c>
      <c r="P144">
        <f>Table2[[#This Row],[activity]]</f>
        <v>9</v>
      </c>
      <c r="Q144" s="1" t="str">
        <f>Table2[[#This Row],[miner]]</f>
        <v>imfa-basic-opt-pc</v>
      </c>
      <c r="R144">
        <f>Table5[[#This Row],[xor]]-Table5[[#This Row],[optionality]]</f>
        <v>1</v>
      </c>
      <c r="S144">
        <f>Table5[[#This Row],[xor non optionality]]+Table5[[#This Row],[sequence]]+Table5[[#This Row],[loop]]+Table5[[#This Row],[interleaved]]+Table5[[#This Row],[concurrent]]</f>
        <v>7</v>
      </c>
      <c r="T144">
        <f>Table5[[#This Row],[sequence-opt]]+Table5[[#This Row],[optionality]]+Table5[[#This Row],[or]]</f>
        <v>4</v>
      </c>
      <c r="U144">
        <f>Table5[[#This Row],[basic footprints]]+Table5[[#This Row],[advanced footprints]]</f>
        <v>11</v>
      </c>
      <c r="V144">
        <f>Table5[[#This Row],[flower_size]]/Table5[[#This Row],[activity]]</f>
        <v>0</v>
      </c>
      <c r="W144" s="5">
        <f>Table5[[#This Row],[tau]]/Table5[[#This Row],[activity]]</f>
        <v>0.22222222222222221</v>
      </c>
      <c r="X144" s="5">
        <f>Table5[[#This Row],[optionality]]</f>
        <v>2</v>
      </c>
      <c r="Y144" s="5">
        <f>Table5[[#This Row],[sequence-opt]]</f>
        <v>0</v>
      </c>
      <c r="Z144" s="5">
        <f>Table5[[#This Row],[or]]</f>
        <v>2</v>
      </c>
      <c r="AA144" s="5">
        <f>Table5[[#This Row],[or_size]]</f>
        <v>5</v>
      </c>
      <c r="AB144" s="5">
        <f>Table5[[#This Row],[advanced footprints]]/(Table5[[#This Row],[basic footprints]]+Table5[[#This Row],[advanced footprints]]-Table5[[#This Row],[sequence-opt]])</f>
        <v>0.36363636363636365</v>
      </c>
      <c r="AC144" s="5">
        <f>Table5[[#This Row],[optionality footprint]]/(Table5[[#This Row],[activity]]+Table5[[#This Row],[basic footprints]])</f>
        <v>0.125</v>
      </c>
      <c r="AD144" s="5">
        <f>IFERROR(Table5[[#This Row],[sequence optionality footprint]]/Table5[[#This Row],[sequence]],"")</f>
        <v>0</v>
      </c>
      <c r="AE144" s="5">
        <f>IFERROR(Table5[[#This Row],[or footprint]]/(Table5[[#This Row],[concurrent]]+Table5[[#This Row],[or]]),"")</f>
        <v>0.66666666666666663</v>
      </c>
    </row>
    <row r="145" spans="1:31" x14ac:dyDescent="0.25">
      <c r="A145" t="s">
        <v>556</v>
      </c>
      <c r="B145" t="s">
        <v>591</v>
      </c>
      <c r="C145">
        <f>Table2[[#This Row],[xor]]</f>
        <v>3</v>
      </c>
      <c r="D145">
        <f>Table2[[#This Row],[optionality]]</f>
        <v>2</v>
      </c>
      <c r="E145">
        <f>Table2[[#This Row],[concurrent]]</f>
        <v>1</v>
      </c>
      <c r="F145">
        <f>Table2[[#This Row],[sequence]]</f>
        <v>1</v>
      </c>
      <c r="G145">
        <f>Table2[[#This Row],[sequence-opt]]</f>
        <v>0</v>
      </c>
      <c r="H145">
        <f>Table2[[#This Row],[loop]]</f>
        <v>4</v>
      </c>
      <c r="I145">
        <f>Table2[[#This Row],[flower]]</f>
        <v>0</v>
      </c>
      <c r="J145">
        <f>Table2[[#This Row],[flower_size]]</f>
        <v>0</v>
      </c>
      <c r="K145">
        <f>Table2[[#This Row],[tau]]</f>
        <v>2</v>
      </c>
      <c r="L145">
        <f>Table2[[#This Row],[interleaved]]</f>
        <v>0</v>
      </c>
      <c r="M145">
        <f>Table2[[#This Row],[or]]</f>
        <v>2</v>
      </c>
      <c r="N145">
        <f>Table2[[#This Row],[or_children]]</f>
        <v>5</v>
      </c>
      <c r="O145">
        <f>Table2[[#This Row],[or_size]]</f>
        <v>5</v>
      </c>
      <c r="P145">
        <f>Table2[[#This Row],[activity]]</f>
        <v>9</v>
      </c>
      <c r="Q145" s="1" t="str">
        <f>Table2[[#This Row],[miner]]</f>
        <v>imfa</v>
      </c>
      <c r="R145">
        <f>Table5[[#This Row],[xor]]-Table5[[#This Row],[optionality]]</f>
        <v>1</v>
      </c>
      <c r="S145">
        <f>Table5[[#This Row],[xor non optionality]]+Table5[[#This Row],[sequence]]+Table5[[#This Row],[loop]]+Table5[[#This Row],[interleaved]]+Table5[[#This Row],[concurrent]]</f>
        <v>7</v>
      </c>
      <c r="T145">
        <f>Table5[[#This Row],[sequence-opt]]+Table5[[#This Row],[optionality]]+Table5[[#This Row],[or]]</f>
        <v>4</v>
      </c>
      <c r="U145">
        <f>Table5[[#This Row],[basic footprints]]+Table5[[#This Row],[advanced footprints]]</f>
        <v>11</v>
      </c>
      <c r="V145">
        <f>Table5[[#This Row],[flower_size]]/Table5[[#This Row],[activity]]</f>
        <v>0</v>
      </c>
      <c r="W145" s="5">
        <f>Table5[[#This Row],[tau]]/Table5[[#This Row],[activity]]</f>
        <v>0.22222222222222221</v>
      </c>
      <c r="X145" s="5">
        <f>Table5[[#This Row],[optionality]]</f>
        <v>2</v>
      </c>
      <c r="Y145" s="5">
        <f>Table5[[#This Row],[sequence-opt]]</f>
        <v>0</v>
      </c>
      <c r="Z145" s="5">
        <f>Table5[[#This Row],[or]]</f>
        <v>2</v>
      </c>
      <c r="AA145" s="5">
        <f>Table5[[#This Row],[or_size]]</f>
        <v>5</v>
      </c>
      <c r="AB145" s="5">
        <f>Table5[[#This Row],[advanced footprints]]/(Table5[[#This Row],[basic footprints]]+Table5[[#This Row],[advanced footprints]]-Table5[[#This Row],[sequence-opt]])</f>
        <v>0.36363636363636365</v>
      </c>
      <c r="AC145" s="5">
        <f>Table5[[#This Row],[optionality footprint]]/(Table5[[#This Row],[activity]]+Table5[[#This Row],[basic footprints]])</f>
        <v>0.125</v>
      </c>
      <c r="AD145" s="5">
        <f>IFERROR(Table5[[#This Row],[sequence optionality footprint]]/Table5[[#This Row],[sequence]],"")</f>
        <v>0</v>
      </c>
      <c r="AE145" s="5">
        <f>IFERROR(Table5[[#This Row],[or footprint]]/(Table5[[#This Row],[concurrent]]+Table5[[#This Row],[or]]),"")</f>
        <v>0.66666666666666663</v>
      </c>
    </row>
    <row r="146" spans="1:31" x14ac:dyDescent="0.25">
      <c r="A146" t="s">
        <v>557</v>
      </c>
      <c r="B146" t="s">
        <v>591</v>
      </c>
      <c r="C146">
        <f>Table2[[#This Row],[xor]]</f>
        <v>38</v>
      </c>
      <c r="D146">
        <f>Table2[[#This Row],[optionality]]</f>
        <v>0</v>
      </c>
      <c r="E146">
        <f>Table2[[#This Row],[concurrent]]</f>
        <v>0</v>
      </c>
      <c r="F146">
        <f>Table2[[#This Row],[sequence]]</f>
        <v>4</v>
      </c>
      <c r="G146">
        <f>Table2[[#This Row],[sequence-opt]]</f>
        <v>0</v>
      </c>
      <c r="H146">
        <f>Table2[[#This Row],[loop]]</f>
        <v>35</v>
      </c>
      <c r="I146">
        <f>Table2[[#This Row],[flower]]</f>
        <v>34</v>
      </c>
      <c r="J146">
        <f>Table2[[#This Row],[flower_size]]</f>
        <v>65</v>
      </c>
      <c r="K146">
        <f>Table2[[#This Row],[tau]]</f>
        <v>33</v>
      </c>
      <c r="L146">
        <f>Table2[[#This Row],[interleaved]]</f>
        <v>0</v>
      </c>
      <c r="M146">
        <f>Table2[[#This Row],[or]]</f>
        <v>0</v>
      </c>
      <c r="N146">
        <f>Table2[[#This Row],[or_children]]</f>
        <v>0</v>
      </c>
      <c r="O146">
        <f>Table2[[#This Row],[or_size]]</f>
        <v>0</v>
      </c>
      <c r="P146">
        <f>Table2[[#This Row],[activity]]</f>
        <v>70</v>
      </c>
      <c r="Q146" s="1" t="str">
        <f>Table2[[#This Row],[miner]]</f>
        <v>im</v>
      </c>
      <c r="R146">
        <f>Table5[[#This Row],[xor]]-Table5[[#This Row],[optionality]]</f>
        <v>38</v>
      </c>
      <c r="S146">
        <f>Table5[[#This Row],[xor non optionality]]+Table5[[#This Row],[sequence]]+Table5[[#This Row],[loop]]+Table5[[#This Row],[interleaved]]+Table5[[#This Row],[concurrent]]</f>
        <v>77</v>
      </c>
      <c r="T146">
        <f>Table5[[#This Row],[sequence-opt]]+Table5[[#This Row],[optionality]]+Table5[[#This Row],[or]]</f>
        <v>0</v>
      </c>
      <c r="U146">
        <f>Table5[[#This Row],[basic footprints]]+Table5[[#This Row],[advanced footprints]]</f>
        <v>77</v>
      </c>
      <c r="V146">
        <f>Table5[[#This Row],[flower_size]]/Table5[[#This Row],[activity]]</f>
        <v>0.9285714285714286</v>
      </c>
      <c r="W146" s="5">
        <f>Table5[[#This Row],[tau]]/Table5[[#This Row],[activity]]</f>
        <v>0.47142857142857142</v>
      </c>
      <c r="X146" s="5">
        <f>Table5[[#This Row],[optionality]]</f>
        <v>0</v>
      </c>
      <c r="Y146" s="5">
        <f>Table5[[#This Row],[sequence-opt]]</f>
        <v>0</v>
      </c>
      <c r="Z146" s="5">
        <f>Table5[[#This Row],[or]]</f>
        <v>0</v>
      </c>
      <c r="AA146" s="5">
        <f>Table5[[#This Row],[or_size]]</f>
        <v>0</v>
      </c>
      <c r="AB146" s="5">
        <f>Table5[[#This Row],[advanced footprints]]/(Table5[[#This Row],[basic footprints]]+Table5[[#This Row],[advanced footprints]]-Table5[[#This Row],[sequence-opt]])</f>
        <v>0</v>
      </c>
      <c r="AC146" s="5">
        <f>Table5[[#This Row],[optionality footprint]]/(Table5[[#This Row],[activity]]+Table5[[#This Row],[basic footprints]])</f>
        <v>0</v>
      </c>
      <c r="AD146" s="5">
        <f>IFERROR(Table5[[#This Row],[sequence optionality footprint]]/Table5[[#This Row],[sequence]],"")</f>
        <v>0</v>
      </c>
      <c r="AE146" s="5" t="str">
        <f>IFERROR(Table5[[#This Row],[or footprint]]/(Table5[[#This Row],[concurrent]]+Table5[[#This Row],[or]]),"")</f>
        <v/>
      </c>
    </row>
    <row r="147" spans="1:31" hidden="1" x14ac:dyDescent="0.25">
      <c r="A147" t="s">
        <v>557</v>
      </c>
      <c r="B147" t="s">
        <v>591</v>
      </c>
      <c r="C147">
        <f>Table2[[#This Row],[xor]]</f>
        <v>55</v>
      </c>
      <c r="D147">
        <f>Table2[[#This Row],[optionality]]</f>
        <v>53</v>
      </c>
      <c r="E147">
        <f>Table2[[#This Row],[concurrent]]</f>
        <v>5</v>
      </c>
      <c r="F147">
        <f>Table2[[#This Row],[sequence]]</f>
        <v>18</v>
      </c>
      <c r="G147">
        <f>Table2[[#This Row],[sequence-opt]]</f>
        <v>7</v>
      </c>
      <c r="H147">
        <f>Table2[[#This Row],[loop]]</f>
        <v>1</v>
      </c>
      <c r="I147">
        <f>Table2[[#This Row],[flower]]</f>
        <v>1</v>
      </c>
      <c r="J147">
        <f>Table2[[#This Row],[flower_size]]</f>
        <v>1</v>
      </c>
      <c r="K147">
        <f>Table2[[#This Row],[tau]]</f>
        <v>54</v>
      </c>
      <c r="L147">
        <f>Table2[[#This Row],[interleaved]]</f>
        <v>2</v>
      </c>
      <c r="M147">
        <f>Table2[[#This Row],[or]]</f>
        <v>0</v>
      </c>
      <c r="N147">
        <f>Table2[[#This Row],[or_children]]</f>
        <v>0</v>
      </c>
      <c r="O147">
        <f>Table2[[#This Row],[or_size]]</f>
        <v>0</v>
      </c>
      <c r="P147">
        <f>Table2[[#This Row],[activity]]</f>
        <v>70</v>
      </c>
      <c r="Q147" s="1" t="str">
        <f>Table2[[#This Row],[miner]]</f>
        <v>ima-basic-opt-pc</v>
      </c>
      <c r="R147">
        <f>Table5[[#This Row],[xor]]-Table5[[#This Row],[optionality]]</f>
        <v>2</v>
      </c>
      <c r="S147">
        <f>Table5[[#This Row],[xor non optionality]]+Table5[[#This Row],[sequence]]+Table5[[#This Row],[loop]]+Table5[[#This Row],[interleaved]]+Table5[[#This Row],[concurrent]]</f>
        <v>28</v>
      </c>
      <c r="T147">
        <f>Table5[[#This Row],[sequence-opt]]+Table5[[#This Row],[optionality]]+Table5[[#This Row],[or]]</f>
        <v>60</v>
      </c>
      <c r="U147">
        <f>Table5[[#This Row],[basic footprints]]+Table5[[#This Row],[advanced footprints]]</f>
        <v>88</v>
      </c>
      <c r="V147">
        <f>Table5[[#This Row],[flower_size]]/Table5[[#This Row],[activity]]</f>
        <v>1.4285714285714285E-2</v>
      </c>
      <c r="W147" s="5">
        <f>Table5[[#This Row],[tau]]/Table5[[#This Row],[activity]]</f>
        <v>0.77142857142857146</v>
      </c>
      <c r="X147" s="5">
        <f>Table5[[#This Row],[optionality]]</f>
        <v>53</v>
      </c>
      <c r="Y147" s="5">
        <f>Table5[[#This Row],[sequence-opt]]</f>
        <v>7</v>
      </c>
      <c r="Z147" s="5">
        <f>Table5[[#This Row],[or]]</f>
        <v>0</v>
      </c>
      <c r="AA147" s="5">
        <f>Table5[[#This Row],[or_size]]</f>
        <v>0</v>
      </c>
      <c r="AB147" s="5">
        <f>Table5[[#This Row],[advanced footprints]]/(Table5[[#This Row],[basic footprints]]+Table5[[#This Row],[advanced footprints]]-Table5[[#This Row],[sequence-opt]])</f>
        <v>0.7407407407407407</v>
      </c>
      <c r="AC147" s="5">
        <f>Table5[[#This Row],[optionality footprint]]/(Table5[[#This Row],[activity]]+Table5[[#This Row],[basic footprints]])</f>
        <v>0.54081632653061229</v>
      </c>
      <c r="AD147" s="5">
        <f>IFERROR(Table5[[#This Row],[sequence optionality footprint]]/Table5[[#This Row],[sequence]],"")</f>
        <v>0.3888888888888889</v>
      </c>
      <c r="AE147" s="5">
        <f>IFERROR(Table5[[#This Row],[or footprint]]/(Table5[[#This Row],[concurrent]]+Table5[[#This Row],[or]]),"")</f>
        <v>0</v>
      </c>
    </row>
    <row r="148" spans="1:31" x14ac:dyDescent="0.25">
      <c r="A148" t="s">
        <v>557</v>
      </c>
      <c r="B148" t="s">
        <v>591</v>
      </c>
      <c r="C148">
        <f>Table2[[#This Row],[xor]]</f>
        <v>54</v>
      </c>
      <c r="D148">
        <f>Table2[[#This Row],[optionality]]</f>
        <v>52</v>
      </c>
      <c r="E148">
        <f>Table2[[#This Row],[concurrent]]</f>
        <v>5</v>
      </c>
      <c r="F148">
        <f>Table2[[#This Row],[sequence]]</f>
        <v>18</v>
      </c>
      <c r="G148">
        <f>Table2[[#This Row],[sequence-opt]]</f>
        <v>7</v>
      </c>
      <c r="H148">
        <f>Table2[[#This Row],[loop]]</f>
        <v>1</v>
      </c>
      <c r="I148">
        <f>Table2[[#This Row],[flower]]</f>
        <v>1</v>
      </c>
      <c r="J148">
        <f>Table2[[#This Row],[flower_size]]</f>
        <v>1</v>
      </c>
      <c r="K148">
        <f>Table2[[#This Row],[tau]]</f>
        <v>53</v>
      </c>
      <c r="L148">
        <f>Table2[[#This Row],[interleaved]]</f>
        <v>3</v>
      </c>
      <c r="M148">
        <f>Table2[[#This Row],[or]]</f>
        <v>0</v>
      </c>
      <c r="N148">
        <f>Table2[[#This Row],[or_children]]</f>
        <v>0</v>
      </c>
      <c r="O148">
        <f>Table2[[#This Row],[or_size]]</f>
        <v>0</v>
      </c>
      <c r="P148">
        <f>Table2[[#This Row],[activity]]</f>
        <v>70</v>
      </c>
      <c r="Q148" s="1" t="str">
        <f>Table2[[#This Row],[miner]]</f>
        <v>ima</v>
      </c>
      <c r="R148">
        <f>Table5[[#This Row],[xor]]-Table5[[#This Row],[optionality]]</f>
        <v>2</v>
      </c>
      <c r="S148">
        <f>Table5[[#This Row],[xor non optionality]]+Table5[[#This Row],[sequence]]+Table5[[#This Row],[loop]]+Table5[[#This Row],[interleaved]]+Table5[[#This Row],[concurrent]]</f>
        <v>29</v>
      </c>
      <c r="T148">
        <f>Table5[[#This Row],[sequence-opt]]+Table5[[#This Row],[optionality]]+Table5[[#This Row],[or]]</f>
        <v>59</v>
      </c>
      <c r="U148">
        <f>Table5[[#This Row],[basic footprints]]+Table5[[#This Row],[advanced footprints]]</f>
        <v>88</v>
      </c>
      <c r="V148">
        <f>Table5[[#This Row],[flower_size]]/Table5[[#This Row],[activity]]</f>
        <v>1.4285714285714285E-2</v>
      </c>
      <c r="W148" s="5">
        <f>Table5[[#This Row],[tau]]/Table5[[#This Row],[activity]]</f>
        <v>0.75714285714285712</v>
      </c>
      <c r="X148" s="5">
        <f>Table5[[#This Row],[optionality]]</f>
        <v>52</v>
      </c>
      <c r="Y148" s="5">
        <f>Table5[[#This Row],[sequence-opt]]</f>
        <v>7</v>
      </c>
      <c r="Z148" s="5">
        <f>Table5[[#This Row],[or]]</f>
        <v>0</v>
      </c>
      <c r="AA148" s="5">
        <f>Table5[[#This Row],[or_size]]</f>
        <v>0</v>
      </c>
      <c r="AB148" s="5">
        <f>Table5[[#This Row],[advanced footprints]]/(Table5[[#This Row],[basic footprints]]+Table5[[#This Row],[advanced footprints]]-Table5[[#This Row],[sequence-opt]])</f>
        <v>0.72839506172839508</v>
      </c>
      <c r="AC148" s="5">
        <f>Table5[[#This Row],[optionality footprint]]/(Table5[[#This Row],[activity]]+Table5[[#This Row],[basic footprints]])</f>
        <v>0.5252525252525253</v>
      </c>
      <c r="AD148" s="5">
        <f>IFERROR(Table5[[#This Row],[sequence optionality footprint]]/Table5[[#This Row],[sequence]],"")</f>
        <v>0.3888888888888889</v>
      </c>
      <c r="AE148" s="5">
        <f>IFERROR(Table5[[#This Row],[or footprint]]/(Table5[[#This Row],[concurrent]]+Table5[[#This Row],[or]]),"")</f>
        <v>0</v>
      </c>
    </row>
    <row r="149" spans="1:31" x14ac:dyDescent="0.25">
      <c r="A149" t="s">
        <v>557</v>
      </c>
      <c r="B149" t="s">
        <v>591</v>
      </c>
      <c r="C149">
        <f>Table2[[#This Row],[xor]]</f>
        <v>42</v>
      </c>
      <c r="D149">
        <f>Table2[[#This Row],[optionality]]</f>
        <v>40</v>
      </c>
      <c r="E149">
        <f>Table2[[#This Row],[concurrent]]</f>
        <v>7</v>
      </c>
      <c r="F149">
        <f>Table2[[#This Row],[sequence]]</f>
        <v>16</v>
      </c>
      <c r="G149">
        <f>Table2[[#This Row],[sequence-opt]]</f>
        <v>6</v>
      </c>
      <c r="H149">
        <f>Table2[[#This Row],[loop]]</f>
        <v>0</v>
      </c>
      <c r="I149">
        <f>Table2[[#This Row],[flower]]</f>
        <v>0</v>
      </c>
      <c r="J149">
        <f>Table2[[#This Row],[flower_size]]</f>
        <v>0</v>
      </c>
      <c r="K149">
        <f>Table2[[#This Row],[tau]]</f>
        <v>40</v>
      </c>
      <c r="L149">
        <f>Table2[[#This Row],[interleaved]]</f>
        <v>0</v>
      </c>
      <c r="M149">
        <f>Table2[[#This Row],[or]]</f>
        <v>0</v>
      </c>
      <c r="N149">
        <f>Table2[[#This Row],[or_children]]</f>
        <v>0</v>
      </c>
      <c r="O149">
        <f>Table2[[#This Row],[or_size]]</f>
        <v>0</v>
      </c>
      <c r="P149">
        <f>Table2[[#This Row],[activity]]</f>
        <v>70</v>
      </c>
      <c r="Q149" s="1" t="str">
        <f>Table2[[#This Row],[miner]]</f>
        <v>imf</v>
      </c>
      <c r="R149">
        <f>Table5[[#This Row],[xor]]-Table5[[#This Row],[optionality]]</f>
        <v>2</v>
      </c>
      <c r="S149">
        <f>Table5[[#This Row],[xor non optionality]]+Table5[[#This Row],[sequence]]+Table5[[#This Row],[loop]]+Table5[[#This Row],[interleaved]]+Table5[[#This Row],[concurrent]]</f>
        <v>25</v>
      </c>
      <c r="T149">
        <f>Table5[[#This Row],[sequence-opt]]+Table5[[#This Row],[optionality]]+Table5[[#This Row],[or]]</f>
        <v>46</v>
      </c>
      <c r="U149">
        <f>Table5[[#This Row],[basic footprints]]+Table5[[#This Row],[advanced footprints]]</f>
        <v>71</v>
      </c>
      <c r="V149">
        <f>Table5[[#This Row],[flower_size]]/Table5[[#This Row],[activity]]</f>
        <v>0</v>
      </c>
      <c r="W149" s="5">
        <f>Table5[[#This Row],[tau]]/Table5[[#This Row],[activity]]</f>
        <v>0.5714285714285714</v>
      </c>
      <c r="X149" s="5">
        <f>Table5[[#This Row],[optionality]]</f>
        <v>40</v>
      </c>
      <c r="Y149" s="5">
        <f>Table5[[#This Row],[sequence-opt]]</f>
        <v>6</v>
      </c>
      <c r="Z149" s="5">
        <f>Table5[[#This Row],[or]]</f>
        <v>0</v>
      </c>
      <c r="AA149" s="5">
        <f>Table5[[#This Row],[or_size]]</f>
        <v>0</v>
      </c>
      <c r="AB149" s="5">
        <f>Table5[[#This Row],[advanced footprints]]/(Table5[[#This Row],[basic footprints]]+Table5[[#This Row],[advanced footprints]]-Table5[[#This Row],[sequence-opt]])</f>
        <v>0.70769230769230773</v>
      </c>
      <c r="AC149" s="5">
        <f>Table5[[#This Row],[optionality footprint]]/(Table5[[#This Row],[activity]]+Table5[[#This Row],[basic footprints]])</f>
        <v>0.42105263157894735</v>
      </c>
      <c r="AD149" s="5">
        <f>IFERROR(Table5[[#This Row],[sequence optionality footprint]]/Table5[[#This Row],[sequence]],"")</f>
        <v>0.375</v>
      </c>
      <c r="AE149" s="5">
        <f>IFERROR(Table5[[#This Row],[or footprint]]/(Table5[[#This Row],[concurrent]]+Table5[[#This Row],[or]]),"")</f>
        <v>0</v>
      </c>
    </row>
    <row r="150" spans="1:31" hidden="1" x14ac:dyDescent="0.25">
      <c r="A150" t="s">
        <v>557</v>
      </c>
      <c r="B150" t="s">
        <v>591</v>
      </c>
      <c r="C150">
        <f>Table2[[#This Row],[xor]]</f>
        <v>40</v>
      </c>
      <c r="D150">
        <f>Table2[[#This Row],[optionality]]</f>
        <v>39</v>
      </c>
      <c r="E150">
        <f>Table2[[#This Row],[concurrent]]</f>
        <v>5</v>
      </c>
      <c r="F150">
        <f>Table2[[#This Row],[sequence]]</f>
        <v>18</v>
      </c>
      <c r="G150">
        <f>Table2[[#This Row],[sequence-opt]]</f>
        <v>8</v>
      </c>
      <c r="H150">
        <f>Table2[[#This Row],[loop]]</f>
        <v>0</v>
      </c>
      <c r="I150">
        <f>Table2[[#This Row],[flower]]</f>
        <v>0</v>
      </c>
      <c r="J150">
        <f>Table2[[#This Row],[flower_size]]</f>
        <v>0</v>
      </c>
      <c r="K150">
        <f>Table2[[#This Row],[tau]]</f>
        <v>39</v>
      </c>
      <c r="L150">
        <f>Table2[[#This Row],[interleaved]]</f>
        <v>1</v>
      </c>
      <c r="M150">
        <f>Table2[[#This Row],[or]]</f>
        <v>1</v>
      </c>
      <c r="N150">
        <f>Table2[[#This Row],[or_children]]</f>
        <v>2</v>
      </c>
      <c r="O150">
        <f>Table2[[#This Row],[or_size]]</f>
        <v>2</v>
      </c>
      <c r="P150">
        <f>Table2[[#This Row],[activity]]</f>
        <v>70</v>
      </c>
      <c r="Q150" s="1" t="str">
        <f>Table2[[#This Row],[miner]]</f>
        <v>imfa-basic-opt-pc</v>
      </c>
      <c r="R150">
        <f>Table5[[#This Row],[xor]]-Table5[[#This Row],[optionality]]</f>
        <v>1</v>
      </c>
      <c r="S150">
        <f>Table5[[#This Row],[xor non optionality]]+Table5[[#This Row],[sequence]]+Table5[[#This Row],[loop]]+Table5[[#This Row],[interleaved]]+Table5[[#This Row],[concurrent]]</f>
        <v>25</v>
      </c>
      <c r="T150">
        <f>Table5[[#This Row],[sequence-opt]]+Table5[[#This Row],[optionality]]+Table5[[#This Row],[or]]</f>
        <v>48</v>
      </c>
      <c r="U150">
        <f>Table5[[#This Row],[basic footprints]]+Table5[[#This Row],[advanced footprints]]</f>
        <v>73</v>
      </c>
      <c r="V150">
        <f>Table5[[#This Row],[flower_size]]/Table5[[#This Row],[activity]]</f>
        <v>0</v>
      </c>
      <c r="W150" s="5">
        <f>Table5[[#This Row],[tau]]/Table5[[#This Row],[activity]]</f>
        <v>0.55714285714285716</v>
      </c>
      <c r="X150" s="5">
        <f>Table5[[#This Row],[optionality]]</f>
        <v>39</v>
      </c>
      <c r="Y150" s="5">
        <f>Table5[[#This Row],[sequence-opt]]</f>
        <v>8</v>
      </c>
      <c r="Z150" s="5">
        <f>Table5[[#This Row],[or]]</f>
        <v>1</v>
      </c>
      <c r="AA150" s="5">
        <f>Table5[[#This Row],[or_size]]</f>
        <v>2</v>
      </c>
      <c r="AB150" s="5">
        <f>Table5[[#This Row],[advanced footprints]]/(Table5[[#This Row],[basic footprints]]+Table5[[#This Row],[advanced footprints]]-Table5[[#This Row],[sequence-opt]])</f>
        <v>0.7384615384615385</v>
      </c>
      <c r="AC150" s="5">
        <f>Table5[[#This Row],[optionality footprint]]/(Table5[[#This Row],[activity]]+Table5[[#This Row],[basic footprints]])</f>
        <v>0.41052631578947368</v>
      </c>
      <c r="AD150" s="5">
        <f>IFERROR(Table5[[#This Row],[sequence optionality footprint]]/Table5[[#This Row],[sequence]],"")</f>
        <v>0.44444444444444442</v>
      </c>
      <c r="AE150" s="5">
        <f>IFERROR(Table5[[#This Row],[or footprint]]/(Table5[[#This Row],[concurrent]]+Table5[[#This Row],[or]]),"")</f>
        <v>0.16666666666666666</v>
      </c>
    </row>
    <row r="151" spans="1:31" x14ac:dyDescent="0.25">
      <c r="A151" t="s">
        <v>557</v>
      </c>
      <c r="B151" t="s">
        <v>591</v>
      </c>
      <c r="C151">
        <f>Table2[[#This Row],[xor]]</f>
        <v>40</v>
      </c>
      <c r="D151">
        <f>Table2[[#This Row],[optionality]]</f>
        <v>39</v>
      </c>
      <c r="E151">
        <f>Table2[[#This Row],[concurrent]]</f>
        <v>5</v>
      </c>
      <c r="F151">
        <f>Table2[[#This Row],[sequence]]</f>
        <v>18</v>
      </c>
      <c r="G151">
        <f>Table2[[#This Row],[sequence-opt]]</f>
        <v>7</v>
      </c>
      <c r="H151">
        <f>Table2[[#This Row],[loop]]</f>
        <v>0</v>
      </c>
      <c r="I151">
        <f>Table2[[#This Row],[flower]]</f>
        <v>0</v>
      </c>
      <c r="J151">
        <f>Table2[[#This Row],[flower_size]]</f>
        <v>0</v>
      </c>
      <c r="K151">
        <f>Table2[[#This Row],[tau]]</f>
        <v>39</v>
      </c>
      <c r="L151">
        <f>Table2[[#This Row],[interleaved]]</f>
        <v>3</v>
      </c>
      <c r="M151">
        <f>Table2[[#This Row],[or]]</f>
        <v>0</v>
      </c>
      <c r="N151">
        <f>Table2[[#This Row],[or_children]]</f>
        <v>0</v>
      </c>
      <c r="O151">
        <f>Table2[[#This Row],[or_size]]</f>
        <v>0</v>
      </c>
      <c r="P151">
        <f>Table2[[#This Row],[activity]]</f>
        <v>70</v>
      </c>
      <c r="Q151" s="1" t="str">
        <f>Table2[[#This Row],[miner]]</f>
        <v>imfa</v>
      </c>
      <c r="R151">
        <f>Table5[[#This Row],[xor]]-Table5[[#This Row],[optionality]]</f>
        <v>1</v>
      </c>
      <c r="S151">
        <f>Table5[[#This Row],[xor non optionality]]+Table5[[#This Row],[sequence]]+Table5[[#This Row],[loop]]+Table5[[#This Row],[interleaved]]+Table5[[#This Row],[concurrent]]</f>
        <v>27</v>
      </c>
      <c r="T151">
        <f>Table5[[#This Row],[sequence-opt]]+Table5[[#This Row],[optionality]]+Table5[[#This Row],[or]]</f>
        <v>46</v>
      </c>
      <c r="U151">
        <f>Table5[[#This Row],[basic footprints]]+Table5[[#This Row],[advanced footprints]]</f>
        <v>73</v>
      </c>
      <c r="V151">
        <f>Table5[[#This Row],[flower_size]]/Table5[[#This Row],[activity]]</f>
        <v>0</v>
      </c>
      <c r="W151" s="5">
        <f>Table5[[#This Row],[tau]]/Table5[[#This Row],[activity]]</f>
        <v>0.55714285714285716</v>
      </c>
      <c r="X151" s="5">
        <f>Table5[[#This Row],[optionality]]</f>
        <v>39</v>
      </c>
      <c r="Y151" s="5">
        <f>Table5[[#This Row],[sequence-opt]]</f>
        <v>7</v>
      </c>
      <c r="Z151" s="5">
        <f>Table5[[#This Row],[or]]</f>
        <v>0</v>
      </c>
      <c r="AA151" s="5">
        <f>Table5[[#This Row],[or_size]]</f>
        <v>0</v>
      </c>
      <c r="AB151" s="5">
        <f>Table5[[#This Row],[advanced footprints]]/(Table5[[#This Row],[basic footprints]]+Table5[[#This Row],[advanced footprints]]-Table5[[#This Row],[sequence-opt]])</f>
        <v>0.69696969696969702</v>
      </c>
      <c r="AC151" s="5">
        <f>Table5[[#This Row],[optionality footprint]]/(Table5[[#This Row],[activity]]+Table5[[#This Row],[basic footprints]])</f>
        <v>0.40206185567010311</v>
      </c>
      <c r="AD151" s="5">
        <f>IFERROR(Table5[[#This Row],[sequence optionality footprint]]/Table5[[#This Row],[sequence]],"")</f>
        <v>0.3888888888888889</v>
      </c>
      <c r="AE151" s="5">
        <f>IFERROR(Table5[[#This Row],[or footprint]]/(Table5[[#This Row],[concurrent]]+Table5[[#This Row],[or]]),"")</f>
        <v>0</v>
      </c>
    </row>
    <row r="152" spans="1:31" x14ac:dyDescent="0.25">
      <c r="A152" t="s">
        <v>558</v>
      </c>
      <c r="B152" t="s">
        <v>591</v>
      </c>
      <c r="C152">
        <f>Table2[[#This Row],[xor]]</f>
        <v>9</v>
      </c>
      <c r="D152">
        <f>Table2[[#This Row],[optionality]]</f>
        <v>0</v>
      </c>
      <c r="E152">
        <f>Table2[[#This Row],[concurrent]]</f>
        <v>0</v>
      </c>
      <c r="F152">
        <f>Table2[[#This Row],[sequence]]</f>
        <v>1</v>
      </c>
      <c r="G152">
        <f>Table2[[#This Row],[sequence-opt]]</f>
        <v>0</v>
      </c>
      <c r="H152">
        <f>Table2[[#This Row],[loop]]</f>
        <v>7</v>
      </c>
      <c r="I152">
        <f>Table2[[#This Row],[flower]]</f>
        <v>7</v>
      </c>
      <c r="J152">
        <f>Table2[[#This Row],[flower_size]]</f>
        <v>79</v>
      </c>
      <c r="K152">
        <f>Table2[[#This Row],[tau]]</f>
        <v>6</v>
      </c>
      <c r="L152">
        <f>Table2[[#This Row],[interleaved]]</f>
        <v>0</v>
      </c>
      <c r="M152">
        <f>Table2[[#This Row],[or]]</f>
        <v>0</v>
      </c>
      <c r="N152">
        <f>Table2[[#This Row],[or_children]]</f>
        <v>0</v>
      </c>
      <c r="O152">
        <f>Table2[[#This Row],[or_size]]</f>
        <v>0</v>
      </c>
      <c r="P152">
        <f>Table2[[#This Row],[activity]]</f>
        <v>82</v>
      </c>
      <c r="Q152" s="1" t="str">
        <f>Table2[[#This Row],[miner]]</f>
        <v>im</v>
      </c>
      <c r="R152">
        <f>Table5[[#This Row],[xor]]-Table5[[#This Row],[optionality]]</f>
        <v>9</v>
      </c>
      <c r="S152">
        <f>Table5[[#This Row],[xor non optionality]]+Table5[[#This Row],[sequence]]+Table5[[#This Row],[loop]]+Table5[[#This Row],[interleaved]]+Table5[[#This Row],[concurrent]]</f>
        <v>17</v>
      </c>
      <c r="T152">
        <f>Table5[[#This Row],[sequence-opt]]+Table5[[#This Row],[optionality]]+Table5[[#This Row],[or]]</f>
        <v>0</v>
      </c>
      <c r="U152">
        <f>Table5[[#This Row],[basic footprints]]+Table5[[#This Row],[advanced footprints]]</f>
        <v>17</v>
      </c>
      <c r="V152">
        <f>Table5[[#This Row],[flower_size]]/Table5[[#This Row],[activity]]</f>
        <v>0.96341463414634143</v>
      </c>
      <c r="W152" s="5">
        <f>Table5[[#This Row],[tau]]/Table5[[#This Row],[activity]]</f>
        <v>7.3170731707317069E-2</v>
      </c>
      <c r="X152" s="5">
        <f>Table5[[#This Row],[optionality]]</f>
        <v>0</v>
      </c>
      <c r="Y152" s="5">
        <f>Table5[[#This Row],[sequence-opt]]</f>
        <v>0</v>
      </c>
      <c r="Z152" s="5">
        <f>Table5[[#This Row],[or]]</f>
        <v>0</v>
      </c>
      <c r="AA152" s="5">
        <f>Table5[[#This Row],[or_size]]</f>
        <v>0</v>
      </c>
      <c r="AB152" s="5">
        <f>Table5[[#This Row],[advanced footprints]]/(Table5[[#This Row],[basic footprints]]+Table5[[#This Row],[advanced footprints]]-Table5[[#This Row],[sequence-opt]])</f>
        <v>0</v>
      </c>
      <c r="AC152" s="5">
        <f>Table5[[#This Row],[optionality footprint]]/(Table5[[#This Row],[activity]]+Table5[[#This Row],[basic footprints]])</f>
        <v>0</v>
      </c>
      <c r="AD152" s="5">
        <f>IFERROR(Table5[[#This Row],[sequence optionality footprint]]/Table5[[#This Row],[sequence]],"")</f>
        <v>0</v>
      </c>
      <c r="AE152" s="5" t="str">
        <f>IFERROR(Table5[[#This Row],[or footprint]]/(Table5[[#This Row],[concurrent]]+Table5[[#This Row],[or]]),"")</f>
        <v/>
      </c>
    </row>
    <row r="153" spans="1:31" hidden="1" x14ac:dyDescent="0.25">
      <c r="A153" t="s">
        <v>558</v>
      </c>
      <c r="B153" t="s">
        <v>591</v>
      </c>
      <c r="C153">
        <f>Table2[[#This Row],[xor]]</f>
        <v>73</v>
      </c>
      <c r="D153">
        <f>Table2[[#This Row],[optionality]]</f>
        <v>64</v>
      </c>
      <c r="E153">
        <f>Table2[[#This Row],[concurrent]]</f>
        <v>14</v>
      </c>
      <c r="F153">
        <f>Table2[[#This Row],[sequence]]</f>
        <v>18</v>
      </c>
      <c r="G153">
        <f>Table2[[#This Row],[sequence-opt]]</f>
        <v>3</v>
      </c>
      <c r="H153">
        <f>Table2[[#This Row],[loop]]</f>
        <v>10</v>
      </c>
      <c r="I153">
        <f>Table2[[#This Row],[flower]]</f>
        <v>9</v>
      </c>
      <c r="J153">
        <f>Table2[[#This Row],[flower_size]]</f>
        <v>10</v>
      </c>
      <c r="K153">
        <f>Table2[[#This Row],[tau]]</f>
        <v>73</v>
      </c>
      <c r="L153">
        <f>Table2[[#This Row],[interleaved]]</f>
        <v>0</v>
      </c>
      <c r="M153">
        <f>Table2[[#This Row],[or]]</f>
        <v>2</v>
      </c>
      <c r="N153">
        <f>Table2[[#This Row],[or_children]]</f>
        <v>4</v>
      </c>
      <c r="O153">
        <f>Table2[[#This Row],[or_size]]</f>
        <v>6</v>
      </c>
      <c r="P153">
        <f>Table2[[#This Row],[activity]]</f>
        <v>82</v>
      </c>
      <c r="Q153" s="1" t="str">
        <f>Table2[[#This Row],[miner]]</f>
        <v>ima-basic-opt-pc</v>
      </c>
      <c r="R153">
        <f>Table5[[#This Row],[xor]]-Table5[[#This Row],[optionality]]</f>
        <v>9</v>
      </c>
      <c r="S153">
        <f>Table5[[#This Row],[xor non optionality]]+Table5[[#This Row],[sequence]]+Table5[[#This Row],[loop]]+Table5[[#This Row],[interleaved]]+Table5[[#This Row],[concurrent]]</f>
        <v>51</v>
      </c>
      <c r="T153">
        <f>Table5[[#This Row],[sequence-opt]]+Table5[[#This Row],[optionality]]+Table5[[#This Row],[or]]</f>
        <v>69</v>
      </c>
      <c r="U153">
        <f>Table5[[#This Row],[basic footprints]]+Table5[[#This Row],[advanced footprints]]</f>
        <v>120</v>
      </c>
      <c r="V153">
        <f>Table5[[#This Row],[flower_size]]/Table5[[#This Row],[activity]]</f>
        <v>0.12195121951219512</v>
      </c>
      <c r="W153" s="5">
        <f>Table5[[#This Row],[tau]]/Table5[[#This Row],[activity]]</f>
        <v>0.8902439024390244</v>
      </c>
      <c r="X153" s="5">
        <f>Table5[[#This Row],[optionality]]</f>
        <v>64</v>
      </c>
      <c r="Y153" s="5">
        <f>Table5[[#This Row],[sequence-opt]]</f>
        <v>3</v>
      </c>
      <c r="Z153" s="5">
        <f>Table5[[#This Row],[or]]</f>
        <v>2</v>
      </c>
      <c r="AA153" s="5">
        <f>Table5[[#This Row],[or_size]]</f>
        <v>6</v>
      </c>
      <c r="AB153" s="5">
        <f>Table5[[#This Row],[advanced footprints]]/(Table5[[#This Row],[basic footprints]]+Table5[[#This Row],[advanced footprints]]-Table5[[#This Row],[sequence-opt]])</f>
        <v>0.58974358974358976</v>
      </c>
      <c r="AC153" s="5">
        <f>Table5[[#This Row],[optionality footprint]]/(Table5[[#This Row],[activity]]+Table5[[#This Row],[basic footprints]])</f>
        <v>0.48120300751879697</v>
      </c>
      <c r="AD153" s="5">
        <f>IFERROR(Table5[[#This Row],[sequence optionality footprint]]/Table5[[#This Row],[sequence]],"")</f>
        <v>0.16666666666666666</v>
      </c>
      <c r="AE153" s="5">
        <f>IFERROR(Table5[[#This Row],[or footprint]]/(Table5[[#This Row],[concurrent]]+Table5[[#This Row],[or]]),"")</f>
        <v>0.125</v>
      </c>
    </row>
    <row r="154" spans="1:31" x14ac:dyDescent="0.25">
      <c r="A154" t="s">
        <v>558</v>
      </c>
      <c r="B154" t="s">
        <v>591</v>
      </c>
      <c r="C154">
        <f>Table2[[#This Row],[xor]]</f>
        <v>72</v>
      </c>
      <c r="D154">
        <f>Table2[[#This Row],[optionality]]</f>
        <v>63</v>
      </c>
      <c r="E154">
        <f>Table2[[#This Row],[concurrent]]</f>
        <v>14</v>
      </c>
      <c r="F154">
        <f>Table2[[#This Row],[sequence]]</f>
        <v>21</v>
      </c>
      <c r="G154">
        <f>Table2[[#This Row],[sequence-opt]]</f>
        <v>6</v>
      </c>
      <c r="H154">
        <f>Table2[[#This Row],[loop]]</f>
        <v>10</v>
      </c>
      <c r="I154">
        <f>Table2[[#This Row],[flower]]</f>
        <v>9</v>
      </c>
      <c r="J154">
        <f>Table2[[#This Row],[flower_size]]</f>
        <v>10</v>
      </c>
      <c r="K154">
        <f>Table2[[#This Row],[tau]]</f>
        <v>72</v>
      </c>
      <c r="L154">
        <f>Table2[[#This Row],[interleaved]]</f>
        <v>0</v>
      </c>
      <c r="M154">
        <f>Table2[[#This Row],[or]]</f>
        <v>2</v>
      </c>
      <c r="N154">
        <f>Table2[[#This Row],[or_children]]</f>
        <v>4</v>
      </c>
      <c r="O154">
        <f>Table2[[#This Row],[or_size]]</f>
        <v>4</v>
      </c>
      <c r="P154">
        <f>Table2[[#This Row],[activity]]</f>
        <v>82</v>
      </c>
      <c r="Q154" s="1" t="str">
        <f>Table2[[#This Row],[miner]]</f>
        <v>ima</v>
      </c>
      <c r="R154">
        <f>Table5[[#This Row],[xor]]-Table5[[#This Row],[optionality]]</f>
        <v>9</v>
      </c>
      <c r="S154">
        <f>Table5[[#This Row],[xor non optionality]]+Table5[[#This Row],[sequence]]+Table5[[#This Row],[loop]]+Table5[[#This Row],[interleaved]]+Table5[[#This Row],[concurrent]]</f>
        <v>54</v>
      </c>
      <c r="T154">
        <f>Table5[[#This Row],[sequence-opt]]+Table5[[#This Row],[optionality]]+Table5[[#This Row],[or]]</f>
        <v>71</v>
      </c>
      <c r="U154">
        <f>Table5[[#This Row],[basic footprints]]+Table5[[#This Row],[advanced footprints]]</f>
        <v>125</v>
      </c>
      <c r="V154">
        <f>Table5[[#This Row],[flower_size]]/Table5[[#This Row],[activity]]</f>
        <v>0.12195121951219512</v>
      </c>
      <c r="W154" s="5">
        <f>Table5[[#This Row],[tau]]/Table5[[#This Row],[activity]]</f>
        <v>0.87804878048780488</v>
      </c>
      <c r="X154" s="5">
        <f>Table5[[#This Row],[optionality]]</f>
        <v>63</v>
      </c>
      <c r="Y154" s="5">
        <f>Table5[[#This Row],[sequence-opt]]</f>
        <v>6</v>
      </c>
      <c r="Z154" s="5">
        <f>Table5[[#This Row],[or]]</f>
        <v>2</v>
      </c>
      <c r="AA154" s="5">
        <f>Table5[[#This Row],[or_size]]</f>
        <v>4</v>
      </c>
      <c r="AB154" s="5">
        <f>Table5[[#This Row],[advanced footprints]]/(Table5[[#This Row],[basic footprints]]+Table5[[#This Row],[advanced footprints]]-Table5[[#This Row],[sequence-opt]])</f>
        <v>0.59663865546218486</v>
      </c>
      <c r="AC154" s="5">
        <f>Table5[[#This Row],[optionality footprint]]/(Table5[[#This Row],[activity]]+Table5[[#This Row],[basic footprints]])</f>
        <v>0.46323529411764708</v>
      </c>
      <c r="AD154" s="5">
        <f>IFERROR(Table5[[#This Row],[sequence optionality footprint]]/Table5[[#This Row],[sequence]],"")</f>
        <v>0.2857142857142857</v>
      </c>
      <c r="AE154" s="5">
        <f>IFERROR(Table5[[#This Row],[or footprint]]/(Table5[[#This Row],[concurrent]]+Table5[[#This Row],[or]]),"")</f>
        <v>0.125</v>
      </c>
    </row>
    <row r="155" spans="1:31" x14ac:dyDescent="0.25">
      <c r="A155" t="s">
        <v>558</v>
      </c>
      <c r="B155" t="s">
        <v>591</v>
      </c>
      <c r="C155">
        <f>Table2[[#This Row],[xor]]</f>
        <v>55</v>
      </c>
      <c r="D155">
        <f>Table2[[#This Row],[optionality]]</f>
        <v>55</v>
      </c>
      <c r="E155">
        <f>Table2[[#This Row],[concurrent]]</f>
        <v>16</v>
      </c>
      <c r="F155">
        <f>Table2[[#This Row],[sequence]]</f>
        <v>18</v>
      </c>
      <c r="G155">
        <f>Table2[[#This Row],[sequence-opt]]</f>
        <v>5</v>
      </c>
      <c r="H155">
        <f>Table2[[#This Row],[loop]]</f>
        <v>1</v>
      </c>
      <c r="I155">
        <f>Table2[[#This Row],[flower]]</f>
        <v>0</v>
      </c>
      <c r="J155">
        <f>Table2[[#This Row],[flower_size]]</f>
        <v>0</v>
      </c>
      <c r="K155">
        <f>Table2[[#This Row],[tau]]</f>
        <v>55</v>
      </c>
      <c r="L155">
        <f>Table2[[#This Row],[interleaved]]</f>
        <v>0</v>
      </c>
      <c r="M155">
        <f>Table2[[#This Row],[or]]</f>
        <v>0</v>
      </c>
      <c r="N155">
        <f>Table2[[#This Row],[or_children]]</f>
        <v>0</v>
      </c>
      <c r="O155">
        <f>Table2[[#This Row],[or_size]]</f>
        <v>0</v>
      </c>
      <c r="P155">
        <f>Table2[[#This Row],[activity]]</f>
        <v>80</v>
      </c>
      <c r="Q155" s="1" t="str">
        <f>Table2[[#This Row],[miner]]</f>
        <v>imf</v>
      </c>
      <c r="R155">
        <f>Table5[[#This Row],[xor]]-Table5[[#This Row],[optionality]]</f>
        <v>0</v>
      </c>
      <c r="S155">
        <f>Table5[[#This Row],[xor non optionality]]+Table5[[#This Row],[sequence]]+Table5[[#This Row],[loop]]+Table5[[#This Row],[interleaved]]+Table5[[#This Row],[concurrent]]</f>
        <v>35</v>
      </c>
      <c r="T155">
        <f>Table5[[#This Row],[sequence-opt]]+Table5[[#This Row],[optionality]]+Table5[[#This Row],[or]]</f>
        <v>60</v>
      </c>
      <c r="U155">
        <f>Table5[[#This Row],[basic footprints]]+Table5[[#This Row],[advanced footprints]]</f>
        <v>95</v>
      </c>
      <c r="V155">
        <f>Table5[[#This Row],[flower_size]]/Table5[[#This Row],[activity]]</f>
        <v>0</v>
      </c>
      <c r="W155" s="5">
        <f>Table5[[#This Row],[tau]]/Table5[[#This Row],[activity]]</f>
        <v>0.6875</v>
      </c>
      <c r="X155" s="5">
        <f>Table5[[#This Row],[optionality]]</f>
        <v>55</v>
      </c>
      <c r="Y155" s="5">
        <f>Table5[[#This Row],[sequence-opt]]</f>
        <v>5</v>
      </c>
      <c r="Z155" s="5">
        <f>Table5[[#This Row],[or]]</f>
        <v>0</v>
      </c>
      <c r="AA155" s="5">
        <f>Table5[[#This Row],[or_size]]</f>
        <v>0</v>
      </c>
      <c r="AB155" s="5">
        <f>Table5[[#This Row],[advanced footprints]]/(Table5[[#This Row],[basic footprints]]+Table5[[#This Row],[advanced footprints]]-Table5[[#This Row],[sequence-opt]])</f>
        <v>0.66666666666666663</v>
      </c>
      <c r="AC155" s="5">
        <f>Table5[[#This Row],[optionality footprint]]/(Table5[[#This Row],[activity]]+Table5[[#This Row],[basic footprints]])</f>
        <v>0.47826086956521741</v>
      </c>
      <c r="AD155" s="5">
        <f>IFERROR(Table5[[#This Row],[sequence optionality footprint]]/Table5[[#This Row],[sequence]],"")</f>
        <v>0.27777777777777779</v>
      </c>
      <c r="AE155" s="5">
        <f>IFERROR(Table5[[#This Row],[or footprint]]/(Table5[[#This Row],[concurrent]]+Table5[[#This Row],[or]]),"")</f>
        <v>0</v>
      </c>
    </row>
    <row r="156" spans="1:31" hidden="1" x14ac:dyDescent="0.25">
      <c r="A156" t="s">
        <v>558</v>
      </c>
      <c r="B156" t="s">
        <v>591</v>
      </c>
      <c r="C156">
        <f>Table2[[#This Row],[xor]]</f>
        <v>52</v>
      </c>
      <c r="D156">
        <f>Table2[[#This Row],[optionality]]</f>
        <v>52</v>
      </c>
      <c r="E156">
        <f>Table2[[#This Row],[concurrent]]</f>
        <v>12</v>
      </c>
      <c r="F156">
        <f>Table2[[#This Row],[sequence]]</f>
        <v>19</v>
      </c>
      <c r="G156">
        <f>Table2[[#This Row],[sequence-opt]]</f>
        <v>5</v>
      </c>
      <c r="H156">
        <f>Table2[[#This Row],[loop]]</f>
        <v>1</v>
      </c>
      <c r="I156">
        <f>Table2[[#This Row],[flower]]</f>
        <v>0</v>
      </c>
      <c r="J156">
        <f>Table2[[#This Row],[flower_size]]</f>
        <v>0</v>
      </c>
      <c r="K156">
        <f>Table2[[#This Row],[tau]]</f>
        <v>52</v>
      </c>
      <c r="L156">
        <f>Table2[[#This Row],[interleaved]]</f>
        <v>2</v>
      </c>
      <c r="M156">
        <f>Table2[[#This Row],[or]]</f>
        <v>2</v>
      </c>
      <c r="N156">
        <f>Table2[[#This Row],[or_children]]</f>
        <v>5</v>
      </c>
      <c r="O156">
        <f>Table2[[#This Row],[or_size]]</f>
        <v>5</v>
      </c>
      <c r="P156">
        <f>Table2[[#This Row],[activity]]</f>
        <v>80</v>
      </c>
      <c r="Q156" s="1" t="str">
        <f>Table2[[#This Row],[miner]]</f>
        <v>imfa-basic-opt-pc</v>
      </c>
      <c r="R156">
        <f>Table5[[#This Row],[xor]]-Table5[[#This Row],[optionality]]</f>
        <v>0</v>
      </c>
      <c r="S156">
        <f>Table5[[#This Row],[xor non optionality]]+Table5[[#This Row],[sequence]]+Table5[[#This Row],[loop]]+Table5[[#This Row],[interleaved]]+Table5[[#This Row],[concurrent]]</f>
        <v>34</v>
      </c>
      <c r="T156">
        <f>Table5[[#This Row],[sequence-opt]]+Table5[[#This Row],[optionality]]+Table5[[#This Row],[or]]</f>
        <v>59</v>
      </c>
      <c r="U156">
        <f>Table5[[#This Row],[basic footprints]]+Table5[[#This Row],[advanced footprints]]</f>
        <v>93</v>
      </c>
      <c r="V156">
        <f>Table5[[#This Row],[flower_size]]/Table5[[#This Row],[activity]]</f>
        <v>0</v>
      </c>
      <c r="W156" s="5">
        <f>Table5[[#This Row],[tau]]/Table5[[#This Row],[activity]]</f>
        <v>0.65</v>
      </c>
      <c r="X156" s="5">
        <f>Table5[[#This Row],[optionality]]</f>
        <v>52</v>
      </c>
      <c r="Y156" s="5">
        <f>Table5[[#This Row],[sequence-opt]]</f>
        <v>5</v>
      </c>
      <c r="Z156" s="5">
        <f>Table5[[#This Row],[or]]</f>
        <v>2</v>
      </c>
      <c r="AA156" s="5">
        <f>Table5[[#This Row],[or_size]]</f>
        <v>5</v>
      </c>
      <c r="AB156" s="5">
        <f>Table5[[#This Row],[advanced footprints]]/(Table5[[#This Row],[basic footprints]]+Table5[[#This Row],[advanced footprints]]-Table5[[#This Row],[sequence-opt]])</f>
        <v>0.67045454545454541</v>
      </c>
      <c r="AC156" s="5">
        <f>Table5[[#This Row],[optionality footprint]]/(Table5[[#This Row],[activity]]+Table5[[#This Row],[basic footprints]])</f>
        <v>0.45614035087719296</v>
      </c>
      <c r="AD156" s="5">
        <f>IFERROR(Table5[[#This Row],[sequence optionality footprint]]/Table5[[#This Row],[sequence]],"")</f>
        <v>0.26315789473684209</v>
      </c>
      <c r="AE156" s="5">
        <f>IFERROR(Table5[[#This Row],[or footprint]]/(Table5[[#This Row],[concurrent]]+Table5[[#This Row],[or]]),"")</f>
        <v>0.14285714285714285</v>
      </c>
    </row>
    <row r="157" spans="1:31" x14ac:dyDescent="0.25">
      <c r="A157" t="s">
        <v>558</v>
      </c>
      <c r="B157" t="s">
        <v>591</v>
      </c>
      <c r="C157">
        <f>Table2[[#This Row],[xor]]</f>
        <v>51</v>
      </c>
      <c r="D157">
        <f>Table2[[#This Row],[optionality]]</f>
        <v>51</v>
      </c>
      <c r="E157">
        <f>Table2[[#This Row],[concurrent]]</f>
        <v>13</v>
      </c>
      <c r="F157">
        <f>Table2[[#This Row],[sequence]]</f>
        <v>18</v>
      </c>
      <c r="G157">
        <f>Table2[[#This Row],[sequence-opt]]</f>
        <v>5</v>
      </c>
      <c r="H157">
        <f>Table2[[#This Row],[loop]]</f>
        <v>1</v>
      </c>
      <c r="I157">
        <f>Table2[[#This Row],[flower]]</f>
        <v>0</v>
      </c>
      <c r="J157">
        <f>Table2[[#This Row],[flower_size]]</f>
        <v>0</v>
      </c>
      <c r="K157">
        <f>Table2[[#This Row],[tau]]</f>
        <v>51</v>
      </c>
      <c r="L157">
        <f>Table2[[#This Row],[interleaved]]</f>
        <v>1</v>
      </c>
      <c r="M157">
        <f>Table2[[#This Row],[or]]</f>
        <v>2</v>
      </c>
      <c r="N157">
        <f>Table2[[#This Row],[or_children]]</f>
        <v>6</v>
      </c>
      <c r="O157">
        <f>Table2[[#This Row],[or_size]]</f>
        <v>6</v>
      </c>
      <c r="P157">
        <f>Table2[[#This Row],[activity]]</f>
        <v>80</v>
      </c>
      <c r="Q157" s="1" t="str">
        <f>Table2[[#This Row],[miner]]</f>
        <v>imfa</v>
      </c>
      <c r="R157">
        <f>Table5[[#This Row],[xor]]-Table5[[#This Row],[optionality]]</f>
        <v>0</v>
      </c>
      <c r="S157">
        <f>Table5[[#This Row],[xor non optionality]]+Table5[[#This Row],[sequence]]+Table5[[#This Row],[loop]]+Table5[[#This Row],[interleaved]]+Table5[[#This Row],[concurrent]]</f>
        <v>33</v>
      </c>
      <c r="T157">
        <f>Table5[[#This Row],[sequence-opt]]+Table5[[#This Row],[optionality]]+Table5[[#This Row],[or]]</f>
        <v>58</v>
      </c>
      <c r="U157">
        <f>Table5[[#This Row],[basic footprints]]+Table5[[#This Row],[advanced footprints]]</f>
        <v>91</v>
      </c>
      <c r="V157">
        <f>Table5[[#This Row],[flower_size]]/Table5[[#This Row],[activity]]</f>
        <v>0</v>
      </c>
      <c r="W157" s="5">
        <f>Table5[[#This Row],[tau]]/Table5[[#This Row],[activity]]</f>
        <v>0.63749999999999996</v>
      </c>
      <c r="X157" s="5">
        <f>Table5[[#This Row],[optionality]]</f>
        <v>51</v>
      </c>
      <c r="Y157" s="5">
        <f>Table5[[#This Row],[sequence-opt]]</f>
        <v>5</v>
      </c>
      <c r="Z157" s="5">
        <f>Table5[[#This Row],[or]]</f>
        <v>2</v>
      </c>
      <c r="AA157" s="5">
        <f>Table5[[#This Row],[or_size]]</f>
        <v>6</v>
      </c>
      <c r="AB157" s="5">
        <f>Table5[[#This Row],[advanced footprints]]/(Table5[[#This Row],[basic footprints]]+Table5[[#This Row],[advanced footprints]]-Table5[[#This Row],[sequence-opt]])</f>
        <v>0.67441860465116277</v>
      </c>
      <c r="AC157" s="5">
        <f>Table5[[#This Row],[optionality footprint]]/(Table5[[#This Row],[activity]]+Table5[[#This Row],[basic footprints]])</f>
        <v>0.45132743362831856</v>
      </c>
      <c r="AD157" s="5">
        <f>IFERROR(Table5[[#This Row],[sequence optionality footprint]]/Table5[[#This Row],[sequence]],"")</f>
        <v>0.27777777777777779</v>
      </c>
      <c r="AE157" s="5">
        <f>IFERROR(Table5[[#This Row],[or footprint]]/(Table5[[#This Row],[concurrent]]+Table5[[#This Row],[or]]),"")</f>
        <v>0.13333333333333333</v>
      </c>
    </row>
    <row r="158" spans="1:31" x14ac:dyDescent="0.25">
      <c r="A158" t="s">
        <v>559</v>
      </c>
      <c r="B158" t="s">
        <v>591</v>
      </c>
      <c r="C158">
        <f>Table2[[#This Row],[xor]]</f>
        <v>2</v>
      </c>
      <c r="D158">
        <f>Table2[[#This Row],[optionality]]</f>
        <v>0</v>
      </c>
      <c r="E158">
        <f>Table2[[#This Row],[concurrent]]</f>
        <v>0</v>
      </c>
      <c r="F158">
        <f>Table2[[#This Row],[sequence]]</f>
        <v>1</v>
      </c>
      <c r="G158">
        <f>Table2[[#This Row],[sequence-opt]]</f>
        <v>0</v>
      </c>
      <c r="H158">
        <f>Table2[[#This Row],[loop]]</f>
        <v>1</v>
      </c>
      <c r="I158">
        <f>Table2[[#This Row],[flower]]</f>
        <v>1</v>
      </c>
      <c r="J158">
        <f>Table2[[#This Row],[flower_size]]</f>
        <v>59</v>
      </c>
      <c r="K158">
        <f>Table2[[#This Row],[tau]]</f>
        <v>1</v>
      </c>
      <c r="L158">
        <f>Table2[[#This Row],[interleaved]]</f>
        <v>0</v>
      </c>
      <c r="M158">
        <f>Table2[[#This Row],[or]]</f>
        <v>0</v>
      </c>
      <c r="N158">
        <f>Table2[[#This Row],[or_children]]</f>
        <v>0</v>
      </c>
      <c r="O158">
        <f>Table2[[#This Row],[or_size]]</f>
        <v>0</v>
      </c>
      <c r="P158">
        <f>Table2[[#This Row],[activity]]</f>
        <v>62</v>
      </c>
      <c r="Q158" s="1" t="str">
        <f>Table2[[#This Row],[miner]]</f>
        <v>im</v>
      </c>
      <c r="R158">
        <f>Table5[[#This Row],[xor]]-Table5[[#This Row],[optionality]]</f>
        <v>2</v>
      </c>
      <c r="S158">
        <f>Table5[[#This Row],[xor non optionality]]+Table5[[#This Row],[sequence]]+Table5[[#This Row],[loop]]+Table5[[#This Row],[interleaved]]+Table5[[#This Row],[concurrent]]</f>
        <v>4</v>
      </c>
      <c r="T158">
        <f>Table5[[#This Row],[sequence-opt]]+Table5[[#This Row],[optionality]]+Table5[[#This Row],[or]]</f>
        <v>0</v>
      </c>
      <c r="U158">
        <f>Table5[[#This Row],[basic footprints]]+Table5[[#This Row],[advanced footprints]]</f>
        <v>4</v>
      </c>
      <c r="V158">
        <f>Table5[[#This Row],[flower_size]]/Table5[[#This Row],[activity]]</f>
        <v>0.95161290322580649</v>
      </c>
      <c r="W158" s="5">
        <f>Table5[[#This Row],[tau]]/Table5[[#This Row],[activity]]</f>
        <v>1.6129032258064516E-2</v>
      </c>
      <c r="X158" s="5">
        <f>Table5[[#This Row],[optionality]]</f>
        <v>0</v>
      </c>
      <c r="Y158" s="5">
        <f>Table5[[#This Row],[sequence-opt]]</f>
        <v>0</v>
      </c>
      <c r="Z158" s="5">
        <f>Table5[[#This Row],[or]]</f>
        <v>0</v>
      </c>
      <c r="AA158" s="5">
        <f>Table5[[#This Row],[or_size]]</f>
        <v>0</v>
      </c>
      <c r="AB158" s="5">
        <f>Table5[[#This Row],[advanced footprints]]/(Table5[[#This Row],[basic footprints]]+Table5[[#This Row],[advanced footprints]]-Table5[[#This Row],[sequence-opt]])</f>
        <v>0</v>
      </c>
      <c r="AC158" s="5">
        <f>Table5[[#This Row],[optionality footprint]]/(Table5[[#This Row],[activity]]+Table5[[#This Row],[basic footprints]])</f>
        <v>0</v>
      </c>
      <c r="AD158" s="5">
        <f>IFERROR(Table5[[#This Row],[sequence optionality footprint]]/Table5[[#This Row],[sequence]],"")</f>
        <v>0</v>
      </c>
      <c r="AE158" s="5" t="str">
        <f>IFERROR(Table5[[#This Row],[or footprint]]/(Table5[[#This Row],[concurrent]]+Table5[[#This Row],[or]]),"")</f>
        <v/>
      </c>
    </row>
    <row r="159" spans="1:31" hidden="1" x14ac:dyDescent="0.25">
      <c r="A159" t="s">
        <v>559</v>
      </c>
      <c r="B159" t="s">
        <v>591</v>
      </c>
      <c r="C159">
        <f>Table2[[#This Row],[xor]]</f>
        <v>54</v>
      </c>
      <c r="D159">
        <f>Table2[[#This Row],[optionality]]</f>
        <v>41</v>
      </c>
      <c r="E159">
        <f>Table2[[#This Row],[concurrent]]</f>
        <v>11</v>
      </c>
      <c r="F159">
        <f>Table2[[#This Row],[sequence]]</f>
        <v>17</v>
      </c>
      <c r="G159">
        <f>Table2[[#This Row],[sequence-opt]]</f>
        <v>1</v>
      </c>
      <c r="H159">
        <f>Table2[[#This Row],[loop]]</f>
        <v>11</v>
      </c>
      <c r="I159">
        <f>Table2[[#This Row],[flower]]</f>
        <v>10</v>
      </c>
      <c r="J159">
        <f>Table2[[#This Row],[flower_size]]</f>
        <v>11</v>
      </c>
      <c r="K159">
        <f>Table2[[#This Row],[tau]]</f>
        <v>51</v>
      </c>
      <c r="L159">
        <f>Table2[[#This Row],[interleaved]]</f>
        <v>1</v>
      </c>
      <c r="M159">
        <f>Table2[[#This Row],[or]]</f>
        <v>2</v>
      </c>
      <c r="N159">
        <f>Table2[[#This Row],[or_children]]</f>
        <v>4</v>
      </c>
      <c r="O159">
        <f>Table2[[#This Row],[or_size]]</f>
        <v>4</v>
      </c>
      <c r="P159">
        <f>Table2[[#This Row],[activity]]</f>
        <v>62</v>
      </c>
      <c r="Q159" s="1" t="str">
        <f>Table2[[#This Row],[miner]]</f>
        <v>ima-basic-opt-pc</v>
      </c>
      <c r="R159">
        <f>Table5[[#This Row],[xor]]-Table5[[#This Row],[optionality]]</f>
        <v>13</v>
      </c>
      <c r="S159">
        <f>Table5[[#This Row],[xor non optionality]]+Table5[[#This Row],[sequence]]+Table5[[#This Row],[loop]]+Table5[[#This Row],[interleaved]]+Table5[[#This Row],[concurrent]]</f>
        <v>53</v>
      </c>
      <c r="T159">
        <f>Table5[[#This Row],[sequence-opt]]+Table5[[#This Row],[optionality]]+Table5[[#This Row],[or]]</f>
        <v>44</v>
      </c>
      <c r="U159">
        <f>Table5[[#This Row],[basic footprints]]+Table5[[#This Row],[advanced footprints]]</f>
        <v>97</v>
      </c>
      <c r="V159">
        <f>Table5[[#This Row],[flower_size]]/Table5[[#This Row],[activity]]</f>
        <v>0.17741935483870969</v>
      </c>
      <c r="W159" s="5">
        <f>Table5[[#This Row],[tau]]/Table5[[#This Row],[activity]]</f>
        <v>0.82258064516129037</v>
      </c>
      <c r="X159" s="5">
        <f>Table5[[#This Row],[optionality]]</f>
        <v>41</v>
      </c>
      <c r="Y159" s="5">
        <f>Table5[[#This Row],[sequence-opt]]</f>
        <v>1</v>
      </c>
      <c r="Z159" s="5">
        <f>Table5[[#This Row],[or]]</f>
        <v>2</v>
      </c>
      <c r="AA159" s="5">
        <f>Table5[[#This Row],[or_size]]</f>
        <v>4</v>
      </c>
      <c r="AB159" s="5">
        <f>Table5[[#This Row],[advanced footprints]]/(Table5[[#This Row],[basic footprints]]+Table5[[#This Row],[advanced footprints]]-Table5[[#This Row],[sequence-opt]])</f>
        <v>0.45833333333333331</v>
      </c>
      <c r="AC159" s="5">
        <f>Table5[[#This Row],[optionality footprint]]/(Table5[[#This Row],[activity]]+Table5[[#This Row],[basic footprints]])</f>
        <v>0.35652173913043478</v>
      </c>
      <c r="AD159" s="5">
        <f>IFERROR(Table5[[#This Row],[sequence optionality footprint]]/Table5[[#This Row],[sequence]],"")</f>
        <v>5.8823529411764705E-2</v>
      </c>
      <c r="AE159" s="5">
        <f>IFERROR(Table5[[#This Row],[or footprint]]/(Table5[[#This Row],[concurrent]]+Table5[[#This Row],[or]]),"")</f>
        <v>0.15384615384615385</v>
      </c>
    </row>
    <row r="160" spans="1:31" x14ac:dyDescent="0.25">
      <c r="A160" t="s">
        <v>559</v>
      </c>
      <c r="B160" t="s">
        <v>591</v>
      </c>
      <c r="C160">
        <f>Table2[[#This Row],[xor]]</f>
        <v>55</v>
      </c>
      <c r="D160">
        <f>Table2[[#This Row],[optionality]]</f>
        <v>43</v>
      </c>
      <c r="E160">
        <f>Table2[[#This Row],[concurrent]]</f>
        <v>14</v>
      </c>
      <c r="F160">
        <f>Table2[[#This Row],[sequence]]</f>
        <v>18</v>
      </c>
      <c r="G160">
        <f>Table2[[#This Row],[sequence-opt]]</f>
        <v>1</v>
      </c>
      <c r="H160">
        <f>Table2[[#This Row],[loop]]</f>
        <v>12</v>
      </c>
      <c r="I160">
        <f>Table2[[#This Row],[flower]]</f>
        <v>10</v>
      </c>
      <c r="J160">
        <f>Table2[[#This Row],[flower_size]]</f>
        <v>10</v>
      </c>
      <c r="K160">
        <f>Table2[[#This Row],[tau]]</f>
        <v>53</v>
      </c>
      <c r="L160">
        <f>Table2[[#This Row],[interleaved]]</f>
        <v>0</v>
      </c>
      <c r="M160">
        <f>Table2[[#This Row],[or]]</f>
        <v>3</v>
      </c>
      <c r="N160">
        <f>Table2[[#This Row],[or_children]]</f>
        <v>6</v>
      </c>
      <c r="O160">
        <f>Table2[[#This Row],[or_size]]</f>
        <v>8</v>
      </c>
      <c r="P160">
        <f>Table2[[#This Row],[activity]]</f>
        <v>62</v>
      </c>
      <c r="Q160" s="1" t="str">
        <f>Table2[[#This Row],[miner]]</f>
        <v>ima</v>
      </c>
      <c r="R160">
        <f>Table5[[#This Row],[xor]]-Table5[[#This Row],[optionality]]</f>
        <v>12</v>
      </c>
      <c r="S160">
        <f>Table5[[#This Row],[xor non optionality]]+Table5[[#This Row],[sequence]]+Table5[[#This Row],[loop]]+Table5[[#This Row],[interleaved]]+Table5[[#This Row],[concurrent]]</f>
        <v>56</v>
      </c>
      <c r="T160">
        <f>Table5[[#This Row],[sequence-opt]]+Table5[[#This Row],[optionality]]+Table5[[#This Row],[or]]</f>
        <v>47</v>
      </c>
      <c r="U160">
        <f>Table5[[#This Row],[basic footprints]]+Table5[[#This Row],[advanced footprints]]</f>
        <v>103</v>
      </c>
      <c r="V160">
        <f>Table5[[#This Row],[flower_size]]/Table5[[#This Row],[activity]]</f>
        <v>0.16129032258064516</v>
      </c>
      <c r="W160" s="5">
        <f>Table5[[#This Row],[tau]]/Table5[[#This Row],[activity]]</f>
        <v>0.85483870967741937</v>
      </c>
      <c r="X160" s="5">
        <f>Table5[[#This Row],[optionality]]</f>
        <v>43</v>
      </c>
      <c r="Y160" s="5">
        <f>Table5[[#This Row],[sequence-opt]]</f>
        <v>1</v>
      </c>
      <c r="Z160" s="5">
        <f>Table5[[#This Row],[or]]</f>
        <v>3</v>
      </c>
      <c r="AA160" s="5">
        <f>Table5[[#This Row],[or_size]]</f>
        <v>8</v>
      </c>
      <c r="AB160" s="5">
        <f>Table5[[#This Row],[advanced footprints]]/(Table5[[#This Row],[basic footprints]]+Table5[[#This Row],[advanced footprints]]-Table5[[#This Row],[sequence-opt]])</f>
        <v>0.46078431372549017</v>
      </c>
      <c r="AC160" s="5">
        <f>Table5[[#This Row],[optionality footprint]]/(Table5[[#This Row],[activity]]+Table5[[#This Row],[basic footprints]])</f>
        <v>0.36440677966101692</v>
      </c>
      <c r="AD160" s="5">
        <f>IFERROR(Table5[[#This Row],[sequence optionality footprint]]/Table5[[#This Row],[sequence]],"")</f>
        <v>5.5555555555555552E-2</v>
      </c>
      <c r="AE160" s="5">
        <f>IFERROR(Table5[[#This Row],[or footprint]]/(Table5[[#This Row],[concurrent]]+Table5[[#This Row],[or]]),"")</f>
        <v>0.17647058823529413</v>
      </c>
    </row>
    <row r="161" spans="1:31" x14ac:dyDescent="0.25">
      <c r="A161" t="s">
        <v>559</v>
      </c>
      <c r="B161" t="s">
        <v>591</v>
      </c>
      <c r="C161">
        <f>Table2[[#This Row],[xor]]</f>
        <v>40</v>
      </c>
      <c r="D161">
        <f>Table2[[#This Row],[optionality]]</f>
        <v>38</v>
      </c>
      <c r="E161">
        <f>Table2[[#This Row],[concurrent]]</f>
        <v>15</v>
      </c>
      <c r="F161">
        <f>Table2[[#This Row],[sequence]]</f>
        <v>14</v>
      </c>
      <c r="G161">
        <f>Table2[[#This Row],[sequence-opt]]</f>
        <v>0</v>
      </c>
      <c r="H161">
        <f>Table2[[#This Row],[loop]]</f>
        <v>1</v>
      </c>
      <c r="I161">
        <f>Table2[[#This Row],[flower]]</f>
        <v>0</v>
      </c>
      <c r="J161">
        <f>Table2[[#This Row],[flower_size]]</f>
        <v>0</v>
      </c>
      <c r="K161">
        <f>Table2[[#This Row],[tau]]</f>
        <v>38</v>
      </c>
      <c r="L161">
        <f>Table2[[#This Row],[interleaved]]</f>
        <v>0</v>
      </c>
      <c r="M161">
        <f>Table2[[#This Row],[or]]</f>
        <v>0</v>
      </c>
      <c r="N161">
        <f>Table2[[#This Row],[or_children]]</f>
        <v>0</v>
      </c>
      <c r="O161">
        <f>Table2[[#This Row],[or_size]]</f>
        <v>0</v>
      </c>
      <c r="P161">
        <f>Table2[[#This Row],[activity]]</f>
        <v>62</v>
      </c>
      <c r="Q161" s="1" t="str">
        <f>Table2[[#This Row],[miner]]</f>
        <v>imf</v>
      </c>
      <c r="R161">
        <f>Table5[[#This Row],[xor]]-Table5[[#This Row],[optionality]]</f>
        <v>2</v>
      </c>
      <c r="S161">
        <f>Table5[[#This Row],[xor non optionality]]+Table5[[#This Row],[sequence]]+Table5[[#This Row],[loop]]+Table5[[#This Row],[interleaved]]+Table5[[#This Row],[concurrent]]</f>
        <v>32</v>
      </c>
      <c r="T161">
        <f>Table5[[#This Row],[sequence-opt]]+Table5[[#This Row],[optionality]]+Table5[[#This Row],[or]]</f>
        <v>38</v>
      </c>
      <c r="U161">
        <f>Table5[[#This Row],[basic footprints]]+Table5[[#This Row],[advanced footprints]]</f>
        <v>70</v>
      </c>
      <c r="V161">
        <f>Table5[[#This Row],[flower_size]]/Table5[[#This Row],[activity]]</f>
        <v>0</v>
      </c>
      <c r="W161" s="5">
        <f>Table5[[#This Row],[tau]]/Table5[[#This Row],[activity]]</f>
        <v>0.61290322580645162</v>
      </c>
      <c r="X161" s="5">
        <f>Table5[[#This Row],[optionality]]</f>
        <v>38</v>
      </c>
      <c r="Y161" s="5">
        <f>Table5[[#This Row],[sequence-opt]]</f>
        <v>0</v>
      </c>
      <c r="Z161" s="5">
        <f>Table5[[#This Row],[or]]</f>
        <v>0</v>
      </c>
      <c r="AA161" s="5">
        <f>Table5[[#This Row],[or_size]]</f>
        <v>0</v>
      </c>
      <c r="AB161" s="5">
        <f>Table5[[#This Row],[advanced footprints]]/(Table5[[#This Row],[basic footprints]]+Table5[[#This Row],[advanced footprints]]-Table5[[#This Row],[sequence-opt]])</f>
        <v>0.54285714285714282</v>
      </c>
      <c r="AC161" s="5">
        <f>Table5[[#This Row],[optionality footprint]]/(Table5[[#This Row],[activity]]+Table5[[#This Row],[basic footprints]])</f>
        <v>0.40425531914893614</v>
      </c>
      <c r="AD161" s="5">
        <f>IFERROR(Table5[[#This Row],[sequence optionality footprint]]/Table5[[#This Row],[sequence]],"")</f>
        <v>0</v>
      </c>
      <c r="AE161" s="5">
        <f>IFERROR(Table5[[#This Row],[or footprint]]/(Table5[[#This Row],[concurrent]]+Table5[[#This Row],[or]]),"")</f>
        <v>0</v>
      </c>
    </row>
    <row r="162" spans="1:31" hidden="1" x14ac:dyDescent="0.25">
      <c r="A162" t="s">
        <v>559</v>
      </c>
      <c r="B162" t="s">
        <v>591</v>
      </c>
      <c r="C162">
        <f>Table2[[#This Row],[xor]]</f>
        <v>34</v>
      </c>
      <c r="D162">
        <f>Table2[[#This Row],[optionality]]</f>
        <v>31</v>
      </c>
      <c r="E162">
        <f>Table2[[#This Row],[concurrent]]</f>
        <v>10</v>
      </c>
      <c r="F162">
        <f>Table2[[#This Row],[sequence]]</f>
        <v>14</v>
      </c>
      <c r="G162">
        <f>Table2[[#This Row],[sequence-opt]]</f>
        <v>0</v>
      </c>
      <c r="H162">
        <f>Table2[[#This Row],[loop]]</f>
        <v>1</v>
      </c>
      <c r="I162">
        <f>Table2[[#This Row],[flower]]</f>
        <v>0</v>
      </c>
      <c r="J162">
        <f>Table2[[#This Row],[flower_size]]</f>
        <v>0</v>
      </c>
      <c r="K162">
        <f>Table2[[#This Row],[tau]]</f>
        <v>31</v>
      </c>
      <c r="L162">
        <f>Table2[[#This Row],[interleaved]]</f>
        <v>1</v>
      </c>
      <c r="M162">
        <f>Table2[[#This Row],[or]]</f>
        <v>4</v>
      </c>
      <c r="N162">
        <f>Table2[[#This Row],[or_children]]</f>
        <v>8</v>
      </c>
      <c r="O162">
        <f>Table2[[#This Row],[or_size]]</f>
        <v>11</v>
      </c>
      <c r="P162">
        <f>Table2[[#This Row],[activity]]</f>
        <v>62</v>
      </c>
      <c r="Q162" s="1" t="str">
        <f>Table2[[#This Row],[miner]]</f>
        <v>imfa-basic-opt-pc</v>
      </c>
      <c r="R162">
        <f>Table5[[#This Row],[xor]]-Table5[[#This Row],[optionality]]</f>
        <v>3</v>
      </c>
      <c r="S162">
        <f>Table5[[#This Row],[xor non optionality]]+Table5[[#This Row],[sequence]]+Table5[[#This Row],[loop]]+Table5[[#This Row],[interleaved]]+Table5[[#This Row],[concurrent]]</f>
        <v>29</v>
      </c>
      <c r="T162">
        <f>Table5[[#This Row],[sequence-opt]]+Table5[[#This Row],[optionality]]+Table5[[#This Row],[or]]</f>
        <v>35</v>
      </c>
      <c r="U162">
        <f>Table5[[#This Row],[basic footprints]]+Table5[[#This Row],[advanced footprints]]</f>
        <v>64</v>
      </c>
      <c r="V162">
        <f>Table5[[#This Row],[flower_size]]/Table5[[#This Row],[activity]]</f>
        <v>0</v>
      </c>
      <c r="W162" s="5">
        <f>Table5[[#This Row],[tau]]/Table5[[#This Row],[activity]]</f>
        <v>0.5</v>
      </c>
      <c r="X162" s="5">
        <f>Table5[[#This Row],[optionality]]</f>
        <v>31</v>
      </c>
      <c r="Y162" s="5">
        <f>Table5[[#This Row],[sequence-opt]]</f>
        <v>0</v>
      </c>
      <c r="Z162" s="5">
        <f>Table5[[#This Row],[or]]</f>
        <v>4</v>
      </c>
      <c r="AA162" s="5">
        <f>Table5[[#This Row],[or_size]]</f>
        <v>11</v>
      </c>
      <c r="AB162" s="5">
        <f>Table5[[#This Row],[advanced footprints]]/(Table5[[#This Row],[basic footprints]]+Table5[[#This Row],[advanced footprints]]-Table5[[#This Row],[sequence-opt]])</f>
        <v>0.546875</v>
      </c>
      <c r="AC162" s="5">
        <f>Table5[[#This Row],[optionality footprint]]/(Table5[[#This Row],[activity]]+Table5[[#This Row],[basic footprints]])</f>
        <v>0.34065934065934067</v>
      </c>
      <c r="AD162" s="5">
        <f>IFERROR(Table5[[#This Row],[sequence optionality footprint]]/Table5[[#This Row],[sequence]],"")</f>
        <v>0</v>
      </c>
      <c r="AE162" s="5">
        <f>IFERROR(Table5[[#This Row],[or footprint]]/(Table5[[#This Row],[concurrent]]+Table5[[#This Row],[or]]),"")</f>
        <v>0.2857142857142857</v>
      </c>
    </row>
    <row r="163" spans="1:31" x14ac:dyDescent="0.25">
      <c r="A163" t="s">
        <v>559</v>
      </c>
      <c r="B163" t="s">
        <v>591</v>
      </c>
      <c r="C163">
        <f>Table2[[#This Row],[xor]]</f>
        <v>34</v>
      </c>
      <c r="D163">
        <f>Table2[[#This Row],[optionality]]</f>
        <v>31</v>
      </c>
      <c r="E163">
        <f>Table2[[#This Row],[concurrent]]</f>
        <v>9</v>
      </c>
      <c r="F163">
        <f>Table2[[#This Row],[sequence]]</f>
        <v>14</v>
      </c>
      <c r="G163">
        <f>Table2[[#This Row],[sequence-opt]]</f>
        <v>0</v>
      </c>
      <c r="H163">
        <f>Table2[[#This Row],[loop]]</f>
        <v>1</v>
      </c>
      <c r="I163">
        <f>Table2[[#This Row],[flower]]</f>
        <v>0</v>
      </c>
      <c r="J163">
        <f>Table2[[#This Row],[flower_size]]</f>
        <v>0</v>
      </c>
      <c r="K163">
        <f>Table2[[#This Row],[tau]]</f>
        <v>31</v>
      </c>
      <c r="L163">
        <f>Table2[[#This Row],[interleaved]]</f>
        <v>1</v>
      </c>
      <c r="M163">
        <f>Table2[[#This Row],[or]]</f>
        <v>4</v>
      </c>
      <c r="N163">
        <f>Table2[[#This Row],[or_children]]</f>
        <v>8</v>
      </c>
      <c r="O163">
        <f>Table2[[#This Row],[or_size]]</f>
        <v>11</v>
      </c>
      <c r="P163">
        <f>Table2[[#This Row],[activity]]</f>
        <v>62</v>
      </c>
      <c r="Q163" s="1" t="str">
        <f>Table2[[#This Row],[miner]]</f>
        <v>imfa</v>
      </c>
      <c r="R163">
        <f>Table5[[#This Row],[xor]]-Table5[[#This Row],[optionality]]</f>
        <v>3</v>
      </c>
      <c r="S163">
        <f>Table5[[#This Row],[xor non optionality]]+Table5[[#This Row],[sequence]]+Table5[[#This Row],[loop]]+Table5[[#This Row],[interleaved]]+Table5[[#This Row],[concurrent]]</f>
        <v>28</v>
      </c>
      <c r="T163">
        <f>Table5[[#This Row],[sequence-opt]]+Table5[[#This Row],[optionality]]+Table5[[#This Row],[or]]</f>
        <v>35</v>
      </c>
      <c r="U163">
        <f>Table5[[#This Row],[basic footprints]]+Table5[[#This Row],[advanced footprints]]</f>
        <v>63</v>
      </c>
      <c r="V163">
        <f>Table5[[#This Row],[flower_size]]/Table5[[#This Row],[activity]]</f>
        <v>0</v>
      </c>
      <c r="W163" s="5">
        <f>Table5[[#This Row],[tau]]/Table5[[#This Row],[activity]]</f>
        <v>0.5</v>
      </c>
      <c r="X163" s="5">
        <f>Table5[[#This Row],[optionality]]</f>
        <v>31</v>
      </c>
      <c r="Y163" s="5">
        <f>Table5[[#This Row],[sequence-opt]]</f>
        <v>0</v>
      </c>
      <c r="Z163" s="5">
        <f>Table5[[#This Row],[or]]</f>
        <v>4</v>
      </c>
      <c r="AA163" s="5">
        <f>Table5[[#This Row],[or_size]]</f>
        <v>11</v>
      </c>
      <c r="AB163" s="5">
        <f>Table5[[#This Row],[advanced footprints]]/(Table5[[#This Row],[basic footprints]]+Table5[[#This Row],[advanced footprints]]-Table5[[#This Row],[sequence-opt]])</f>
        <v>0.55555555555555558</v>
      </c>
      <c r="AC163" s="5">
        <f>Table5[[#This Row],[optionality footprint]]/(Table5[[#This Row],[activity]]+Table5[[#This Row],[basic footprints]])</f>
        <v>0.34444444444444444</v>
      </c>
      <c r="AD163" s="5">
        <f>IFERROR(Table5[[#This Row],[sequence optionality footprint]]/Table5[[#This Row],[sequence]],"")</f>
        <v>0</v>
      </c>
      <c r="AE163" s="5">
        <f>IFERROR(Table5[[#This Row],[or footprint]]/(Table5[[#This Row],[concurrent]]+Table5[[#This Row],[or]]),"")</f>
        <v>0.30769230769230771</v>
      </c>
    </row>
    <row r="164" spans="1:31" x14ac:dyDescent="0.25">
      <c r="A164" t="s">
        <v>560</v>
      </c>
      <c r="B164" t="s">
        <v>591</v>
      </c>
      <c r="C164">
        <f>Table2[[#This Row],[xor]]</f>
        <v>11</v>
      </c>
      <c r="D164">
        <f>Table2[[#This Row],[optionality]]</f>
        <v>0</v>
      </c>
      <c r="E164">
        <f>Table2[[#This Row],[concurrent]]</f>
        <v>0</v>
      </c>
      <c r="F164">
        <f>Table2[[#This Row],[sequence]]</f>
        <v>1</v>
      </c>
      <c r="G164">
        <f>Table2[[#This Row],[sequence-opt]]</f>
        <v>0</v>
      </c>
      <c r="H164">
        <f>Table2[[#This Row],[loop]]</f>
        <v>9</v>
      </c>
      <c r="I164">
        <f>Table2[[#This Row],[flower]]</f>
        <v>9</v>
      </c>
      <c r="J164">
        <f>Table2[[#This Row],[flower_size]]</f>
        <v>62</v>
      </c>
      <c r="K164">
        <f>Table2[[#This Row],[tau]]</f>
        <v>9</v>
      </c>
      <c r="L164">
        <f>Table2[[#This Row],[interleaved]]</f>
        <v>0</v>
      </c>
      <c r="M164">
        <f>Table2[[#This Row],[or]]</f>
        <v>0</v>
      </c>
      <c r="N164">
        <f>Table2[[#This Row],[or_children]]</f>
        <v>0</v>
      </c>
      <c r="O164">
        <f>Table2[[#This Row],[or_size]]</f>
        <v>0</v>
      </c>
      <c r="P164">
        <f>Table2[[#This Row],[activity]]</f>
        <v>65</v>
      </c>
      <c r="Q164" s="1" t="str">
        <f>Table2[[#This Row],[miner]]</f>
        <v>im</v>
      </c>
      <c r="R164">
        <f>Table5[[#This Row],[xor]]-Table5[[#This Row],[optionality]]</f>
        <v>11</v>
      </c>
      <c r="S164">
        <f>Table5[[#This Row],[xor non optionality]]+Table5[[#This Row],[sequence]]+Table5[[#This Row],[loop]]+Table5[[#This Row],[interleaved]]+Table5[[#This Row],[concurrent]]</f>
        <v>21</v>
      </c>
      <c r="T164">
        <f>Table5[[#This Row],[sequence-opt]]+Table5[[#This Row],[optionality]]+Table5[[#This Row],[or]]</f>
        <v>0</v>
      </c>
      <c r="U164">
        <f>Table5[[#This Row],[basic footprints]]+Table5[[#This Row],[advanced footprints]]</f>
        <v>21</v>
      </c>
      <c r="V164">
        <f>Table5[[#This Row],[flower_size]]/Table5[[#This Row],[activity]]</f>
        <v>0.9538461538461539</v>
      </c>
      <c r="W164" s="5">
        <f>Table5[[#This Row],[tau]]/Table5[[#This Row],[activity]]</f>
        <v>0.13846153846153847</v>
      </c>
      <c r="X164" s="5">
        <f>Table5[[#This Row],[optionality]]</f>
        <v>0</v>
      </c>
      <c r="Y164" s="5">
        <f>Table5[[#This Row],[sequence-opt]]</f>
        <v>0</v>
      </c>
      <c r="Z164" s="5">
        <f>Table5[[#This Row],[or]]</f>
        <v>0</v>
      </c>
      <c r="AA164" s="5">
        <f>Table5[[#This Row],[or_size]]</f>
        <v>0</v>
      </c>
      <c r="AB164" s="5">
        <f>Table5[[#This Row],[advanced footprints]]/(Table5[[#This Row],[basic footprints]]+Table5[[#This Row],[advanced footprints]]-Table5[[#This Row],[sequence-opt]])</f>
        <v>0</v>
      </c>
      <c r="AC164" s="5">
        <f>Table5[[#This Row],[optionality footprint]]/(Table5[[#This Row],[activity]]+Table5[[#This Row],[basic footprints]])</f>
        <v>0</v>
      </c>
      <c r="AD164" s="5">
        <f>IFERROR(Table5[[#This Row],[sequence optionality footprint]]/Table5[[#This Row],[sequence]],"")</f>
        <v>0</v>
      </c>
      <c r="AE164" s="5" t="str">
        <f>IFERROR(Table5[[#This Row],[or footprint]]/(Table5[[#This Row],[concurrent]]+Table5[[#This Row],[or]]),"")</f>
        <v/>
      </c>
    </row>
    <row r="165" spans="1:31" hidden="1" x14ac:dyDescent="0.25">
      <c r="A165" t="s">
        <v>560</v>
      </c>
      <c r="B165" t="s">
        <v>591</v>
      </c>
      <c r="C165">
        <f>Table2[[#This Row],[xor]]</f>
        <v>58</v>
      </c>
      <c r="D165">
        <f>Table2[[#This Row],[optionality]]</f>
        <v>54</v>
      </c>
      <c r="E165">
        <f>Table2[[#This Row],[concurrent]]</f>
        <v>13</v>
      </c>
      <c r="F165">
        <f>Table2[[#This Row],[sequence]]</f>
        <v>16</v>
      </c>
      <c r="G165">
        <f>Table2[[#This Row],[sequence-opt]]</f>
        <v>5</v>
      </c>
      <c r="H165">
        <f>Table2[[#This Row],[loop]]</f>
        <v>5</v>
      </c>
      <c r="I165">
        <f>Table2[[#This Row],[flower]]</f>
        <v>4</v>
      </c>
      <c r="J165">
        <f>Table2[[#This Row],[flower_size]]</f>
        <v>4</v>
      </c>
      <c r="K165">
        <f>Table2[[#This Row],[tau]]</f>
        <v>58</v>
      </c>
      <c r="L165">
        <f>Table2[[#This Row],[interleaved]]</f>
        <v>0</v>
      </c>
      <c r="M165">
        <f>Table2[[#This Row],[or]]</f>
        <v>2</v>
      </c>
      <c r="N165">
        <f>Table2[[#This Row],[or_children]]</f>
        <v>4</v>
      </c>
      <c r="O165">
        <f>Table2[[#This Row],[or_size]]</f>
        <v>5</v>
      </c>
      <c r="P165">
        <f>Table2[[#This Row],[activity]]</f>
        <v>65</v>
      </c>
      <c r="Q165" s="1" t="str">
        <f>Table2[[#This Row],[miner]]</f>
        <v>ima-basic-opt-pc</v>
      </c>
      <c r="R165">
        <f>Table5[[#This Row],[xor]]-Table5[[#This Row],[optionality]]</f>
        <v>4</v>
      </c>
      <c r="S165">
        <f>Table5[[#This Row],[xor non optionality]]+Table5[[#This Row],[sequence]]+Table5[[#This Row],[loop]]+Table5[[#This Row],[interleaved]]+Table5[[#This Row],[concurrent]]</f>
        <v>38</v>
      </c>
      <c r="T165">
        <f>Table5[[#This Row],[sequence-opt]]+Table5[[#This Row],[optionality]]+Table5[[#This Row],[or]]</f>
        <v>61</v>
      </c>
      <c r="U165">
        <f>Table5[[#This Row],[basic footprints]]+Table5[[#This Row],[advanced footprints]]</f>
        <v>99</v>
      </c>
      <c r="V165">
        <f>Table5[[#This Row],[flower_size]]/Table5[[#This Row],[activity]]</f>
        <v>6.1538461538461542E-2</v>
      </c>
      <c r="W165" s="5">
        <f>Table5[[#This Row],[tau]]/Table5[[#This Row],[activity]]</f>
        <v>0.89230769230769236</v>
      </c>
      <c r="X165" s="5">
        <f>Table5[[#This Row],[optionality]]</f>
        <v>54</v>
      </c>
      <c r="Y165" s="5">
        <f>Table5[[#This Row],[sequence-opt]]</f>
        <v>5</v>
      </c>
      <c r="Z165" s="5">
        <f>Table5[[#This Row],[or]]</f>
        <v>2</v>
      </c>
      <c r="AA165" s="5">
        <f>Table5[[#This Row],[or_size]]</f>
        <v>5</v>
      </c>
      <c r="AB165" s="5">
        <f>Table5[[#This Row],[advanced footprints]]/(Table5[[#This Row],[basic footprints]]+Table5[[#This Row],[advanced footprints]]-Table5[[#This Row],[sequence-opt]])</f>
        <v>0.64893617021276595</v>
      </c>
      <c r="AC165" s="5">
        <f>Table5[[#This Row],[optionality footprint]]/(Table5[[#This Row],[activity]]+Table5[[#This Row],[basic footprints]])</f>
        <v>0.52427184466019416</v>
      </c>
      <c r="AD165" s="5">
        <f>IFERROR(Table5[[#This Row],[sequence optionality footprint]]/Table5[[#This Row],[sequence]],"")</f>
        <v>0.3125</v>
      </c>
      <c r="AE165" s="5">
        <f>IFERROR(Table5[[#This Row],[or footprint]]/(Table5[[#This Row],[concurrent]]+Table5[[#This Row],[or]]),"")</f>
        <v>0.13333333333333333</v>
      </c>
    </row>
    <row r="166" spans="1:31" x14ac:dyDescent="0.25">
      <c r="A166" t="s">
        <v>560</v>
      </c>
      <c r="B166" t="s">
        <v>591</v>
      </c>
      <c r="C166">
        <f>Table2[[#This Row],[xor]]</f>
        <v>57</v>
      </c>
      <c r="D166">
        <f>Table2[[#This Row],[optionality]]</f>
        <v>52</v>
      </c>
      <c r="E166">
        <f>Table2[[#This Row],[concurrent]]</f>
        <v>13</v>
      </c>
      <c r="F166">
        <f>Table2[[#This Row],[sequence]]</f>
        <v>19</v>
      </c>
      <c r="G166">
        <f>Table2[[#This Row],[sequence-opt]]</f>
        <v>6</v>
      </c>
      <c r="H166">
        <f>Table2[[#This Row],[loop]]</f>
        <v>5</v>
      </c>
      <c r="I166">
        <f>Table2[[#This Row],[flower]]</f>
        <v>5</v>
      </c>
      <c r="J166">
        <f>Table2[[#This Row],[flower_size]]</f>
        <v>5</v>
      </c>
      <c r="K166">
        <f>Table2[[#This Row],[tau]]</f>
        <v>57</v>
      </c>
      <c r="L166">
        <f>Table2[[#This Row],[interleaved]]</f>
        <v>0</v>
      </c>
      <c r="M166">
        <f>Table2[[#This Row],[or]]</f>
        <v>2</v>
      </c>
      <c r="N166">
        <f>Table2[[#This Row],[or_children]]</f>
        <v>4</v>
      </c>
      <c r="O166">
        <f>Table2[[#This Row],[or_size]]</f>
        <v>6</v>
      </c>
      <c r="P166">
        <f>Table2[[#This Row],[activity]]</f>
        <v>65</v>
      </c>
      <c r="Q166" s="1" t="str">
        <f>Table2[[#This Row],[miner]]</f>
        <v>ima</v>
      </c>
      <c r="R166">
        <f>Table5[[#This Row],[xor]]-Table5[[#This Row],[optionality]]</f>
        <v>5</v>
      </c>
      <c r="S166">
        <f>Table5[[#This Row],[xor non optionality]]+Table5[[#This Row],[sequence]]+Table5[[#This Row],[loop]]+Table5[[#This Row],[interleaved]]+Table5[[#This Row],[concurrent]]</f>
        <v>42</v>
      </c>
      <c r="T166">
        <f>Table5[[#This Row],[sequence-opt]]+Table5[[#This Row],[optionality]]+Table5[[#This Row],[or]]</f>
        <v>60</v>
      </c>
      <c r="U166">
        <f>Table5[[#This Row],[basic footprints]]+Table5[[#This Row],[advanced footprints]]</f>
        <v>102</v>
      </c>
      <c r="V166">
        <f>Table5[[#This Row],[flower_size]]/Table5[[#This Row],[activity]]</f>
        <v>7.6923076923076927E-2</v>
      </c>
      <c r="W166" s="5">
        <f>Table5[[#This Row],[tau]]/Table5[[#This Row],[activity]]</f>
        <v>0.87692307692307692</v>
      </c>
      <c r="X166" s="5">
        <f>Table5[[#This Row],[optionality]]</f>
        <v>52</v>
      </c>
      <c r="Y166" s="5">
        <f>Table5[[#This Row],[sequence-opt]]</f>
        <v>6</v>
      </c>
      <c r="Z166" s="5">
        <f>Table5[[#This Row],[or]]</f>
        <v>2</v>
      </c>
      <c r="AA166" s="5">
        <f>Table5[[#This Row],[or_size]]</f>
        <v>6</v>
      </c>
      <c r="AB166" s="5">
        <f>Table5[[#This Row],[advanced footprints]]/(Table5[[#This Row],[basic footprints]]+Table5[[#This Row],[advanced footprints]]-Table5[[#This Row],[sequence-opt]])</f>
        <v>0.625</v>
      </c>
      <c r="AC166" s="5">
        <f>Table5[[#This Row],[optionality footprint]]/(Table5[[#This Row],[activity]]+Table5[[#This Row],[basic footprints]])</f>
        <v>0.48598130841121495</v>
      </c>
      <c r="AD166" s="5">
        <f>IFERROR(Table5[[#This Row],[sequence optionality footprint]]/Table5[[#This Row],[sequence]],"")</f>
        <v>0.31578947368421051</v>
      </c>
      <c r="AE166" s="5">
        <f>IFERROR(Table5[[#This Row],[or footprint]]/(Table5[[#This Row],[concurrent]]+Table5[[#This Row],[or]]),"")</f>
        <v>0.13333333333333333</v>
      </c>
    </row>
    <row r="167" spans="1:31" x14ac:dyDescent="0.25">
      <c r="A167" t="s">
        <v>560</v>
      </c>
      <c r="B167" t="s">
        <v>591</v>
      </c>
      <c r="C167">
        <f>Table2[[#This Row],[xor]]</f>
        <v>38</v>
      </c>
      <c r="D167">
        <f>Table2[[#This Row],[optionality]]</f>
        <v>38</v>
      </c>
      <c r="E167">
        <f>Table2[[#This Row],[concurrent]]</f>
        <v>16</v>
      </c>
      <c r="F167">
        <f>Table2[[#This Row],[sequence]]</f>
        <v>19</v>
      </c>
      <c r="G167">
        <f>Table2[[#This Row],[sequence-opt]]</f>
        <v>6</v>
      </c>
      <c r="H167">
        <f>Table2[[#This Row],[loop]]</f>
        <v>0</v>
      </c>
      <c r="I167">
        <f>Table2[[#This Row],[flower]]</f>
        <v>0</v>
      </c>
      <c r="J167">
        <f>Table2[[#This Row],[flower_size]]</f>
        <v>0</v>
      </c>
      <c r="K167">
        <f>Table2[[#This Row],[tau]]</f>
        <v>38</v>
      </c>
      <c r="L167">
        <f>Table2[[#This Row],[interleaved]]</f>
        <v>0</v>
      </c>
      <c r="M167">
        <f>Table2[[#This Row],[or]]</f>
        <v>0</v>
      </c>
      <c r="N167">
        <f>Table2[[#This Row],[or_children]]</f>
        <v>0</v>
      </c>
      <c r="O167">
        <f>Table2[[#This Row],[or_size]]</f>
        <v>0</v>
      </c>
      <c r="P167">
        <f>Table2[[#This Row],[activity]]</f>
        <v>65</v>
      </c>
      <c r="Q167" s="1" t="str">
        <f>Table2[[#This Row],[miner]]</f>
        <v>imf</v>
      </c>
      <c r="R167">
        <f>Table5[[#This Row],[xor]]-Table5[[#This Row],[optionality]]</f>
        <v>0</v>
      </c>
      <c r="S167">
        <f>Table5[[#This Row],[xor non optionality]]+Table5[[#This Row],[sequence]]+Table5[[#This Row],[loop]]+Table5[[#This Row],[interleaved]]+Table5[[#This Row],[concurrent]]</f>
        <v>35</v>
      </c>
      <c r="T167">
        <f>Table5[[#This Row],[sequence-opt]]+Table5[[#This Row],[optionality]]+Table5[[#This Row],[or]]</f>
        <v>44</v>
      </c>
      <c r="U167">
        <f>Table5[[#This Row],[basic footprints]]+Table5[[#This Row],[advanced footprints]]</f>
        <v>79</v>
      </c>
      <c r="V167">
        <f>Table5[[#This Row],[flower_size]]/Table5[[#This Row],[activity]]</f>
        <v>0</v>
      </c>
      <c r="W167" s="5">
        <f>Table5[[#This Row],[tau]]/Table5[[#This Row],[activity]]</f>
        <v>0.58461538461538465</v>
      </c>
      <c r="X167" s="5">
        <f>Table5[[#This Row],[optionality]]</f>
        <v>38</v>
      </c>
      <c r="Y167" s="5">
        <f>Table5[[#This Row],[sequence-opt]]</f>
        <v>6</v>
      </c>
      <c r="Z167" s="5">
        <f>Table5[[#This Row],[or]]</f>
        <v>0</v>
      </c>
      <c r="AA167" s="5">
        <f>Table5[[#This Row],[or_size]]</f>
        <v>0</v>
      </c>
      <c r="AB167" s="5">
        <f>Table5[[#This Row],[advanced footprints]]/(Table5[[#This Row],[basic footprints]]+Table5[[#This Row],[advanced footprints]]-Table5[[#This Row],[sequence-opt]])</f>
        <v>0.60273972602739723</v>
      </c>
      <c r="AC167" s="5">
        <f>Table5[[#This Row],[optionality footprint]]/(Table5[[#This Row],[activity]]+Table5[[#This Row],[basic footprints]])</f>
        <v>0.38</v>
      </c>
      <c r="AD167" s="5">
        <f>IFERROR(Table5[[#This Row],[sequence optionality footprint]]/Table5[[#This Row],[sequence]],"")</f>
        <v>0.31578947368421051</v>
      </c>
      <c r="AE167" s="5">
        <f>IFERROR(Table5[[#This Row],[or footprint]]/(Table5[[#This Row],[concurrent]]+Table5[[#This Row],[or]]),"")</f>
        <v>0</v>
      </c>
    </row>
    <row r="168" spans="1:31" hidden="1" x14ac:dyDescent="0.25">
      <c r="A168" t="s">
        <v>560</v>
      </c>
      <c r="B168" t="s">
        <v>591</v>
      </c>
      <c r="C168">
        <f>Table2[[#This Row],[xor]]</f>
        <v>39</v>
      </c>
      <c r="D168">
        <f>Table2[[#This Row],[optionality]]</f>
        <v>37</v>
      </c>
      <c r="E168">
        <f>Table2[[#This Row],[concurrent]]</f>
        <v>12</v>
      </c>
      <c r="F168">
        <f>Table2[[#This Row],[sequence]]</f>
        <v>19</v>
      </c>
      <c r="G168">
        <f>Table2[[#This Row],[sequence-opt]]</f>
        <v>6</v>
      </c>
      <c r="H168">
        <f>Table2[[#This Row],[loop]]</f>
        <v>1</v>
      </c>
      <c r="I168">
        <f>Table2[[#This Row],[flower]]</f>
        <v>0</v>
      </c>
      <c r="J168">
        <f>Table2[[#This Row],[flower_size]]</f>
        <v>0</v>
      </c>
      <c r="K168">
        <f>Table2[[#This Row],[tau]]</f>
        <v>37</v>
      </c>
      <c r="L168">
        <f>Table2[[#This Row],[interleaved]]</f>
        <v>0</v>
      </c>
      <c r="M168">
        <f>Table2[[#This Row],[or]]</f>
        <v>1</v>
      </c>
      <c r="N168">
        <f>Table2[[#This Row],[or_children]]</f>
        <v>2</v>
      </c>
      <c r="O168">
        <f>Table2[[#This Row],[or_size]]</f>
        <v>3</v>
      </c>
      <c r="P168">
        <f>Table2[[#This Row],[activity]]</f>
        <v>65</v>
      </c>
      <c r="Q168" s="1" t="str">
        <f>Table2[[#This Row],[miner]]</f>
        <v>imfa-basic-opt-pc</v>
      </c>
      <c r="R168">
        <f>Table5[[#This Row],[xor]]-Table5[[#This Row],[optionality]]</f>
        <v>2</v>
      </c>
      <c r="S168">
        <f>Table5[[#This Row],[xor non optionality]]+Table5[[#This Row],[sequence]]+Table5[[#This Row],[loop]]+Table5[[#This Row],[interleaved]]+Table5[[#This Row],[concurrent]]</f>
        <v>34</v>
      </c>
      <c r="T168">
        <f>Table5[[#This Row],[sequence-opt]]+Table5[[#This Row],[optionality]]+Table5[[#This Row],[or]]</f>
        <v>44</v>
      </c>
      <c r="U168">
        <f>Table5[[#This Row],[basic footprints]]+Table5[[#This Row],[advanced footprints]]</f>
        <v>78</v>
      </c>
      <c r="V168">
        <f>Table5[[#This Row],[flower_size]]/Table5[[#This Row],[activity]]</f>
        <v>0</v>
      </c>
      <c r="W168" s="5">
        <f>Table5[[#This Row],[tau]]/Table5[[#This Row],[activity]]</f>
        <v>0.56923076923076921</v>
      </c>
      <c r="X168" s="5">
        <f>Table5[[#This Row],[optionality]]</f>
        <v>37</v>
      </c>
      <c r="Y168" s="5">
        <f>Table5[[#This Row],[sequence-opt]]</f>
        <v>6</v>
      </c>
      <c r="Z168" s="5">
        <f>Table5[[#This Row],[or]]</f>
        <v>1</v>
      </c>
      <c r="AA168" s="5">
        <f>Table5[[#This Row],[or_size]]</f>
        <v>3</v>
      </c>
      <c r="AB168" s="5">
        <f>Table5[[#This Row],[advanced footprints]]/(Table5[[#This Row],[basic footprints]]+Table5[[#This Row],[advanced footprints]]-Table5[[#This Row],[sequence-opt]])</f>
        <v>0.61111111111111116</v>
      </c>
      <c r="AC168" s="5">
        <f>Table5[[#This Row],[optionality footprint]]/(Table5[[#This Row],[activity]]+Table5[[#This Row],[basic footprints]])</f>
        <v>0.37373737373737376</v>
      </c>
      <c r="AD168" s="5">
        <f>IFERROR(Table5[[#This Row],[sequence optionality footprint]]/Table5[[#This Row],[sequence]],"")</f>
        <v>0.31578947368421051</v>
      </c>
      <c r="AE168" s="5">
        <f>IFERROR(Table5[[#This Row],[or footprint]]/(Table5[[#This Row],[concurrent]]+Table5[[#This Row],[or]]),"")</f>
        <v>7.6923076923076927E-2</v>
      </c>
    </row>
    <row r="169" spans="1:31" x14ac:dyDescent="0.25">
      <c r="A169" t="s">
        <v>560</v>
      </c>
      <c r="B169" t="s">
        <v>591</v>
      </c>
      <c r="C169">
        <f>Table2[[#This Row],[xor]]</f>
        <v>38</v>
      </c>
      <c r="D169">
        <f>Table2[[#This Row],[optionality]]</f>
        <v>37</v>
      </c>
      <c r="E169">
        <f>Table2[[#This Row],[concurrent]]</f>
        <v>14</v>
      </c>
      <c r="F169">
        <f>Table2[[#This Row],[sequence]]</f>
        <v>18</v>
      </c>
      <c r="G169">
        <f>Table2[[#This Row],[sequence-opt]]</f>
        <v>6</v>
      </c>
      <c r="H169">
        <f>Table2[[#This Row],[loop]]</f>
        <v>0</v>
      </c>
      <c r="I169">
        <f>Table2[[#This Row],[flower]]</f>
        <v>0</v>
      </c>
      <c r="J169">
        <f>Table2[[#This Row],[flower_size]]</f>
        <v>0</v>
      </c>
      <c r="K169">
        <f>Table2[[#This Row],[tau]]</f>
        <v>37</v>
      </c>
      <c r="L169">
        <f>Table2[[#This Row],[interleaved]]</f>
        <v>0</v>
      </c>
      <c r="M169">
        <f>Table2[[#This Row],[or]]</f>
        <v>1</v>
      </c>
      <c r="N169">
        <f>Table2[[#This Row],[or_children]]</f>
        <v>2</v>
      </c>
      <c r="O169">
        <f>Table2[[#This Row],[or_size]]</f>
        <v>3</v>
      </c>
      <c r="P169">
        <f>Table2[[#This Row],[activity]]</f>
        <v>65</v>
      </c>
      <c r="Q169" s="1" t="str">
        <f>Table2[[#This Row],[miner]]</f>
        <v>imfa</v>
      </c>
      <c r="R169">
        <f>Table5[[#This Row],[xor]]-Table5[[#This Row],[optionality]]</f>
        <v>1</v>
      </c>
      <c r="S169">
        <f>Table5[[#This Row],[xor non optionality]]+Table5[[#This Row],[sequence]]+Table5[[#This Row],[loop]]+Table5[[#This Row],[interleaved]]+Table5[[#This Row],[concurrent]]</f>
        <v>33</v>
      </c>
      <c r="T169">
        <f>Table5[[#This Row],[sequence-opt]]+Table5[[#This Row],[optionality]]+Table5[[#This Row],[or]]</f>
        <v>44</v>
      </c>
      <c r="U169">
        <f>Table5[[#This Row],[basic footprints]]+Table5[[#This Row],[advanced footprints]]</f>
        <v>77</v>
      </c>
      <c r="V169">
        <f>Table5[[#This Row],[flower_size]]/Table5[[#This Row],[activity]]</f>
        <v>0</v>
      </c>
      <c r="W169" s="5">
        <f>Table5[[#This Row],[tau]]/Table5[[#This Row],[activity]]</f>
        <v>0.56923076923076921</v>
      </c>
      <c r="X169" s="5">
        <f>Table5[[#This Row],[optionality]]</f>
        <v>37</v>
      </c>
      <c r="Y169" s="5">
        <f>Table5[[#This Row],[sequence-opt]]</f>
        <v>6</v>
      </c>
      <c r="Z169" s="5">
        <f>Table5[[#This Row],[or]]</f>
        <v>1</v>
      </c>
      <c r="AA169" s="5">
        <f>Table5[[#This Row],[or_size]]</f>
        <v>3</v>
      </c>
      <c r="AB169" s="5">
        <f>Table5[[#This Row],[advanced footprints]]/(Table5[[#This Row],[basic footprints]]+Table5[[#This Row],[advanced footprints]]-Table5[[#This Row],[sequence-opt]])</f>
        <v>0.61971830985915488</v>
      </c>
      <c r="AC169" s="5">
        <f>Table5[[#This Row],[optionality footprint]]/(Table5[[#This Row],[activity]]+Table5[[#This Row],[basic footprints]])</f>
        <v>0.37755102040816324</v>
      </c>
      <c r="AD169" s="5">
        <f>IFERROR(Table5[[#This Row],[sequence optionality footprint]]/Table5[[#This Row],[sequence]],"")</f>
        <v>0.33333333333333331</v>
      </c>
      <c r="AE169" s="5">
        <f>IFERROR(Table5[[#This Row],[or footprint]]/(Table5[[#This Row],[concurrent]]+Table5[[#This Row],[or]]),"")</f>
        <v>6.6666666666666666E-2</v>
      </c>
    </row>
    <row r="170" spans="1:31" x14ac:dyDescent="0.25">
      <c r="A170" t="s">
        <v>561</v>
      </c>
      <c r="B170" t="s">
        <v>591</v>
      </c>
      <c r="C170">
        <f>Table2[[#This Row],[xor]]</f>
        <v>12</v>
      </c>
      <c r="D170">
        <f>Table2[[#This Row],[optionality]]</f>
        <v>0</v>
      </c>
      <c r="E170">
        <f>Table2[[#This Row],[concurrent]]</f>
        <v>0</v>
      </c>
      <c r="F170">
        <f>Table2[[#This Row],[sequence]]</f>
        <v>1</v>
      </c>
      <c r="G170">
        <f>Table2[[#This Row],[sequence-opt]]</f>
        <v>0</v>
      </c>
      <c r="H170">
        <f>Table2[[#This Row],[loop]]</f>
        <v>10</v>
      </c>
      <c r="I170">
        <f>Table2[[#This Row],[flower]]</f>
        <v>10</v>
      </c>
      <c r="J170">
        <f>Table2[[#This Row],[flower_size]]</f>
        <v>71</v>
      </c>
      <c r="K170">
        <f>Table2[[#This Row],[tau]]</f>
        <v>9</v>
      </c>
      <c r="L170">
        <f>Table2[[#This Row],[interleaved]]</f>
        <v>0</v>
      </c>
      <c r="M170">
        <f>Table2[[#This Row],[or]]</f>
        <v>0</v>
      </c>
      <c r="N170">
        <f>Table2[[#This Row],[or_children]]</f>
        <v>0</v>
      </c>
      <c r="O170">
        <f>Table2[[#This Row],[or_size]]</f>
        <v>0</v>
      </c>
      <c r="P170">
        <f>Table2[[#This Row],[activity]]</f>
        <v>74</v>
      </c>
      <c r="Q170" s="1" t="str">
        <f>Table2[[#This Row],[miner]]</f>
        <v>im</v>
      </c>
      <c r="R170">
        <f>Table5[[#This Row],[xor]]-Table5[[#This Row],[optionality]]</f>
        <v>12</v>
      </c>
      <c r="S170">
        <f>Table5[[#This Row],[xor non optionality]]+Table5[[#This Row],[sequence]]+Table5[[#This Row],[loop]]+Table5[[#This Row],[interleaved]]+Table5[[#This Row],[concurrent]]</f>
        <v>23</v>
      </c>
      <c r="T170">
        <f>Table5[[#This Row],[sequence-opt]]+Table5[[#This Row],[optionality]]+Table5[[#This Row],[or]]</f>
        <v>0</v>
      </c>
      <c r="U170">
        <f>Table5[[#This Row],[basic footprints]]+Table5[[#This Row],[advanced footprints]]</f>
        <v>23</v>
      </c>
      <c r="V170">
        <f>Table5[[#This Row],[flower_size]]/Table5[[#This Row],[activity]]</f>
        <v>0.95945945945945943</v>
      </c>
      <c r="W170" s="5">
        <f>Table5[[#This Row],[tau]]/Table5[[#This Row],[activity]]</f>
        <v>0.12162162162162163</v>
      </c>
      <c r="X170" s="5">
        <f>Table5[[#This Row],[optionality]]</f>
        <v>0</v>
      </c>
      <c r="Y170" s="5">
        <f>Table5[[#This Row],[sequence-opt]]</f>
        <v>0</v>
      </c>
      <c r="Z170" s="5">
        <f>Table5[[#This Row],[or]]</f>
        <v>0</v>
      </c>
      <c r="AA170" s="5">
        <f>Table5[[#This Row],[or_size]]</f>
        <v>0</v>
      </c>
      <c r="AB170" s="5">
        <f>Table5[[#This Row],[advanced footprints]]/(Table5[[#This Row],[basic footprints]]+Table5[[#This Row],[advanced footprints]]-Table5[[#This Row],[sequence-opt]])</f>
        <v>0</v>
      </c>
      <c r="AC170" s="5">
        <f>Table5[[#This Row],[optionality footprint]]/(Table5[[#This Row],[activity]]+Table5[[#This Row],[basic footprints]])</f>
        <v>0</v>
      </c>
      <c r="AD170" s="5">
        <f>IFERROR(Table5[[#This Row],[sequence optionality footprint]]/Table5[[#This Row],[sequence]],"")</f>
        <v>0</v>
      </c>
      <c r="AE170" s="5" t="str">
        <f>IFERROR(Table5[[#This Row],[or footprint]]/(Table5[[#This Row],[concurrent]]+Table5[[#This Row],[or]]),"")</f>
        <v/>
      </c>
    </row>
    <row r="171" spans="1:31" hidden="1" x14ac:dyDescent="0.25">
      <c r="A171" t="s">
        <v>561</v>
      </c>
      <c r="B171" t="s">
        <v>591</v>
      </c>
      <c r="C171">
        <f>Table2[[#This Row],[xor]]</f>
        <v>61</v>
      </c>
      <c r="D171">
        <f>Table2[[#This Row],[optionality]]</f>
        <v>59</v>
      </c>
      <c r="E171">
        <f>Table2[[#This Row],[concurrent]]</f>
        <v>10</v>
      </c>
      <c r="F171">
        <f>Table2[[#This Row],[sequence]]</f>
        <v>18</v>
      </c>
      <c r="G171">
        <f>Table2[[#This Row],[sequence-opt]]</f>
        <v>6</v>
      </c>
      <c r="H171">
        <f>Table2[[#This Row],[loop]]</f>
        <v>2</v>
      </c>
      <c r="I171">
        <f>Table2[[#This Row],[flower]]</f>
        <v>1</v>
      </c>
      <c r="J171">
        <f>Table2[[#This Row],[flower_size]]</f>
        <v>1</v>
      </c>
      <c r="K171">
        <f>Table2[[#This Row],[tau]]</f>
        <v>60</v>
      </c>
      <c r="L171">
        <f>Table2[[#This Row],[interleaved]]</f>
        <v>2</v>
      </c>
      <c r="M171">
        <f>Table2[[#This Row],[or]]</f>
        <v>2</v>
      </c>
      <c r="N171">
        <f>Table2[[#This Row],[or_children]]</f>
        <v>4</v>
      </c>
      <c r="O171">
        <f>Table2[[#This Row],[or_size]]</f>
        <v>5</v>
      </c>
      <c r="P171">
        <f>Table2[[#This Row],[activity]]</f>
        <v>74</v>
      </c>
      <c r="Q171" s="1" t="str">
        <f>Table2[[#This Row],[miner]]</f>
        <v>ima-basic-opt-pc</v>
      </c>
      <c r="R171">
        <f>Table5[[#This Row],[xor]]-Table5[[#This Row],[optionality]]</f>
        <v>2</v>
      </c>
      <c r="S171">
        <f>Table5[[#This Row],[xor non optionality]]+Table5[[#This Row],[sequence]]+Table5[[#This Row],[loop]]+Table5[[#This Row],[interleaved]]+Table5[[#This Row],[concurrent]]</f>
        <v>34</v>
      </c>
      <c r="T171">
        <f>Table5[[#This Row],[sequence-opt]]+Table5[[#This Row],[optionality]]+Table5[[#This Row],[or]]</f>
        <v>67</v>
      </c>
      <c r="U171">
        <f>Table5[[#This Row],[basic footprints]]+Table5[[#This Row],[advanced footprints]]</f>
        <v>101</v>
      </c>
      <c r="V171">
        <f>Table5[[#This Row],[flower_size]]/Table5[[#This Row],[activity]]</f>
        <v>1.3513513513513514E-2</v>
      </c>
      <c r="W171" s="5">
        <f>Table5[[#This Row],[tau]]/Table5[[#This Row],[activity]]</f>
        <v>0.81081081081081086</v>
      </c>
      <c r="X171" s="5">
        <f>Table5[[#This Row],[optionality]]</f>
        <v>59</v>
      </c>
      <c r="Y171" s="5">
        <f>Table5[[#This Row],[sequence-opt]]</f>
        <v>6</v>
      </c>
      <c r="Z171" s="5">
        <f>Table5[[#This Row],[or]]</f>
        <v>2</v>
      </c>
      <c r="AA171" s="5">
        <f>Table5[[#This Row],[or_size]]</f>
        <v>5</v>
      </c>
      <c r="AB171" s="5">
        <f>Table5[[#This Row],[advanced footprints]]/(Table5[[#This Row],[basic footprints]]+Table5[[#This Row],[advanced footprints]]-Table5[[#This Row],[sequence-opt]])</f>
        <v>0.70526315789473681</v>
      </c>
      <c r="AC171" s="5">
        <f>Table5[[#This Row],[optionality footprint]]/(Table5[[#This Row],[activity]]+Table5[[#This Row],[basic footprints]])</f>
        <v>0.54629629629629628</v>
      </c>
      <c r="AD171" s="5">
        <f>IFERROR(Table5[[#This Row],[sequence optionality footprint]]/Table5[[#This Row],[sequence]],"")</f>
        <v>0.33333333333333331</v>
      </c>
      <c r="AE171" s="5">
        <f>IFERROR(Table5[[#This Row],[or footprint]]/(Table5[[#This Row],[concurrent]]+Table5[[#This Row],[or]]),"")</f>
        <v>0.16666666666666666</v>
      </c>
    </row>
    <row r="172" spans="1:31" x14ac:dyDescent="0.25">
      <c r="A172" t="s">
        <v>561</v>
      </c>
      <c r="B172" t="s">
        <v>591</v>
      </c>
      <c r="C172">
        <f>Table2[[#This Row],[xor]]</f>
        <v>63</v>
      </c>
      <c r="D172">
        <f>Table2[[#This Row],[optionality]]</f>
        <v>62</v>
      </c>
      <c r="E172">
        <f>Table2[[#This Row],[concurrent]]</f>
        <v>10</v>
      </c>
      <c r="F172">
        <f>Table2[[#This Row],[sequence]]</f>
        <v>17</v>
      </c>
      <c r="G172">
        <f>Table2[[#This Row],[sequence-opt]]</f>
        <v>5</v>
      </c>
      <c r="H172">
        <f>Table2[[#This Row],[loop]]</f>
        <v>2</v>
      </c>
      <c r="I172">
        <f>Table2[[#This Row],[flower]]</f>
        <v>1</v>
      </c>
      <c r="J172">
        <f>Table2[[#This Row],[flower_size]]</f>
        <v>1</v>
      </c>
      <c r="K172">
        <f>Table2[[#This Row],[tau]]</f>
        <v>63</v>
      </c>
      <c r="L172">
        <f>Table2[[#This Row],[interleaved]]</f>
        <v>2</v>
      </c>
      <c r="M172">
        <f>Table2[[#This Row],[or]]</f>
        <v>1</v>
      </c>
      <c r="N172">
        <f>Table2[[#This Row],[or_children]]</f>
        <v>2</v>
      </c>
      <c r="O172">
        <f>Table2[[#This Row],[or_size]]</f>
        <v>3</v>
      </c>
      <c r="P172">
        <f>Table2[[#This Row],[activity]]</f>
        <v>74</v>
      </c>
      <c r="Q172" s="1" t="str">
        <f>Table2[[#This Row],[miner]]</f>
        <v>ima</v>
      </c>
      <c r="R172">
        <f>Table5[[#This Row],[xor]]-Table5[[#This Row],[optionality]]</f>
        <v>1</v>
      </c>
      <c r="S172">
        <f>Table5[[#This Row],[xor non optionality]]+Table5[[#This Row],[sequence]]+Table5[[#This Row],[loop]]+Table5[[#This Row],[interleaved]]+Table5[[#This Row],[concurrent]]</f>
        <v>32</v>
      </c>
      <c r="T172">
        <f>Table5[[#This Row],[sequence-opt]]+Table5[[#This Row],[optionality]]+Table5[[#This Row],[or]]</f>
        <v>68</v>
      </c>
      <c r="U172">
        <f>Table5[[#This Row],[basic footprints]]+Table5[[#This Row],[advanced footprints]]</f>
        <v>100</v>
      </c>
      <c r="V172">
        <f>Table5[[#This Row],[flower_size]]/Table5[[#This Row],[activity]]</f>
        <v>1.3513513513513514E-2</v>
      </c>
      <c r="W172" s="5">
        <f>Table5[[#This Row],[tau]]/Table5[[#This Row],[activity]]</f>
        <v>0.85135135135135132</v>
      </c>
      <c r="X172" s="5">
        <f>Table5[[#This Row],[optionality]]</f>
        <v>62</v>
      </c>
      <c r="Y172" s="5">
        <f>Table5[[#This Row],[sequence-opt]]</f>
        <v>5</v>
      </c>
      <c r="Z172" s="5">
        <f>Table5[[#This Row],[or]]</f>
        <v>1</v>
      </c>
      <c r="AA172" s="5">
        <f>Table5[[#This Row],[or_size]]</f>
        <v>3</v>
      </c>
      <c r="AB172" s="5">
        <f>Table5[[#This Row],[advanced footprints]]/(Table5[[#This Row],[basic footprints]]+Table5[[#This Row],[advanced footprints]]-Table5[[#This Row],[sequence-opt]])</f>
        <v>0.71578947368421053</v>
      </c>
      <c r="AC172" s="5">
        <f>Table5[[#This Row],[optionality footprint]]/(Table5[[#This Row],[activity]]+Table5[[#This Row],[basic footprints]])</f>
        <v>0.58490566037735847</v>
      </c>
      <c r="AD172" s="5">
        <f>IFERROR(Table5[[#This Row],[sequence optionality footprint]]/Table5[[#This Row],[sequence]],"")</f>
        <v>0.29411764705882354</v>
      </c>
      <c r="AE172" s="5">
        <f>IFERROR(Table5[[#This Row],[or footprint]]/(Table5[[#This Row],[concurrent]]+Table5[[#This Row],[or]]),"")</f>
        <v>9.0909090909090912E-2</v>
      </c>
    </row>
    <row r="173" spans="1:31" x14ac:dyDescent="0.25">
      <c r="A173" t="s">
        <v>561</v>
      </c>
      <c r="B173" t="s">
        <v>591</v>
      </c>
      <c r="C173">
        <f>Table2[[#This Row],[xor]]</f>
        <v>44</v>
      </c>
      <c r="D173">
        <f>Table2[[#This Row],[optionality]]</f>
        <v>43</v>
      </c>
      <c r="E173">
        <f>Table2[[#This Row],[concurrent]]</f>
        <v>9</v>
      </c>
      <c r="F173">
        <f>Table2[[#This Row],[sequence]]</f>
        <v>14</v>
      </c>
      <c r="G173">
        <f>Table2[[#This Row],[sequence-opt]]</f>
        <v>7</v>
      </c>
      <c r="H173">
        <f>Table2[[#This Row],[loop]]</f>
        <v>1</v>
      </c>
      <c r="I173">
        <f>Table2[[#This Row],[flower]]</f>
        <v>0</v>
      </c>
      <c r="J173">
        <f>Table2[[#This Row],[flower_size]]</f>
        <v>0</v>
      </c>
      <c r="K173">
        <f>Table2[[#This Row],[tau]]</f>
        <v>43</v>
      </c>
      <c r="L173">
        <f>Table2[[#This Row],[interleaved]]</f>
        <v>0</v>
      </c>
      <c r="M173">
        <f>Table2[[#This Row],[or]]</f>
        <v>0</v>
      </c>
      <c r="N173">
        <f>Table2[[#This Row],[or_children]]</f>
        <v>0</v>
      </c>
      <c r="O173">
        <f>Table2[[#This Row],[or_size]]</f>
        <v>0</v>
      </c>
      <c r="P173">
        <f>Table2[[#This Row],[activity]]</f>
        <v>71</v>
      </c>
      <c r="Q173" s="1" t="str">
        <f>Table2[[#This Row],[miner]]</f>
        <v>imf</v>
      </c>
      <c r="R173">
        <f>Table5[[#This Row],[xor]]-Table5[[#This Row],[optionality]]</f>
        <v>1</v>
      </c>
      <c r="S173">
        <f>Table5[[#This Row],[xor non optionality]]+Table5[[#This Row],[sequence]]+Table5[[#This Row],[loop]]+Table5[[#This Row],[interleaved]]+Table5[[#This Row],[concurrent]]</f>
        <v>25</v>
      </c>
      <c r="T173">
        <f>Table5[[#This Row],[sequence-opt]]+Table5[[#This Row],[optionality]]+Table5[[#This Row],[or]]</f>
        <v>50</v>
      </c>
      <c r="U173">
        <f>Table5[[#This Row],[basic footprints]]+Table5[[#This Row],[advanced footprints]]</f>
        <v>75</v>
      </c>
      <c r="V173">
        <f>Table5[[#This Row],[flower_size]]/Table5[[#This Row],[activity]]</f>
        <v>0</v>
      </c>
      <c r="W173" s="5">
        <f>Table5[[#This Row],[tau]]/Table5[[#This Row],[activity]]</f>
        <v>0.60563380281690138</v>
      </c>
      <c r="X173" s="5">
        <f>Table5[[#This Row],[optionality]]</f>
        <v>43</v>
      </c>
      <c r="Y173" s="5">
        <f>Table5[[#This Row],[sequence-opt]]</f>
        <v>7</v>
      </c>
      <c r="Z173" s="5">
        <f>Table5[[#This Row],[or]]</f>
        <v>0</v>
      </c>
      <c r="AA173" s="5">
        <f>Table5[[#This Row],[or_size]]</f>
        <v>0</v>
      </c>
      <c r="AB173" s="5">
        <f>Table5[[#This Row],[advanced footprints]]/(Table5[[#This Row],[basic footprints]]+Table5[[#This Row],[advanced footprints]]-Table5[[#This Row],[sequence-opt]])</f>
        <v>0.73529411764705888</v>
      </c>
      <c r="AC173" s="5">
        <f>Table5[[#This Row],[optionality footprint]]/(Table5[[#This Row],[activity]]+Table5[[#This Row],[basic footprints]])</f>
        <v>0.44791666666666669</v>
      </c>
      <c r="AD173" s="5">
        <f>IFERROR(Table5[[#This Row],[sequence optionality footprint]]/Table5[[#This Row],[sequence]],"")</f>
        <v>0.5</v>
      </c>
      <c r="AE173" s="5">
        <f>IFERROR(Table5[[#This Row],[or footprint]]/(Table5[[#This Row],[concurrent]]+Table5[[#This Row],[or]]),"")</f>
        <v>0</v>
      </c>
    </row>
    <row r="174" spans="1:31" hidden="1" x14ac:dyDescent="0.25">
      <c r="A174" t="s">
        <v>561</v>
      </c>
      <c r="B174" t="s">
        <v>591</v>
      </c>
      <c r="C174">
        <f>Table2[[#This Row],[xor]]</f>
        <v>42</v>
      </c>
      <c r="D174">
        <f>Table2[[#This Row],[optionality]]</f>
        <v>40</v>
      </c>
      <c r="E174">
        <f>Table2[[#This Row],[concurrent]]</f>
        <v>6</v>
      </c>
      <c r="F174">
        <f>Table2[[#This Row],[sequence]]</f>
        <v>15</v>
      </c>
      <c r="G174">
        <f>Table2[[#This Row],[sequence-opt]]</f>
        <v>7</v>
      </c>
      <c r="H174">
        <f>Table2[[#This Row],[loop]]</f>
        <v>1</v>
      </c>
      <c r="I174">
        <f>Table2[[#This Row],[flower]]</f>
        <v>0</v>
      </c>
      <c r="J174">
        <f>Table2[[#This Row],[flower_size]]</f>
        <v>0</v>
      </c>
      <c r="K174">
        <f>Table2[[#This Row],[tau]]</f>
        <v>40</v>
      </c>
      <c r="L174">
        <f>Table2[[#This Row],[interleaved]]</f>
        <v>1</v>
      </c>
      <c r="M174">
        <f>Table2[[#This Row],[or]]</f>
        <v>1</v>
      </c>
      <c r="N174">
        <f>Table2[[#This Row],[or_children]]</f>
        <v>2</v>
      </c>
      <c r="O174">
        <f>Table2[[#This Row],[or_size]]</f>
        <v>2</v>
      </c>
      <c r="P174">
        <f>Table2[[#This Row],[activity]]</f>
        <v>71</v>
      </c>
      <c r="Q174" s="1" t="str">
        <f>Table2[[#This Row],[miner]]</f>
        <v>imfa-basic-opt-pc</v>
      </c>
      <c r="R174">
        <f>Table5[[#This Row],[xor]]-Table5[[#This Row],[optionality]]</f>
        <v>2</v>
      </c>
      <c r="S174">
        <f>Table5[[#This Row],[xor non optionality]]+Table5[[#This Row],[sequence]]+Table5[[#This Row],[loop]]+Table5[[#This Row],[interleaved]]+Table5[[#This Row],[concurrent]]</f>
        <v>25</v>
      </c>
      <c r="T174">
        <f>Table5[[#This Row],[sequence-opt]]+Table5[[#This Row],[optionality]]+Table5[[#This Row],[or]]</f>
        <v>48</v>
      </c>
      <c r="U174">
        <f>Table5[[#This Row],[basic footprints]]+Table5[[#This Row],[advanced footprints]]</f>
        <v>73</v>
      </c>
      <c r="V174">
        <f>Table5[[#This Row],[flower_size]]/Table5[[#This Row],[activity]]</f>
        <v>0</v>
      </c>
      <c r="W174" s="5">
        <f>Table5[[#This Row],[tau]]/Table5[[#This Row],[activity]]</f>
        <v>0.56338028169014087</v>
      </c>
      <c r="X174" s="5">
        <f>Table5[[#This Row],[optionality]]</f>
        <v>40</v>
      </c>
      <c r="Y174" s="5">
        <f>Table5[[#This Row],[sequence-opt]]</f>
        <v>7</v>
      </c>
      <c r="Z174" s="5">
        <f>Table5[[#This Row],[or]]</f>
        <v>1</v>
      </c>
      <c r="AA174" s="5">
        <f>Table5[[#This Row],[or_size]]</f>
        <v>2</v>
      </c>
      <c r="AB174" s="5">
        <f>Table5[[#This Row],[advanced footprints]]/(Table5[[#This Row],[basic footprints]]+Table5[[#This Row],[advanced footprints]]-Table5[[#This Row],[sequence-opt]])</f>
        <v>0.72727272727272729</v>
      </c>
      <c r="AC174" s="5">
        <f>Table5[[#This Row],[optionality footprint]]/(Table5[[#This Row],[activity]]+Table5[[#This Row],[basic footprints]])</f>
        <v>0.41666666666666669</v>
      </c>
      <c r="AD174" s="5">
        <f>IFERROR(Table5[[#This Row],[sequence optionality footprint]]/Table5[[#This Row],[sequence]],"")</f>
        <v>0.46666666666666667</v>
      </c>
      <c r="AE174" s="5">
        <f>IFERROR(Table5[[#This Row],[or footprint]]/(Table5[[#This Row],[concurrent]]+Table5[[#This Row],[or]]),"")</f>
        <v>0.14285714285714285</v>
      </c>
    </row>
    <row r="175" spans="1:31" x14ac:dyDescent="0.25">
      <c r="A175" t="s">
        <v>561</v>
      </c>
      <c r="B175" t="s">
        <v>591</v>
      </c>
      <c r="C175">
        <f>Table2[[#This Row],[xor]]</f>
        <v>43</v>
      </c>
      <c r="D175">
        <f>Table2[[#This Row],[optionality]]</f>
        <v>42</v>
      </c>
      <c r="E175">
        <f>Table2[[#This Row],[concurrent]]</f>
        <v>6</v>
      </c>
      <c r="F175">
        <f>Table2[[#This Row],[sequence]]</f>
        <v>17</v>
      </c>
      <c r="G175">
        <f>Table2[[#This Row],[sequence-opt]]</f>
        <v>7</v>
      </c>
      <c r="H175">
        <f>Table2[[#This Row],[loop]]</f>
        <v>1</v>
      </c>
      <c r="I175">
        <f>Table2[[#This Row],[flower]]</f>
        <v>0</v>
      </c>
      <c r="J175">
        <f>Table2[[#This Row],[flower_size]]</f>
        <v>0</v>
      </c>
      <c r="K175">
        <f>Table2[[#This Row],[tau]]</f>
        <v>42</v>
      </c>
      <c r="L175">
        <f>Table2[[#This Row],[interleaved]]</f>
        <v>2</v>
      </c>
      <c r="M175">
        <f>Table2[[#This Row],[or]]</f>
        <v>1</v>
      </c>
      <c r="N175">
        <f>Table2[[#This Row],[or_children]]</f>
        <v>2</v>
      </c>
      <c r="O175">
        <f>Table2[[#This Row],[or_size]]</f>
        <v>3</v>
      </c>
      <c r="P175">
        <f>Table2[[#This Row],[activity]]</f>
        <v>71</v>
      </c>
      <c r="Q175" s="1" t="str">
        <f>Table2[[#This Row],[miner]]</f>
        <v>imfa</v>
      </c>
      <c r="R175">
        <f>Table5[[#This Row],[xor]]-Table5[[#This Row],[optionality]]</f>
        <v>1</v>
      </c>
      <c r="S175">
        <f>Table5[[#This Row],[xor non optionality]]+Table5[[#This Row],[sequence]]+Table5[[#This Row],[loop]]+Table5[[#This Row],[interleaved]]+Table5[[#This Row],[concurrent]]</f>
        <v>27</v>
      </c>
      <c r="T175">
        <f>Table5[[#This Row],[sequence-opt]]+Table5[[#This Row],[optionality]]+Table5[[#This Row],[or]]</f>
        <v>50</v>
      </c>
      <c r="U175">
        <f>Table5[[#This Row],[basic footprints]]+Table5[[#This Row],[advanced footprints]]</f>
        <v>77</v>
      </c>
      <c r="V175">
        <f>Table5[[#This Row],[flower_size]]/Table5[[#This Row],[activity]]</f>
        <v>0</v>
      </c>
      <c r="W175" s="5">
        <f>Table5[[#This Row],[tau]]/Table5[[#This Row],[activity]]</f>
        <v>0.59154929577464788</v>
      </c>
      <c r="X175" s="5">
        <f>Table5[[#This Row],[optionality]]</f>
        <v>42</v>
      </c>
      <c r="Y175" s="5">
        <f>Table5[[#This Row],[sequence-opt]]</f>
        <v>7</v>
      </c>
      <c r="Z175" s="5">
        <f>Table5[[#This Row],[or]]</f>
        <v>1</v>
      </c>
      <c r="AA175" s="5">
        <f>Table5[[#This Row],[or_size]]</f>
        <v>3</v>
      </c>
      <c r="AB175" s="5">
        <f>Table5[[#This Row],[advanced footprints]]/(Table5[[#This Row],[basic footprints]]+Table5[[#This Row],[advanced footprints]]-Table5[[#This Row],[sequence-opt]])</f>
        <v>0.7142857142857143</v>
      </c>
      <c r="AC175" s="5">
        <f>Table5[[#This Row],[optionality footprint]]/(Table5[[#This Row],[activity]]+Table5[[#This Row],[basic footprints]])</f>
        <v>0.42857142857142855</v>
      </c>
      <c r="AD175" s="5">
        <f>IFERROR(Table5[[#This Row],[sequence optionality footprint]]/Table5[[#This Row],[sequence]],"")</f>
        <v>0.41176470588235292</v>
      </c>
      <c r="AE175" s="5">
        <f>IFERROR(Table5[[#This Row],[or footprint]]/(Table5[[#This Row],[concurrent]]+Table5[[#This Row],[or]]),"")</f>
        <v>0.14285714285714285</v>
      </c>
    </row>
    <row r="176" spans="1:31" x14ac:dyDescent="0.25">
      <c r="A176" t="s">
        <v>562</v>
      </c>
      <c r="B176" t="s">
        <v>591</v>
      </c>
      <c r="C176">
        <f>Table2[[#This Row],[xor]]</f>
        <v>7</v>
      </c>
      <c r="D176">
        <f>Table2[[#This Row],[optionality]]</f>
        <v>2</v>
      </c>
      <c r="E176">
        <f>Table2[[#This Row],[concurrent]]</f>
        <v>0</v>
      </c>
      <c r="F176">
        <f>Table2[[#This Row],[sequence]]</f>
        <v>4</v>
      </c>
      <c r="G176">
        <f>Table2[[#This Row],[sequence-opt]]</f>
        <v>0</v>
      </c>
      <c r="H176">
        <f>Table2[[#This Row],[loop]]</f>
        <v>7</v>
      </c>
      <c r="I176">
        <f>Table2[[#This Row],[flower]]</f>
        <v>4</v>
      </c>
      <c r="J176">
        <f>Table2[[#This Row],[flower_size]]</f>
        <v>9</v>
      </c>
      <c r="K176">
        <f>Table2[[#This Row],[tau]]</f>
        <v>6</v>
      </c>
      <c r="L176">
        <f>Table2[[#This Row],[interleaved]]</f>
        <v>0</v>
      </c>
      <c r="M176">
        <f>Table2[[#This Row],[or]]</f>
        <v>0</v>
      </c>
      <c r="N176">
        <f>Table2[[#This Row],[or_children]]</f>
        <v>0</v>
      </c>
      <c r="O176">
        <f>Table2[[#This Row],[or_size]]</f>
        <v>0</v>
      </c>
      <c r="P176">
        <f>Table2[[#This Row],[activity]]</f>
        <v>18</v>
      </c>
      <c r="Q176" s="1" t="str">
        <f>Table2[[#This Row],[miner]]</f>
        <v>im</v>
      </c>
      <c r="R176">
        <f>Table5[[#This Row],[xor]]-Table5[[#This Row],[optionality]]</f>
        <v>5</v>
      </c>
      <c r="S176">
        <f>Table5[[#This Row],[xor non optionality]]+Table5[[#This Row],[sequence]]+Table5[[#This Row],[loop]]+Table5[[#This Row],[interleaved]]+Table5[[#This Row],[concurrent]]</f>
        <v>16</v>
      </c>
      <c r="T176">
        <f>Table5[[#This Row],[sequence-opt]]+Table5[[#This Row],[optionality]]+Table5[[#This Row],[or]]</f>
        <v>2</v>
      </c>
      <c r="U176">
        <f>Table5[[#This Row],[basic footprints]]+Table5[[#This Row],[advanced footprints]]</f>
        <v>18</v>
      </c>
      <c r="V176">
        <f>Table5[[#This Row],[flower_size]]/Table5[[#This Row],[activity]]</f>
        <v>0.5</v>
      </c>
      <c r="W176" s="5">
        <f>Table5[[#This Row],[tau]]/Table5[[#This Row],[activity]]</f>
        <v>0.33333333333333331</v>
      </c>
      <c r="X176" s="5">
        <f>Table5[[#This Row],[optionality]]</f>
        <v>2</v>
      </c>
      <c r="Y176" s="5">
        <f>Table5[[#This Row],[sequence-opt]]</f>
        <v>0</v>
      </c>
      <c r="Z176" s="5">
        <f>Table5[[#This Row],[or]]</f>
        <v>0</v>
      </c>
      <c r="AA176" s="5">
        <f>Table5[[#This Row],[or_size]]</f>
        <v>0</v>
      </c>
      <c r="AB176" s="5">
        <f>Table5[[#This Row],[advanced footprints]]/(Table5[[#This Row],[basic footprints]]+Table5[[#This Row],[advanced footprints]]-Table5[[#This Row],[sequence-opt]])</f>
        <v>0.1111111111111111</v>
      </c>
      <c r="AC176" s="5">
        <f>Table5[[#This Row],[optionality footprint]]/(Table5[[#This Row],[activity]]+Table5[[#This Row],[basic footprints]])</f>
        <v>5.8823529411764705E-2</v>
      </c>
      <c r="AD176" s="5">
        <f>IFERROR(Table5[[#This Row],[sequence optionality footprint]]/Table5[[#This Row],[sequence]],"")</f>
        <v>0</v>
      </c>
      <c r="AE176" s="5" t="str">
        <f>IFERROR(Table5[[#This Row],[or footprint]]/(Table5[[#This Row],[concurrent]]+Table5[[#This Row],[or]]),"")</f>
        <v/>
      </c>
    </row>
    <row r="177" spans="1:31" hidden="1" x14ac:dyDescent="0.25">
      <c r="A177" t="s">
        <v>562</v>
      </c>
      <c r="B177" t="s">
        <v>591</v>
      </c>
      <c r="C177">
        <f>Table2[[#This Row],[xor]]</f>
        <v>8</v>
      </c>
      <c r="D177">
        <f>Table2[[#This Row],[optionality]]</f>
        <v>8</v>
      </c>
      <c r="E177">
        <f>Table2[[#This Row],[concurrent]]</f>
        <v>1</v>
      </c>
      <c r="F177">
        <f>Table2[[#This Row],[sequence]]</f>
        <v>7</v>
      </c>
      <c r="G177">
        <f>Table2[[#This Row],[sequence-opt]]</f>
        <v>2</v>
      </c>
      <c r="H177">
        <f>Table2[[#This Row],[loop]]</f>
        <v>5</v>
      </c>
      <c r="I177">
        <f>Table2[[#This Row],[flower]]</f>
        <v>0</v>
      </c>
      <c r="J177">
        <f>Table2[[#This Row],[flower_size]]</f>
        <v>0</v>
      </c>
      <c r="K177">
        <f>Table2[[#This Row],[tau]]</f>
        <v>8</v>
      </c>
      <c r="L177">
        <f>Table2[[#This Row],[interleaved]]</f>
        <v>0</v>
      </c>
      <c r="M177">
        <f>Table2[[#This Row],[or]]</f>
        <v>0</v>
      </c>
      <c r="N177">
        <f>Table2[[#This Row],[or_children]]</f>
        <v>0</v>
      </c>
      <c r="O177">
        <f>Table2[[#This Row],[or_size]]</f>
        <v>0</v>
      </c>
      <c r="P177">
        <f>Table2[[#This Row],[activity]]</f>
        <v>18</v>
      </c>
      <c r="Q177" s="1" t="str">
        <f>Table2[[#This Row],[miner]]</f>
        <v>ima-basic-opt-pc</v>
      </c>
      <c r="R177">
        <f>Table5[[#This Row],[xor]]-Table5[[#This Row],[optionality]]</f>
        <v>0</v>
      </c>
      <c r="S177">
        <f>Table5[[#This Row],[xor non optionality]]+Table5[[#This Row],[sequence]]+Table5[[#This Row],[loop]]+Table5[[#This Row],[interleaved]]+Table5[[#This Row],[concurrent]]</f>
        <v>13</v>
      </c>
      <c r="T177">
        <f>Table5[[#This Row],[sequence-opt]]+Table5[[#This Row],[optionality]]+Table5[[#This Row],[or]]</f>
        <v>10</v>
      </c>
      <c r="U177">
        <f>Table5[[#This Row],[basic footprints]]+Table5[[#This Row],[advanced footprints]]</f>
        <v>23</v>
      </c>
      <c r="V177">
        <f>Table5[[#This Row],[flower_size]]/Table5[[#This Row],[activity]]</f>
        <v>0</v>
      </c>
      <c r="W177" s="5">
        <f>Table5[[#This Row],[tau]]/Table5[[#This Row],[activity]]</f>
        <v>0.44444444444444442</v>
      </c>
      <c r="X177" s="5">
        <f>Table5[[#This Row],[optionality]]</f>
        <v>8</v>
      </c>
      <c r="Y177" s="5">
        <f>Table5[[#This Row],[sequence-opt]]</f>
        <v>2</v>
      </c>
      <c r="Z177" s="5">
        <f>Table5[[#This Row],[or]]</f>
        <v>0</v>
      </c>
      <c r="AA177" s="5">
        <f>Table5[[#This Row],[or_size]]</f>
        <v>0</v>
      </c>
      <c r="AB177" s="5">
        <f>Table5[[#This Row],[advanced footprints]]/(Table5[[#This Row],[basic footprints]]+Table5[[#This Row],[advanced footprints]]-Table5[[#This Row],[sequence-opt]])</f>
        <v>0.47619047619047616</v>
      </c>
      <c r="AC177" s="5">
        <f>Table5[[#This Row],[optionality footprint]]/(Table5[[#This Row],[activity]]+Table5[[#This Row],[basic footprints]])</f>
        <v>0.25806451612903225</v>
      </c>
      <c r="AD177" s="5">
        <f>IFERROR(Table5[[#This Row],[sequence optionality footprint]]/Table5[[#This Row],[sequence]],"")</f>
        <v>0.2857142857142857</v>
      </c>
      <c r="AE177" s="5">
        <f>IFERROR(Table5[[#This Row],[or footprint]]/(Table5[[#This Row],[concurrent]]+Table5[[#This Row],[or]]),"")</f>
        <v>0</v>
      </c>
    </row>
    <row r="178" spans="1:31" x14ac:dyDescent="0.25">
      <c r="A178" t="s">
        <v>562</v>
      </c>
      <c r="B178" t="s">
        <v>591</v>
      </c>
      <c r="C178">
        <f>Table2[[#This Row],[xor]]</f>
        <v>6</v>
      </c>
      <c r="D178">
        <f>Table2[[#This Row],[optionality]]</f>
        <v>6</v>
      </c>
      <c r="E178">
        <f>Table2[[#This Row],[concurrent]]</f>
        <v>1</v>
      </c>
      <c r="F178">
        <f>Table2[[#This Row],[sequence]]</f>
        <v>7</v>
      </c>
      <c r="G178">
        <f>Table2[[#This Row],[sequence-opt]]</f>
        <v>2</v>
      </c>
      <c r="H178">
        <f>Table2[[#This Row],[loop]]</f>
        <v>5</v>
      </c>
      <c r="I178">
        <f>Table2[[#This Row],[flower]]</f>
        <v>0</v>
      </c>
      <c r="J178">
        <f>Table2[[#This Row],[flower_size]]</f>
        <v>0</v>
      </c>
      <c r="K178">
        <f>Table2[[#This Row],[tau]]</f>
        <v>6</v>
      </c>
      <c r="L178">
        <f>Table2[[#This Row],[interleaved]]</f>
        <v>0</v>
      </c>
      <c r="M178">
        <f>Table2[[#This Row],[or]]</f>
        <v>0</v>
      </c>
      <c r="N178">
        <f>Table2[[#This Row],[or_children]]</f>
        <v>0</v>
      </c>
      <c r="O178">
        <f>Table2[[#This Row],[or_size]]</f>
        <v>0</v>
      </c>
      <c r="P178">
        <f>Table2[[#This Row],[activity]]</f>
        <v>18</v>
      </c>
      <c r="Q178" s="1" t="str">
        <f>Table2[[#This Row],[miner]]</f>
        <v>ima</v>
      </c>
      <c r="R178">
        <f>Table5[[#This Row],[xor]]-Table5[[#This Row],[optionality]]</f>
        <v>0</v>
      </c>
      <c r="S178">
        <f>Table5[[#This Row],[xor non optionality]]+Table5[[#This Row],[sequence]]+Table5[[#This Row],[loop]]+Table5[[#This Row],[interleaved]]+Table5[[#This Row],[concurrent]]</f>
        <v>13</v>
      </c>
      <c r="T178">
        <f>Table5[[#This Row],[sequence-opt]]+Table5[[#This Row],[optionality]]+Table5[[#This Row],[or]]</f>
        <v>8</v>
      </c>
      <c r="U178">
        <f>Table5[[#This Row],[basic footprints]]+Table5[[#This Row],[advanced footprints]]</f>
        <v>21</v>
      </c>
      <c r="V178">
        <f>Table5[[#This Row],[flower_size]]/Table5[[#This Row],[activity]]</f>
        <v>0</v>
      </c>
      <c r="W178" s="5">
        <f>Table5[[#This Row],[tau]]/Table5[[#This Row],[activity]]</f>
        <v>0.33333333333333331</v>
      </c>
      <c r="X178" s="5">
        <f>Table5[[#This Row],[optionality]]</f>
        <v>6</v>
      </c>
      <c r="Y178" s="5">
        <f>Table5[[#This Row],[sequence-opt]]</f>
        <v>2</v>
      </c>
      <c r="Z178" s="5">
        <f>Table5[[#This Row],[or]]</f>
        <v>0</v>
      </c>
      <c r="AA178" s="5">
        <f>Table5[[#This Row],[or_size]]</f>
        <v>0</v>
      </c>
      <c r="AB178" s="5">
        <f>Table5[[#This Row],[advanced footprints]]/(Table5[[#This Row],[basic footprints]]+Table5[[#This Row],[advanced footprints]]-Table5[[#This Row],[sequence-opt]])</f>
        <v>0.42105263157894735</v>
      </c>
      <c r="AC178" s="5">
        <f>Table5[[#This Row],[optionality footprint]]/(Table5[[#This Row],[activity]]+Table5[[#This Row],[basic footprints]])</f>
        <v>0.19354838709677419</v>
      </c>
      <c r="AD178" s="5">
        <f>IFERROR(Table5[[#This Row],[sequence optionality footprint]]/Table5[[#This Row],[sequence]],"")</f>
        <v>0.2857142857142857</v>
      </c>
      <c r="AE178" s="5">
        <f>IFERROR(Table5[[#This Row],[or footprint]]/(Table5[[#This Row],[concurrent]]+Table5[[#This Row],[or]]),"")</f>
        <v>0</v>
      </c>
    </row>
    <row r="179" spans="1:31" x14ac:dyDescent="0.25">
      <c r="A179" t="s">
        <v>562</v>
      </c>
      <c r="B179" t="s">
        <v>591</v>
      </c>
      <c r="C179">
        <f>Table2[[#This Row],[xor]]</f>
        <v>6</v>
      </c>
      <c r="D179">
        <f>Table2[[#This Row],[optionality]]</f>
        <v>6</v>
      </c>
      <c r="E179">
        <f>Table2[[#This Row],[concurrent]]</f>
        <v>0</v>
      </c>
      <c r="F179">
        <f>Table2[[#This Row],[sequence]]</f>
        <v>7</v>
      </c>
      <c r="G179">
        <f>Table2[[#This Row],[sequence-opt]]</f>
        <v>2</v>
      </c>
      <c r="H179">
        <f>Table2[[#This Row],[loop]]</f>
        <v>3</v>
      </c>
      <c r="I179">
        <f>Table2[[#This Row],[flower]]</f>
        <v>0</v>
      </c>
      <c r="J179">
        <f>Table2[[#This Row],[flower_size]]</f>
        <v>0</v>
      </c>
      <c r="K179">
        <f>Table2[[#This Row],[tau]]</f>
        <v>6</v>
      </c>
      <c r="L179">
        <f>Table2[[#This Row],[interleaved]]</f>
        <v>0</v>
      </c>
      <c r="M179">
        <f>Table2[[#This Row],[or]]</f>
        <v>0</v>
      </c>
      <c r="N179">
        <f>Table2[[#This Row],[or_children]]</f>
        <v>0</v>
      </c>
      <c r="O179">
        <f>Table2[[#This Row],[or_size]]</f>
        <v>0</v>
      </c>
      <c r="P179">
        <f>Table2[[#This Row],[activity]]</f>
        <v>18</v>
      </c>
      <c r="Q179" s="1" t="str">
        <f>Table2[[#This Row],[miner]]</f>
        <v>imf</v>
      </c>
      <c r="R179">
        <f>Table5[[#This Row],[xor]]-Table5[[#This Row],[optionality]]</f>
        <v>0</v>
      </c>
      <c r="S179">
        <f>Table5[[#This Row],[xor non optionality]]+Table5[[#This Row],[sequence]]+Table5[[#This Row],[loop]]+Table5[[#This Row],[interleaved]]+Table5[[#This Row],[concurrent]]</f>
        <v>10</v>
      </c>
      <c r="T179">
        <f>Table5[[#This Row],[sequence-opt]]+Table5[[#This Row],[optionality]]+Table5[[#This Row],[or]]</f>
        <v>8</v>
      </c>
      <c r="U179">
        <f>Table5[[#This Row],[basic footprints]]+Table5[[#This Row],[advanced footprints]]</f>
        <v>18</v>
      </c>
      <c r="V179">
        <f>Table5[[#This Row],[flower_size]]/Table5[[#This Row],[activity]]</f>
        <v>0</v>
      </c>
      <c r="W179" s="5">
        <f>Table5[[#This Row],[tau]]/Table5[[#This Row],[activity]]</f>
        <v>0.33333333333333331</v>
      </c>
      <c r="X179" s="5">
        <f>Table5[[#This Row],[optionality]]</f>
        <v>6</v>
      </c>
      <c r="Y179" s="5">
        <f>Table5[[#This Row],[sequence-opt]]</f>
        <v>2</v>
      </c>
      <c r="Z179" s="5">
        <f>Table5[[#This Row],[or]]</f>
        <v>0</v>
      </c>
      <c r="AA179" s="5">
        <f>Table5[[#This Row],[or_size]]</f>
        <v>0</v>
      </c>
      <c r="AB179" s="5">
        <f>Table5[[#This Row],[advanced footprints]]/(Table5[[#This Row],[basic footprints]]+Table5[[#This Row],[advanced footprints]]-Table5[[#This Row],[sequence-opt]])</f>
        <v>0.5</v>
      </c>
      <c r="AC179" s="5">
        <f>Table5[[#This Row],[optionality footprint]]/(Table5[[#This Row],[activity]]+Table5[[#This Row],[basic footprints]])</f>
        <v>0.21428571428571427</v>
      </c>
      <c r="AD179" s="5">
        <f>IFERROR(Table5[[#This Row],[sequence optionality footprint]]/Table5[[#This Row],[sequence]],"")</f>
        <v>0.2857142857142857</v>
      </c>
      <c r="AE179" s="5" t="str">
        <f>IFERROR(Table5[[#This Row],[or footprint]]/(Table5[[#This Row],[concurrent]]+Table5[[#This Row],[or]]),"")</f>
        <v/>
      </c>
    </row>
    <row r="180" spans="1:31" hidden="1" x14ac:dyDescent="0.25">
      <c r="A180" t="s">
        <v>562</v>
      </c>
      <c r="B180" t="s">
        <v>591</v>
      </c>
      <c r="C180">
        <f>Table2[[#This Row],[xor]]</f>
        <v>6</v>
      </c>
      <c r="D180">
        <f>Table2[[#This Row],[optionality]]</f>
        <v>6</v>
      </c>
      <c r="E180">
        <f>Table2[[#This Row],[concurrent]]</f>
        <v>0</v>
      </c>
      <c r="F180">
        <f>Table2[[#This Row],[sequence]]</f>
        <v>7</v>
      </c>
      <c r="G180">
        <f>Table2[[#This Row],[sequence-opt]]</f>
        <v>2</v>
      </c>
      <c r="H180">
        <f>Table2[[#This Row],[loop]]</f>
        <v>3</v>
      </c>
      <c r="I180">
        <f>Table2[[#This Row],[flower]]</f>
        <v>0</v>
      </c>
      <c r="J180">
        <f>Table2[[#This Row],[flower_size]]</f>
        <v>0</v>
      </c>
      <c r="K180">
        <f>Table2[[#This Row],[tau]]</f>
        <v>6</v>
      </c>
      <c r="L180">
        <f>Table2[[#This Row],[interleaved]]</f>
        <v>0</v>
      </c>
      <c r="M180">
        <f>Table2[[#This Row],[or]]</f>
        <v>0</v>
      </c>
      <c r="N180">
        <f>Table2[[#This Row],[or_children]]</f>
        <v>0</v>
      </c>
      <c r="O180">
        <f>Table2[[#This Row],[or_size]]</f>
        <v>0</v>
      </c>
      <c r="P180">
        <f>Table2[[#This Row],[activity]]</f>
        <v>18</v>
      </c>
      <c r="Q180" s="1" t="str">
        <f>Table2[[#This Row],[miner]]</f>
        <v>imfa-basic-opt-pc</v>
      </c>
      <c r="R180">
        <f>Table5[[#This Row],[xor]]-Table5[[#This Row],[optionality]]</f>
        <v>0</v>
      </c>
      <c r="S180">
        <f>Table5[[#This Row],[xor non optionality]]+Table5[[#This Row],[sequence]]+Table5[[#This Row],[loop]]+Table5[[#This Row],[interleaved]]+Table5[[#This Row],[concurrent]]</f>
        <v>10</v>
      </c>
      <c r="T180">
        <f>Table5[[#This Row],[sequence-opt]]+Table5[[#This Row],[optionality]]+Table5[[#This Row],[or]]</f>
        <v>8</v>
      </c>
      <c r="U180">
        <f>Table5[[#This Row],[basic footprints]]+Table5[[#This Row],[advanced footprints]]</f>
        <v>18</v>
      </c>
      <c r="V180">
        <f>Table5[[#This Row],[flower_size]]/Table5[[#This Row],[activity]]</f>
        <v>0</v>
      </c>
      <c r="W180" s="5">
        <f>Table5[[#This Row],[tau]]/Table5[[#This Row],[activity]]</f>
        <v>0.33333333333333331</v>
      </c>
      <c r="X180" s="5">
        <f>Table5[[#This Row],[optionality]]</f>
        <v>6</v>
      </c>
      <c r="Y180" s="5">
        <f>Table5[[#This Row],[sequence-opt]]</f>
        <v>2</v>
      </c>
      <c r="Z180" s="5">
        <f>Table5[[#This Row],[or]]</f>
        <v>0</v>
      </c>
      <c r="AA180" s="5">
        <f>Table5[[#This Row],[or_size]]</f>
        <v>0</v>
      </c>
      <c r="AB180" s="5">
        <f>Table5[[#This Row],[advanced footprints]]/(Table5[[#This Row],[basic footprints]]+Table5[[#This Row],[advanced footprints]]-Table5[[#This Row],[sequence-opt]])</f>
        <v>0.5</v>
      </c>
      <c r="AC180" s="5">
        <f>Table5[[#This Row],[optionality footprint]]/(Table5[[#This Row],[activity]]+Table5[[#This Row],[basic footprints]])</f>
        <v>0.21428571428571427</v>
      </c>
      <c r="AD180" s="5">
        <f>IFERROR(Table5[[#This Row],[sequence optionality footprint]]/Table5[[#This Row],[sequence]],"")</f>
        <v>0.2857142857142857</v>
      </c>
      <c r="AE180" s="5" t="str">
        <f>IFERROR(Table5[[#This Row],[or footprint]]/(Table5[[#This Row],[concurrent]]+Table5[[#This Row],[or]]),"")</f>
        <v/>
      </c>
    </row>
    <row r="181" spans="1:31" x14ac:dyDescent="0.25">
      <c r="A181" t="s">
        <v>562</v>
      </c>
      <c r="B181" t="s">
        <v>591</v>
      </c>
      <c r="C181">
        <f>Table2[[#This Row],[xor]]</f>
        <v>6</v>
      </c>
      <c r="D181">
        <f>Table2[[#This Row],[optionality]]</f>
        <v>6</v>
      </c>
      <c r="E181">
        <f>Table2[[#This Row],[concurrent]]</f>
        <v>0</v>
      </c>
      <c r="F181">
        <f>Table2[[#This Row],[sequence]]</f>
        <v>7</v>
      </c>
      <c r="G181">
        <f>Table2[[#This Row],[sequence-opt]]</f>
        <v>2</v>
      </c>
      <c r="H181">
        <f>Table2[[#This Row],[loop]]</f>
        <v>3</v>
      </c>
      <c r="I181">
        <f>Table2[[#This Row],[flower]]</f>
        <v>0</v>
      </c>
      <c r="J181">
        <f>Table2[[#This Row],[flower_size]]</f>
        <v>0</v>
      </c>
      <c r="K181">
        <f>Table2[[#This Row],[tau]]</f>
        <v>6</v>
      </c>
      <c r="L181">
        <f>Table2[[#This Row],[interleaved]]</f>
        <v>0</v>
      </c>
      <c r="M181">
        <f>Table2[[#This Row],[or]]</f>
        <v>0</v>
      </c>
      <c r="N181">
        <f>Table2[[#This Row],[or_children]]</f>
        <v>0</v>
      </c>
      <c r="O181">
        <f>Table2[[#This Row],[or_size]]</f>
        <v>0</v>
      </c>
      <c r="P181">
        <f>Table2[[#This Row],[activity]]</f>
        <v>18</v>
      </c>
      <c r="Q181" s="1" t="str">
        <f>Table2[[#This Row],[miner]]</f>
        <v>imfa</v>
      </c>
      <c r="R181">
        <f>Table5[[#This Row],[xor]]-Table5[[#This Row],[optionality]]</f>
        <v>0</v>
      </c>
      <c r="S181">
        <f>Table5[[#This Row],[xor non optionality]]+Table5[[#This Row],[sequence]]+Table5[[#This Row],[loop]]+Table5[[#This Row],[interleaved]]+Table5[[#This Row],[concurrent]]</f>
        <v>10</v>
      </c>
      <c r="T181">
        <f>Table5[[#This Row],[sequence-opt]]+Table5[[#This Row],[optionality]]+Table5[[#This Row],[or]]</f>
        <v>8</v>
      </c>
      <c r="U181">
        <f>Table5[[#This Row],[basic footprints]]+Table5[[#This Row],[advanced footprints]]</f>
        <v>18</v>
      </c>
      <c r="V181">
        <f>Table5[[#This Row],[flower_size]]/Table5[[#This Row],[activity]]</f>
        <v>0</v>
      </c>
      <c r="W181" s="5">
        <f>Table5[[#This Row],[tau]]/Table5[[#This Row],[activity]]</f>
        <v>0.33333333333333331</v>
      </c>
      <c r="X181" s="5">
        <f>Table5[[#This Row],[optionality]]</f>
        <v>6</v>
      </c>
      <c r="Y181" s="5">
        <f>Table5[[#This Row],[sequence-opt]]</f>
        <v>2</v>
      </c>
      <c r="Z181" s="5">
        <f>Table5[[#This Row],[or]]</f>
        <v>0</v>
      </c>
      <c r="AA181" s="5">
        <f>Table5[[#This Row],[or_size]]</f>
        <v>0</v>
      </c>
      <c r="AB181" s="5">
        <f>Table5[[#This Row],[advanced footprints]]/(Table5[[#This Row],[basic footprints]]+Table5[[#This Row],[advanced footprints]]-Table5[[#This Row],[sequence-opt]])</f>
        <v>0.5</v>
      </c>
      <c r="AC181" s="5">
        <f>Table5[[#This Row],[optionality footprint]]/(Table5[[#This Row],[activity]]+Table5[[#This Row],[basic footprints]])</f>
        <v>0.21428571428571427</v>
      </c>
      <c r="AD181" s="5">
        <f>IFERROR(Table5[[#This Row],[sequence optionality footprint]]/Table5[[#This Row],[sequence]],"")</f>
        <v>0.2857142857142857</v>
      </c>
      <c r="AE181" s="5" t="str">
        <f>IFERROR(Table5[[#This Row],[or footprint]]/(Table5[[#This Row],[concurrent]]+Table5[[#This Row],[or]]),"")</f>
        <v/>
      </c>
    </row>
    <row r="182" spans="1:31" x14ac:dyDescent="0.25">
      <c r="A182" t="s">
        <v>563</v>
      </c>
      <c r="B182" t="s">
        <v>591</v>
      </c>
      <c r="C182">
        <f>Table2[[#This Row],[xor]]</f>
        <v>2</v>
      </c>
      <c r="D182">
        <f>Table2[[#This Row],[optionality]]</f>
        <v>0</v>
      </c>
      <c r="E182">
        <f>Table2[[#This Row],[concurrent]]</f>
        <v>0</v>
      </c>
      <c r="F182">
        <f>Table2[[#This Row],[sequence]]</f>
        <v>1</v>
      </c>
      <c r="G182">
        <f>Table2[[#This Row],[sequence-opt]]</f>
        <v>0</v>
      </c>
      <c r="H182">
        <f>Table2[[#This Row],[loop]]</f>
        <v>1</v>
      </c>
      <c r="I182">
        <f>Table2[[#This Row],[flower]]</f>
        <v>1</v>
      </c>
      <c r="J182">
        <f>Table2[[#This Row],[flower_size]]</f>
        <v>10</v>
      </c>
      <c r="K182">
        <f>Table2[[#This Row],[tau]]</f>
        <v>1</v>
      </c>
      <c r="L182">
        <f>Table2[[#This Row],[interleaved]]</f>
        <v>0</v>
      </c>
      <c r="M182">
        <f>Table2[[#This Row],[or]]</f>
        <v>0</v>
      </c>
      <c r="N182">
        <f>Table2[[#This Row],[or_children]]</f>
        <v>0</v>
      </c>
      <c r="O182">
        <f>Table2[[#This Row],[or_size]]</f>
        <v>0</v>
      </c>
      <c r="P182">
        <f>Table2[[#This Row],[activity]]</f>
        <v>11</v>
      </c>
      <c r="Q182" s="1" t="str">
        <f>Table2[[#This Row],[miner]]</f>
        <v>im</v>
      </c>
      <c r="R182">
        <f>Table5[[#This Row],[xor]]-Table5[[#This Row],[optionality]]</f>
        <v>2</v>
      </c>
      <c r="S182">
        <f>Table5[[#This Row],[xor non optionality]]+Table5[[#This Row],[sequence]]+Table5[[#This Row],[loop]]+Table5[[#This Row],[interleaved]]+Table5[[#This Row],[concurrent]]</f>
        <v>4</v>
      </c>
      <c r="T182">
        <f>Table5[[#This Row],[sequence-opt]]+Table5[[#This Row],[optionality]]+Table5[[#This Row],[or]]</f>
        <v>0</v>
      </c>
      <c r="U182">
        <f>Table5[[#This Row],[basic footprints]]+Table5[[#This Row],[advanced footprints]]</f>
        <v>4</v>
      </c>
      <c r="V182">
        <f>Table5[[#This Row],[flower_size]]/Table5[[#This Row],[activity]]</f>
        <v>0.90909090909090906</v>
      </c>
      <c r="W182" s="5">
        <f>Table5[[#This Row],[tau]]/Table5[[#This Row],[activity]]</f>
        <v>9.0909090909090912E-2</v>
      </c>
      <c r="X182" s="5">
        <f>Table5[[#This Row],[optionality]]</f>
        <v>0</v>
      </c>
      <c r="Y182" s="5">
        <f>Table5[[#This Row],[sequence-opt]]</f>
        <v>0</v>
      </c>
      <c r="Z182" s="5">
        <f>Table5[[#This Row],[or]]</f>
        <v>0</v>
      </c>
      <c r="AA182" s="5">
        <f>Table5[[#This Row],[or_size]]</f>
        <v>0</v>
      </c>
      <c r="AB182" s="5">
        <f>Table5[[#This Row],[advanced footprints]]/(Table5[[#This Row],[basic footprints]]+Table5[[#This Row],[advanced footprints]]-Table5[[#This Row],[sequence-opt]])</f>
        <v>0</v>
      </c>
      <c r="AC182" s="5">
        <f>Table5[[#This Row],[optionality footprint]]/(Table5[[#This Row],[activity]]+Table5[[#This Row],[basic footprints]])</f>
        <v>0</v>
      </c>
      <c r="AD182" s="5">
        <f>IFERROR(Table5[[#This Row],[sequence optionality footprint]]/Table5[[#This Row],[sequence]],"")</f>
        <v>0</v>
      </c>
      <c r="AE182" s="5" t="str">
        <f>IFERROR(Table5[[#This Row],[or footprint]]/(Table5[[#This Row],[concurrent]]+Table5[[#This Row],[or]]),"")</f>
        <v/>
      </c>
    </row>
    <row r="183" spans="1:31" hidden="1" x14ac:dyDescent="0.25">
      <c r="A183" t="s">
        <v>563</v>
      </c>
      <c r="B183" t="s">
        <v>591</v>
      </c>
      <c r="C183">
        <f>Table2[[#This Row],[xor]]</f>
        <v>8</v>
      </c>
      <c r="D183">
        <f>Table2[[#This Row],[optionality]]</f>
        <v>8</v>
      </c>
      <c r="E183">
        <f>Table2[[#This Row],[concurrent]]</f>
        <v>3</v>
      </c>
      <c r="F183">
        <f>Table2[[#This Row],[sequence]]</f>
        <v>3</v>
      </c>
      <c r="G183">
        <f>Table2[[#This Row],[sequence-opt]]</f>
        <v>0</v>
      </c>
      <c r="H183">
        <f>Table2[[#This Row],[loop]]</f>
        <v>1</v>
      </c>
      <c r="I183">
        <f>Table2[[#This Row],[flower]]</f>
        <v>0</v>
      </c>
      <c r="J183">
        <f>Table2[[#This Row],[flower_size]]</f>
        <v>0</v>
      </c>
      <c r="K183">
        <f>Table2[[#This Row],[tau]]</f>
        <v>8</v>
      </c>
      <c r="L183">
        <f>Table2[[#This Row],[interleaved]]</f>
        <v>0</v>
      </c>
      <c r="M183">
        <f>Table2[[#This Row],[or]]</f>
        <v>1</v>
      </c>
      <c r="N183">
        <f>Table2[[#This Row],[or_children]]</f>
        <v>2</v>
      </c>
      <c r="O183">
        <f>Table2[[#This Row],[or_size]]</f>
        <v>8</v>
      </c>
      <c r="P183">
        <f>Table2[[#This Row],[activity]]</f>
        <v>11</v>
      </c>
      <c r="Q183" s="1" t="str">
        <f>Table2[[#This Row],[miner]]</f>
        <v>ima-basic-opt-pc</v>
      </c>
      <c r="R183">
        <f>Table5[[#This Row],[xor]]-Table5[[#This Row],[optionality]]</f>
        <v>0</v>
      </c>
      <c r="S183">
        <f>Table5[[#This Row],[xor non optionality]]+Table5[[#This Row],[sequence]]+Table5[[#This Row],[loop]]+Table5[[#This Row],[interleaved]]+Table5[[#This Row],[concurrent]]</f>
        <v>7</v>
      </c>
      <c r="T183">
        <f>Table5[[#This Row],[sequence-opt]]+Table5[[#This Row],[optionality]]+Table5[[#This Row],[or]]</f>
        <v>9</v>
      </c>
      <c r="U183">
        <f>Table5[[#This Row],[basic footprints]]+Table5[[#This Row],[advanced footprints]]</f>
        <v>16</v>
      </c>
      <c r="V183">
        <f>Table5[[#This Row],[flower_size]]/Table5[[#This Row],[activity]]</f>
        <v>0</v>
      </c>
      <c r="W183" s="5">
        <f>Table5[[#This Row],[tau]]/Table5[[#This Row],[activity]]</f>
        <v>0.72727272727272729</v>
      </c>
      <c r="X183" s="5">
        <f>Table5[[#This Row],[optionality]]</f>
        <v>8</v>
      </c>
      <c r="Y183" s="5">
        <f>Table5[[#This Row],[sequence-opt]]</f>
        <v>0</v>
      </c>
      <c r="Z183" s="5">
        <f>Table5[[#This Row],[or]]</f>
        <v>1</v>
      </c>
      <c r="AA183" s="5">
        <f>Table5[[#This Row],[or_size]]</f>
        <v>8</v>
      </c>
      <c r="AB183" s="5">
        <f>Table5[[#This Row],[advanced footprints]]/(Table5[[#This Row],[basic footprints]]+Table5[[#This Row],[advanced footprints]]-Table5[[#This Row],[sequence-opt]])</f>
        <v>0.5625</v>
      </c>
      <c r="AC183" s="5">
        <f>Table5[[#This Row],[optionality footprint]]/(Table5[[#This Row],[activity]]+Table5[[#This Row],[basic footprints]])</f>
        <v>0.44444444444444442</v>
      </c>
      <c r="AD183" s="5">
        <f>IFERROR(Table5[[#This Row],[sequence optionality footprint]]/Table5[[#This Row],[sequence]],"")</f>
        <v>0</v>
      </c>
      <c r="AE183" s="5">
        <f>IFERROR(Table5[[#This Row],[or footprint]]/(Table5[[#This Row],[concurrent]]+Table5[[#This Row],[or]]),"")</f>
        <v>0.25</v>
      </c>
    </row>
    <row r="184" spans="1:31" x14ac:dyDescent="0.25">
      <c r="A184" t="s">
        <v>563</v>
      </c>
      <c r="B184" t="s">
        <v>591</v>
      </c>
      <c r="C184">
        <f>Table2[[#This Row],[xor]]</f>
        <v>8</v>
      </c>
      <c r="D184">
        <f>Table2[[#This Row],[optionality]]</f>
        <v>8</v>
      </c>
      <c r="E184">
        <f>Table2[[#This Row],[concurrent]]</f>
        <v>4</v>
      </c>
      <c r="F184">
        <f>Table2[[#This Row],[sequence]]</f>
        <v>3</v>
      </c>
      <c r="G184">
        <f>Table2[[#This Row],[sequence-opt]]</f>
        <v>0</v>
      </c>
      <c r="H184">
        <f>Table2[[#This Row],[loop]]</f>
        <v>1</v>
      </c>
      <c r="I184">
        <f>Table2[[#This Row],[flower]]</f>
        <v>0</v>
      </c>
      <c r="J184">
        <f>Table2[[#This Row],[flower_size]]</f>
        <v>0</v>
      </c>
      <c r="K184">
        <f>Table2[[#This Row],[tau]]</f>
        <v>8</v>
      </c>
      <c r="L184">
        <f>Table2[[#This Row],[interleaved]]</f>
        <v>0</v>
      </c>
      <c r="M184">
        <f>Table2[[#This Row],[or]]</f>
        <v>1</v>
      </c>
      <c r="N184">
        <f>Table2[[#This Row],[or_children]]</f>
        <v>2</v>
      </c>
      <c r="O184">
        <f>Table2[[#This Row],[or_size]]</f>
        <v>8</v>
      </c>
      <c r="P184">
        <f>Table2[[#This Row],[activity]]</f>
        <v>11</v>
      </c>
      <c r="Q184" s="1" t="str">
        <f>Table2[[#This Row],[miner]]</f>
        <v>ima</v>
      </c>
      <c r="R184">
        <f>Table5[[#This Row],[xor]]-Table5[[#This Row],[optionality]]</f>
        <v>0</v>
      </c>
      <c r="S184">
        <f>Table5[[#This Row],[xor non optionality]]+Table5[[#This Row],[sequence]]+Table5[[#This Row],[loop]]+Table5[[#This Row],[interleaved]]+Table5[[#This Row],[concurrent]]</f>
        <v>8</v>
      </c>
      <c r="T184">
        <f>Table5[[#This Row],[sequence-opt]]+Table5[[#This Row],[optionality]]+Table5[[#This Row],[or]]</f>
        <v>9</v>
      </c>
      <c r="U184">
        <f>Table5[[#This Row],[basic footprints]]+Table5[[#This Row],[advanced footprints]]</f>
        <v>17</v>
      </c>
      <c r="V184">
        <f>Table5[[#This Row],[flower_size]]/Table5[[#This Row],[activity]]</f>
        <v>0</v>
      </c>
      <c r="W184" s="5">
        <f>Table5[[#This Row],[tau]]/Table5[[#This Row],[activity]]</f>
        <v>0.72727272727272729</v>
      </c>
      <c r="X184" s="5">
        <f>Table5[[#This Row],[optionality]]</f>
        <v>8</v>
      </c>
      <c r="Y184" s="5">
        <f>Table5[[#This Row],[sequence-opt]]</f>
        <v>0</v>
      </c>
      <c r="Z184" s="5">
        <f>Table5[[#This Row],[or]]</f>
        <v>1</v>
      </c>
      <c r="AA184" s="5">
        <f>Table5[[#This Row],[or_size]]</f>
        <v>8</v>
      </c>
      <c r="AB184" s="5">
        <f>Table5[[#This Row],[advanced footprints]]/(Table5[[#This Row],[basic footprints]]+Table5[[#This Row],[advanced footprints]]-Table5[[#This Row],[sequence-opt]])</f>
        <v>0.52941176470588236</v>
      </c>
      <c r="AC184" s="5">
        <f>Table5[[#This Row],[optionality footprint]]/(Table5[[#This Row],[activity]]+Table5[[#This Row],[basic footprints]])</f>
        <v>0.42105263157894735</v>
      </c>
      <c r="AD184" s="5">
        <f>IFERROR(Table5[[#This Row],[sequence optionality footprint]]/Table5[[#This Row],[sequence]],"")</f>
        <v>0</v>
      </c>
      <c r="AE184" s="5">
        <f>IFERROR(Table5[[#This Row],[or footprint]]/(Table5[[#This Row],[concurrent]]+Table5[[#This Row],[or]]),"")</f>
        <v>0.2</v>
      </c>
    </row>
    <row r="185" spans="1:31" x14ac:dyDescent="0.25">
      <c r="A185" t="s">
        <v>563</v>
      </c>
      <c r="B185" t="s">
        <v>591</v>
      </c>
      <c r="C185">
        <f>Table2[[#This Row],[xor]]</f>
        <v>8</v>
      </c>
      <c r="D185">
        <f>Table2[[#This Row],[optionality]]</f>
        <v>8</v>
      </c>
      <c r="E185">
        <f>Table2[[#This Row],[concurrent]]</f>
        <v>1</v>
      </c>
      <c r="F185">
        <f>Table2[[#This Row],[sequence]]</f>
        <v>3</v>
      </c>
      <c r="G185">
        <f>Table2[[#This Row],[sequence-opt]]</f>
        <v>1</v>
      </c>
      <c r="H185">
        <f>Table2[[#This Row],[loop]]</f>
        <v>0</v>
      </c>
      <c r="I185">
        <f>Table2[[#This Row],[flower]]</f>
        <v>0</v>
      </c>
      <c r="J185">
        <f>Table2[[#This Row],[flower_size]]</f>
        <v>0</v>
      </c>
      <c r="K185">
        <f>Table2[[#This Row],[tau]]</f>
        <v>8</v>
      </c>
      <c r="L185">
        <f>Table2[[#This Row],[interleaved]]</f>
        <v>0</v>
      </c>
      <c r="M185">
        <f>Table2[[#This Row],[or]]</f>
        <v>0</v>
      </c>
      <c r="N185">
        <f>Table2[[#This Row],[or_children]]</f>
        <v>0</v>
      </c>
      <c r="O185">
        <f>Table2[[#This Row],[or_size]]</f>
        <v>0</v>
      </c>
      <c r="P185">
        <f>Table2[[#This Row],[activity]]</f>
        <v>11</v>
      </c>
      <c r="Q185" s="1" t="str">
        <f>Table2[[#This Row],[miner]]</f>
        <v>imf</v>
      </c>
      <c r="R185">
        <f>Table5[[#This Row],[xor]]-Table5[[#This Row],[optionality]]</f>
        <v>0</v>
      </c>
      <c r="S185">
        <f>Table5[[#This Row],[xor non optionality]]+Table5[[#This Row],[sequence]]+Table5[[#This Row],[loop]]+Table5[[#This Row],[interleaved]]+Table5[[#This Row],[concurrent]]</f>
        <v>4</v>
      </c>
      <c r="T185">
        <f>Table5[[#This Row],[sequence-opt]]+Table5[[#This Row],[optionality]]+Table5[[#This Row],[or]]</f>
        <v>9</v>
      </c>
      <c r="U185">
        <f>Table5[[#This Row],[basic footprints]]+Table5[[#This Row],[advanced footprints]]</f>
        <v>13</v>
      </c>
      <c r="V185">
        <f>Table5[[#This Row],[flower_size]]/Table5[[#This Row],[activity]]</f>
        <v>0</v>
      </c>
      <c r="W185" s="5">
        <f>Table5[[#This Row],[tau]]/Table5[[#This Row],[activity]]</f>
        <v>0.72727272727272729</v>
      </c>
      <c r="X185" s="5">
        <f>Table5[[#This Row],[optionality]]</f>
        <v>8</v>
      </c>
      <c r="Y185" s="5">
        <f>Table5[[#This Row],[sequence-opt]]</f>
        <v>1</v>
      </c>
      <c r="Z185" s="5">
        <f>Table5[[#This Row],[or]]</f>
        <v>0</v>
      </c>
      <c r="AA185" s="5">
        <f>Table5[[#This Row],[or_size]]</f>
        <v>0</v>
      </c>
      <c r="AB185" s="5">
        <f>Table5[[#This Row],[advanced footprints]]/(Table5[[#This Row],[basic footprints]]+Table5[[#This Row],[advanced footprints]]-Table5[[#This Row],[sequence-opt]])</f>
        <v>0.75</v>
      </c>
      <c r="AC185" s="5">
        <f>Table5[[#This Row],[optionality footprint]]/(Table5[[#This Row],[activity]]+Table5[[#This Row],[basic footprints]])</f>
        <v>0.53333333333333333</v>
      </c>
      <c r="AD185" s="5">
        <f>IFERROR(Table5[[#This Row],[sequence optionality footprint]]/Table5[[#This Row],[sequence]],"")</f>
        <v>0.33333333333333331</v>
      </c>
      <c r="AE185" s="5">
        <f>IFERROR(Table5[[#This Row],[or footprint]]/(Table5[[#This Row],[concurrent]]+Table5[[#This Row],[or]]),"")</f>
        <v>0</v>
      </c>
    </row>
    <row r="186" spans="1:31" hidden="1" x14ac:dyDescent="0.25">
      <c r="A186" t="s">
        <v>563</v>
      </c>
      <c r="B186" t="s">
        <v>591</v>
      </c>
      <c r="C186">
        <f>Table2[[#This Row],[xor]]</f>
        <v>7</v>
      </c>
      <c r="D186">
        <f>Table2[[#This Row],[optionality]]</f>
        <v>7</v>
      </c>
      <c r="E186">
        <f>Table2[[#This Row],[concurrent]]</f>
        <v>1</v>
      </c>
      <c r="F186">
        <f>Table2[[#This Row],[sequence]]</f>
        <v>3</v>
      </c>
      <c r="G186">
        <f>Table2[[#This Row],[sequence-opt]]</f>
        <v>1</v>
      </c>
      <c r="H186">
        <f>Table2[[#This Row],[loop]]</f>
        <v>0</v>
      </c>
      <c r="I186">
        <f>Table2[[#This Row],[flower]]</f>
        <v>0</v>
      </c>
      <c r="J186">
        <f>Table2[[#This Row],[flower_size]]</f>
        <v>0</v>
      </c>
      <c r="K186">
        <f>Table2[[#This Row],[tau]]</f>
        <v>7</v>
      </c>
      <c r="L186">
        <f>Table2[[#This Row],[interleaved]]</f>
        <v>0</v>
      </c>
      <c r="M186">
        <f>Table2[[#This Row],[or]]</f>
        <v>1</v>
      </c>
      <c r="N186">
        <f>Table2[[#This Row],[or_children]]</f>
        <v>3</v>
      </c>
      <c r="O186">
        <f>Table2[[#This Row],[or_size]]</f>
        <v>5</v>
      </c>
      <c r="P186">
        <f>Table2[[#This Row],[activity]]</f>
        <v>11</v>
      </c>
      <c r="Q186" s="1" t="str">
        <f>Table2[[#This Row],[miner]]</f>
        <v>imfa-basic-opt-pc</v>
      </c>
      <c r="R186">
        <f>Table5[[#This Row],[xor]]-Table5[[#This Row],[optionality]]</f>
        <v>0</v>
      </c>
      <c r="S186">
        <f>Table5[[#This Row],[xor non optionality]]+Table5[[#This Row],[sequence]]+Table5[[#This Row],[loop]]+Table5[[#This Row],[interleaved]]+Table5[[#This Row],[concurrent]]</f>
        <v>4</v>
      </c>
      <c r="T186">
        <f>Table5[[#This Row],[sequence-opt]]+Table5[[#This Row],[optionality]]+Table5[[#This Row],[or]]</f>
        <v>9</v>
      </c>
      <c r="U186">
        <f>Table5[[#This Row],[basic footprints]]+Table5[[#This Row],[advanced footprints]]</f>
        <v>13</v>
      </c>
      <c r="V186">
        <f>Table5[[#This Row],[flower_size]]/Table5[[#This Row],[activity]]</f>
        <v>0</v>
      </c>
      <c r="W186" s="5">
        <f>Table5[[#This Row],[tau]]/Table5[[#This Row],[activity]]</f>
        <v>0.63636363636363635</v>
      </c>
      <c r="X186" s="5">
        <f>Table5[[#This Row],[optionality]]</f>
        <v>7</v>
      </c>
      <c r="Y186" s="5">
        <f>Table5[[#This Row],[sequence-opt]]</f>
        <v>1</v>
      </c>
      <c r="Z186" s="5">
        <f>Table5[[#This Row],[or]]</f>
        <v>1</v>
      </c>
      <c r="AA186" s="5">
        <f>Table5[[#This Row],[or_size]]</f>
        <v>5</v>
      </c>
      <c r="AB186" s="5">
        <f>Table5[[#This Row],[advanced footprints]]/(Table5[[#This Row],[basic footprints]]+Table5[[#This Row],[advanced footprints]]-Table5[[#This Row],[sequence-opt]])</f>
        <v>0.75</v>
      </c>
      <c r="AC186" s="5">
        <f>Table5[[#This Row],[optionality footprint]]/(Table5[[#This Row],[activity]]+Table5[[#This Row],[basic footprints]])</f>
        <v>0.46666666666666667</v>
      </c>
      <c r="AD186" s="5">
        <f>IFERROR(Table5[[#This Row],[sequence optionality footprint]]/Table5[[#This Row],[sequence]],"")</f>
        <v>0.33333333333333331</v>
      </c>
      <c r="AE186" s="5">
        <f>IFERROR(Table5[[#This Row],[or footprint]]/(Table5[[#This Row],[concurrent]]+Table5[[#This Row],[or]]),"")</f>
        <v>0.5</v>
      </c>
    </row>
    <row r="187" spans="1:31" x14ac:dyDescent="0.25">
      <c r="A187" t="s">
        <v>563</v>
      </c>
      <c r="B187" t="s">
        <v>591</v>
      </c>
      <c r="C187">
        <f>Table2[[#This Row],[xor]]</f>
        <v>7</v>
      </c>
      <c r="D187">
        <f>Table2[[#This Row],[optionality]]</f>
        <v>7</v>
      </c>
      <c r="E187">
        <f>Table2[[#This Row],[concurrent]]</f>
        <v>1</v>
      </c>
      <c r="F187">
        <f>Table2[[#This Row],[sequence]]</f>
        <v>3</v>
      </c>
      <c r="G187">
        <f>Table2[[#This Row],[sequence-opt]]</f>
        <v>1</v>
      </c>
      <c r="H187">
        <f>Table2[[#This Row],[loop]]</f>
        <v>0</v>
      </c>
      <c r="I187">
        <f>Table2[[#This Row],[flower]]</f>
        <v>0</v>
      </c>
      <c r="J187">
        <f>Table2[[#This Row],[flower_size]]</f>
        <v>0</v>
      </c>
      <c r="K187">
        <f>Table2[[#This Row],[tau]]</f>
        <v>7</v>
      </c>
      <c r="L187">
        <f>Table2[[#This Row],[interleaved]]</f>
        <v>0</v>
      </c>
      <c r="M187">
        <f>Table2[[#This Row],[or]]</f>
        <v>1</v>
      </c>
      <c r="N187">
        <f>Table2[[#This Row],[or_children]]</f>
        <v>3</v>
      </c>
      <c r="O187">
        <f>Table2[[#This Row],[or_size]]</f>
        <v>5</v>
      </c>
      <c r="P187">
        <f>Table2[[#This Row],[activity]]</f>
        <v>11</v>
      </c>
      <c r="Q187" s="1" t="str">
        <f>Table2[[#This Row],[miner]]</f>
        <v>imfa</v>
      </c>
      <c r="R187">
        <f>Table5[[#This Row],[xor]]-Table5[[#This Row],[optionality]]</f>
        <v>0</v>
      </c>
      <c r="S187">
        <f>Table5[[#This Row],[xor non optionality]]+Table5[[#This Row],[sequence]]+Table5[[#This Row],[loop]]+Table5[[#This Row],[interleaved]]+Table5[[#This Row],[concurrent]]</f>
        <v>4</v>
      </c>
      <c r="T187">
        <f>Table5[[#This Row],[sequence-opt]]+Table5[[#This Row],[optionality]]+Table5[[#This Row],[or]]</f>
        <v>9</v>
      </c>
      <c r="U187">
        <f>Table5[[#This Row],[basic footprints]]+Table5[[#This Row],[advanced footprints]]</f>
        <v>13</v>
      </c>
      <c r="V187">
        <f>Table5[[#This Row],[flower_size]]/Table5[[#This Row],[activity]]</f>
        <v>0</v>
      </c>
      <c r="W187" s="5">
        <f>Table5[[#This Row],[tau]]/Table5[[#This Row],[activity]]</f>
        <v>0.63636363636363635</v>
      </c>
      <c r="X187" s="5">
        <f>Table5[[#This Row],[optionality]]</f>
        <v>7</v>
      </c>
      <c r="Y187" s="5">
        <f>Table5[[#This Row],[sequence-opt]]</f>
        <v>1</v>
      </c>
      <c r="Z187" s="5">
        <f>Table5[[#This Row],[or]]</f>
        <v>1</v>
      </c>
      <c r="AA187" s="5">
        <f>Table5[[#This Row],[or_size]]</f>
        <v>5</v>
      </c>
      <c r="AB187" s="5">
        <f>Table5[[#This Row],[advanced footprints]]/(Table5[[#This Row],[basic footprints]]+Table5[[#This Row],[advanced footprints]]-Table5[[#This Row],[sequence-opt]])</f>
        <v>0.75</v>
      </c>
      <c r="AC187" s="5">
        <f>Table5[[#This Row],[optionality footprint]]/(Table5[[#This Row],[activity]]+Table5[[#This Row],[basic footprints]])</f>
        <v>0.46666666666666667</v>
      </c>
      <c r="AD187" s="5">
        <f>IFERROR(Table5[[#This Row],[sequence optionality footprint]]/Table5[[#This Row],[sequence]],"")</f>
        <v>0.33333333333333331</v>
      </c>
      <c r="AE187" s="5">
        <f>IFERROR(Table5[[#This Row],[or footprint]]/(Table5[[#This Row],[concurrent]]+Table5[[#This Row],[or]]),"")</f>
        <v>0.5</v>
      </c>
    </row>
    <row r="188" spans="1:31" x14ac:dyDescent="0.25">
      <c r="A188" t="s">
        <v>564</v>
      </c>
      <c r="B188" t="s">
        <v>591</v>
      </c>
      <c r="C188">
        <f>Table2[[#This Row],[xor]]</f>
        <v>2</v>
      </c>
      <c r="D188">
        <f>Table2[[#This Row],[optionality]]</f>
        <v>0</v>
      </c>
      <c r="E188">
        <f>Table2[[#This Row],[concurrent]]</f>
        <v>0</v>
      </c>
      <c r="F188">
        <f>Table2[[#This Row],[sequence]]</f>
        <v>0</v>
      </c>
      <c r="G188">
        <f>Table2[[#This Row],[sequence-opt]]</f>
        <v>0</v>
      </c>
      <c r="H188">
        <f>Table2[[#This Row],[loop]]</f>
        <v>1</v>
      </c>
      <c r="I188">
        <f>Table2[[#This Row],[flower]]</f>
        <v>1</v>
      </c>
      <c r="J188">
        <f>Table2[[#This Row],[flower_size]]</f>
        <v>16</v>
      </c>
      <c r="K188">
        <f>Table2[[#This Row],[tau]]</f>
        <v>1</v>
      </c>
      <c r="L188">
        <f>Table2[[#This Row],[interleaved]]</f>
        <v>0</v>
      </c>
      <c r="M188">
        <f>Table2[[#This Row],[or]]</f>
        <v>0</v>
      </c>
      <c r="N188">
        <f>Table2[[#This Row],[or_children]]</f>
        <v>0</v>
      </c>
      <c r="O188">
        <f>Table2[[#This Row],[or_size]]</f>
        <v>0</v>
      </c>
      <c r="P188">
        <f>Table2[[#This Row],[activity]]</f>
        <v>16</v>
      </c>
      <c r="Q188" s="1" t="str">
        <f>Table2[[#This Row],[miner]]</f>
        <v>im</v>
      </c>
      <c r="R188">
        <f>Table5[[#This Row],[xor]]-Table5[[#This Row],[optionality]]</f>
        <v>2</v>
      </c>
      <c r="S188">
        <f>Table5[[#This Row],[xor non optionality]]+Table5[[#This Row],[sequence]]+Table5[[#This Row],[loop]]+Table5[[#This Row],[interleaved]]+Table5[[#This Row],[concurrent]]</f>
        <v>3</v>
      </c>
      <c r="T188">
        <f>Table5[[#This Row],[sequence-opt]]+Table5[[#This Row],[optionality]]+Table5[[#This Row],[or]]</f>
        <v>0</v>
      </c>
      <c r="U188">
        <f>Table5[[#This Row],[basic footprints]]+Table5[[#This Row],[advanced footprints]]</f>
        <v>3</v>
      </c>
      <c r="V188">
        <f>Table5[[#This Row],[flower_size]]/Table5[[#This Row],[activity]]</f>
        <v>1</v>
      </c>
      <c r="W188" s="5">
        <f>Table5[[#This Row],[tau]]/Table5[[#This Row],[activity]]</f>
        <v>6.25E-2</v>
      </c>
      <c r="X188" s="5">
        <f>Table5[[#This Row],[optionality]]</f>
        <v>0</v>
      </c>
      <c r="Y188" s="5">
        <f>Table5[[#This Row],[sequence-opt]]</f>
        <v>0</v>
      </c>
      <c r="Z188" s="5">
        <f>Table5[[#This Row],[or]]</f>
        <v>0</v>
      </c>
      <c r="AA188" s="5">
        <f>Table5[[#This Row],[or_size]]</f>
        <v>0</v>
      </c>
      <c r="AB188" s="5">
        <f>Table5[[#This Row],[advanced footprints]]/(Table5[[#This Row],[basic footprints]]+Table5[[#This Row],[advanced footprints]]-Table5[[#This Row],[sequence-opt]])</f>
        <v>0</v>
      </c>
      <c r="AC188" s="5">
        <f>Table5[[#This Row],[optionality footprint]]/(Table5[[#This Row],[activity]]+Table5[[#This Row],[basic footprints]])</f>
        <v>0</v>
      </c>
      <c r="AD188" s="5" t="str">
        <f>IFERROR(Table5[[#This Row],[sequence optionality footprint]]/Table5[[#This Row],[sequence]],"")</f>
        <v/>
      </c>
      <c r="AE188" s="5" t="str">
        <f>IFERROR(Table5[[#This Row],[or footprint]]/(Table5[[#This Row],[concurrent]]+Table5[[#This Row],[or]]),"")</f>
        <v/>
      </c>
    </row>
    <row r="189" spans="1:31" hidden="1" x14ac:dyDescent="0.25">
      <c r="A189" t="s">
        <v>564</v>
      </c>
      <c r="B189" t="s">
        <v>591</v>
      </c>
      <c r="C189">
        <f>Table2[[#This Row],[xor]]</f>
        <v>12</v>
      </c>
      <c r="D189">
        <f>Table2[[#This Row],[optionality]]</f>
        <v>7</v>
      </c>
      <c r="E189">
        <f>Table2[[#This Row],[concurrent]]</f>
        <v>5</v>
      </c>
      <c r="F189">
        <f>Table2[[#This Row],[sequence]]</f>
        <v>4</v>
      </c>
      <c r="G189">
        <f>Table2[[#This Row],[sequence-opt]]</f>
        <v>0</v>
      </c>
      <c r="H189">
        <f>Table2[[#This Row],[loop]]</f>
        <v>6</v>
      </c>
      <c r="I189">
        <f>Table2[[#This Row],[flower]]</f>
        <v>5</v>
      </c>
      <c r="J189">
        <f>Table2[[#This Row],[flower_size]]</f>
        <v>5</v>
      </c>
      <c r="K189">
        <f>Table2[[#This Row],[tau]]</f>
        <v>12</v>
      </c>
      <c r="L189">
        <f>Table2[[#This Row],[interleaved]]</f>
        <v>0</v>
      </c>
      <c r="M189">
        <f>Table2[[#This Row],[or]]</f>
        <v>0</v>
      </c>
      <c r="N189">
        <f>Table2[[#This Row],[or_children]]</f>
        <v>0</v>
      </c>
      <c r="O189">
        <f>Table2[[#This Row],[or_size]]</f>
        <v>0</v>
      </c>
      <c r="P189">
        <f>Table2[[#This Row],[activity]]</f>
        <v>16</v>
      </c>
      <c r="Q189" s="1" t="str">
        <f>Table2[[#This Row],[miner]]</f>
        <v>ima-basic-opt-pc</v>
      </c>
      <c r="R189">
        <f>Table5[[#This Row],[xor]]-Table5[[#This Row],[optionality]]</f>
        <v>5</v>
      </c>
      <c r="S189">
        <f>Table5[[#This Row],[xor non optionality]]+Table5[[#This Row],[sequence]]+Table5[[#This Row],[loop]]+Table5[[#This Row],[interleaved]]+Table5[[#This Row],[concurrent]]</f>
        <v>20</v>
      </c>
      <c r="T189">
        <f>Table5[[#This Row],[sequence-opt]]+Table5[[#This Row],[optionality]]+Table5[[#This Row],[or]]</f>
        <v>7</v>
      </c>
      <c r="U189">
        <f>Table5[[#This Row],[basic footprints]]+Table5[[#This Row],[advanced footprints]]</f>
        <v>27</v>
      </c>
      <c r="V189">
        <f>Table5[[#This Row],[flower_size]]/Table5[[#This Row],[activity]]</f>
        <v>0.3125</v>
      </c>
      <c r="W189" s="5">
        <f>Table5[[#This Row],[tau]]/Table5[[#This Row],[activity]]</f>
        <v>0.75</v>
      </c>
      <c r="X189" s="5">
        <f>Table5[[#This Row],[optionality]]</f>
        <v>7</v>
      </c>
      <c r="Y189" s="5">
        <f>Table5[[#This Row],[sequence-opt]]</f>
        <v>0</v>
      </c>
      <c r="Z189" s="5">
        <f>Table5[[#This Row],[or]]</f>
        <v>0</v>
      </c>
      <c r="AA189" s="5">
        <f>Table5[[#This Row],[or_size]]</f>
        <v>0</v>
      </c>
      <c r="AB189" s="5">
        <f>Table5[[#This Row],[advanced footprints]]/(Table5[[#This Row],[basic footprints]]+Table5[[#This Row],[advanced footprints]]-Table5[[#This Row],[sequence-opt]])</f>
        <v>0.25925925925925924</v>
      </c>
      <c r="AC189" s="5">
        <f>Table5[[#This Row],[optionality footprint]]/(Table5[[#This Row],[activity]]+Table5[[#This Row],[basic footprints]])</f>
        <v>0.19444444444444445</v>
      </c>
      <c r="AD189" s="5">
        <f>IFERROR(Table5[[#This Row],[sequence optionality footprint]]/Table5[[#This Row],[sequence]],"")</f>
        <v>0</v>
      </c>
      <c r="AE189" s="5">
        <f>IFERROR(Table5[[#This Row],[or footprint]]/(Table5[[#This Row],[concurrent]]+Table5[[#This Row],[or]]),"")</f>
        <v>0</v>
      </c>
    </row>
    <row r="190" spans="1:31" x14ac:dyDescent="0.25">
      <c r="A190" t="s">
        <v>564</v>
      </c>
      <c r="B190" t="s">
        <v>591</v>
      </c>
      <c r="C190">
        <f>Table2[[#This Row],[xor]]</f>
        <v>12</v>
      </c>
      <c r="D190">
        <f>Table2[[#This Row],[optionality]]</f>
        <v>7</v>
      </c>
      <c r="E190">
        <f>Table2[[#This Row],[concurrent]]</f>
        <v>4</v>
      </c>
      <c r="F190">
        <f>Table2[[#This Row],[sequence]]</f>
        <v>4</v>
      </c>
      <c r="G190">
        <f>Table2[[#This Row],[sequence-opt]]</f>
        <v>0</v>
      </c>
      <c r="H190">
        <f>Table2[[#This Row],[loop]]</f>
        <v>6</v>
      </c>
      <c r="I190">
        <f>Table2[[#This Row],[flower]]</f>
        <v>5</v>
      </c>
      <c r="J190">
        <f>Table2[[#This Row],[flower_size]]</f>
        <v>5</v>
      </c>
      <c r="K190">
        <f>Table2[[#This Row],[tau]]</f>
        <v>12</v>
      </c>
      <c r="L190">
        <f>Table2[[#This Row],[interleaved]]</f>
        <v>0</v>
      </c>
      <c r="M190">
        <f>Table2[[#This Row],[or]]</f>
        <v>0</v>
      </c>
      <c r="N190">
        <f>Table2[[#This Row],[or_children]]</f>
        <v>0</v>
      </c>
      <c r="O190">
        <f>Table2[[#This Row],[or_size]]</f>
        <v>0</v>
      </c>
      <c r="P190">
        <f>Table2[[#This Row],[activity]]</f>
        <v>16</v>
      </c>
      <c r="Q190" s="1" t="str">
        <f>Table2[[#This Row],[miner]]</f>
        <v>ima</v>
      </c>
      <c r="R190">
        <f>Table5[[#This Row],[xor]]-Table5[[#This Row],[optionality]]</f>
        <v>5</v>
      </c>
      <c r="S190">
        <f>Table5[[#This Row],[xor non optionality]]+Table5[[#This Row],[sequence]]+Table5[[#This Row],[loop]]+Table5[[#This Row],[interleaved]]+Table5[[#This Row],[concurrent]]</f>
        <v>19</v>
      </c>
      <c r="T190">
        <f>Table5[[#This Row],[sequence-opt]]+Table5[[#This Row],[optionality]]+Table5[[#This Row],[or]]</f>
        <v>7</v>
      </c>
      <c r="U190">
        <f>Table5[[#This Row],[basic footprints]]+Table5[[#This Row],[advanced footprints]]</f>
        <v>26</v>
      </c>
      <c r="V190">
        <f>Table5[[#This Row],[flower_size]]/Table5[[#This Row],[activity]]</f>
        <v>0.3125</v>
      </c>
      <c r="W190" s="5">
        <f>Table5[[#This Row],[tau]]/Table5[[#This Row],[activity]]</f>
        <v>0.75</v>
      </c>
      <c r="X190" s="5">
        <f>Table5[[#This Row],[optionality]]</f>
        <v>7</v>
      </c>
      <c r="Y190" s="5">
        <f>Table5[[#This Row],[sequence-opt]]</f>
        <v>0</v>
      </c>
      <c r="Z190" s="5">
        <f>Table5[[#This Row],[or]]</f>
        <v>0</v>
      </c>
      <c r="AA190" s="5">
        <f>Table5[[#This Row],[or_size]]</f>
        <v>0</v>
      </c>
      <c r="AB190" s="5">
        <f>Table5[[#This Row],[advanced footprints]]/(Table5[[#This Row],[basic footprints]]+Table5[[#This Row],[advanced footprints]]-Table5[[#This Row],[sequence-opt]])</f>
        <v>0.26923076923076922</v>
      </c>
      <c r="AC190" s="5">
        <f>Table5[[#This Row],[optionality footprint]]/(Table5[[#This Row],[activity]]+Table5[[#This Row],[basic footprints]])</f>
        <v>0.2</v>
      </c>
      <c r="AD190" s="5">
        <f>IFERROR(Table5[[#This Row],[sequence optionality footprint]]/Table5[[#This Row],[sequence]],"")</f>
        <v>0</v>
      </c>
      <c r="AE190" s="5">
        <f>IFERROR(Table5[[#This Row],[or footprint]]/(Table5[[#This Row],[concurrent]]+Table5[[#This Row],[or]]),"")</f>
        <v>0</v>
      </c>
    </row>
    <row r="191" spans="1:31" x14ac:dyDescent="0.25">
      <c r="A191" t="s">
        <v>564</v>
      </c>
      <c r="B191" t="s">
        <v>591</v>
      </c>
      <c r="C191">
        <f>Table2[[#This Row],[xor]]</f>
        <v>5</v>
      </c>
      <c r="D191">
        <f>Table2[[#This Row],[optionality]]</f>
        <v>5</v>
      </c>
      <c r="E191">
        <f>Table2[[#This Row],[concurrent]]</f>
        <v>2</v>
      </c>
      <c r="F191">
        <f>Table2[[#This Row],[sequence]]</f>
        <v>1</v>
      </c>
      <c r="G191">
        <f>Table2[[#This Row],[sequence-opt]]</f>
        <v>0</v>
      </c>
      <c r="H191">
        <f>Table2[[#This Row],[loop]]</f>
        <v>2</v>
      </c>
      <c r="I191">
        <f>Table2[[#This Row],[flower]]</f>
        <v>0</v>
      </c>
      <c r="J191">
        <f>Table2[[#This Row],[flower_size]]</f>
        <v>0</v>
      </c>
      <c r="K191">
        <f>Table2[[#This Row],[tau]]</f>
        <v>5</v>
      </c>
      <c r="L191">
        <f>Table2[[#This Row],[interleaved]]</f>
        <v>0</v>
      </c>
      <c r="M191">
        <f>Table2[[#This Row],[or]]</f>
        <v>0</v>
      </c>
      <c r="N191">
        <f>Table2[[#This Row],[or_children]]</f>
        <v>0</v>
      </c>
      <c r="O191">
        <f>Table2[[#This Row],[or_size]]</f>
        <v>0</v>
      </c>
      <c r="P191">
        <f>Table2[[#This Row],[activity]]</f>
        <v>14</v>
      </c>
      <c r="Q191" s="1" t="str">
        <f>Table2[[#This Row],[miner]]</f>
        <v>imf</v>
      </c>
      <c r="R191">
        <f>Table5[[#This Row],[xor]]-Table5[[#This Row],[optionality]]</f>
        <v>0</v>
      </c>
      <c r="S191">
        <f>Table5[[#This Row],[xor non optionality]]+Table5[[#This Row],[sequence]]+Table5[[#This Row],[loop]]+Table5[[#This Row],[interleaved]]+Table5[[#This Row],[concurrent]]</f>
        <v>5</v>
      </c>
      <c r="T191">
        <f>Table5[[#This Row],[sequence-opt]]+Table5[[#This Row],[optionality]]+Table5[[#This Row],[or]]</f>
        <v>5</v>
      </c>
      <c r="U191">
        <f>Table5[[#This Row],[basic footprints]]+Table5[[#This Row],[advanced footprints]]</f>
        <v>10</v>
      </c>
      <c r="V191">
        <f>Table5[[#This Row],[flower_size]]/Table5[[#This Row],[activity]]</f>
        <v>0</v>
      </c>
      <c r="W191" s="5">
        <f>Table5[[#This Row],[tau]]/Table5[[#This Row],[activity]]</f>
        <v>0.35714285714285715</v>
      </c>
      <c r="X191" s="5">
        <f>Table5[[#This Row],[optionality]]</f>
        <v>5</v>
      </c>
      <c r="Y191" s="5">
        <f>Table5[[#This Row],[sequence-opt]]</f>
        <v>0</v>
      </c>
      <c r="Z191" s="5">
        <f>Table5[[#This Row],[or]]</f>
        <v>0</v>
      </c>
      <c r="AA191" s="5">
        <f>Table5[[#This Row],[or_size]]</f>
        <v>0</v>
      </c>
      <c r="AB191" s="5">
        <f>Table5[[#This Row],[advanced footprints]]/(Table5[[#This Row],[basic footprints]]+Table5[[#This Row],[advanced footprints]]-Table5[[#This Row],[sequence-opt]])</f>
        <v>0.5</v>
      </c>
      <c r="AC191" s="5">
        <f>Table5[[#This Row],[optionality footprint]]/(Table5[[#This Row],[activity]]+Table5[[#This Row],[basic footprints]])</f>
        <v>0.26315789473684209</v>
      </c>
      <c r="AD191" s="5">
        <f>IFERROR(Table5[[#This Row],[sequence optionality footprint]]/Table5[[#This Row],[sequence]],"")</f>
        <v>0</v>
      </c>
      <c r="AE191" s="5">
        <f>IFERROR(Table5[[#This Row],[or footprint]]/(Table5[[#This Row],[concurrent]]+Table5[[#This Row],[or]]),"")</f>
        <v>0</v>
      </c>
    </row>
    <row r="192" spans="1:31" hidden="1" x14ac:dyDescent="0.25">
      <c r="A192" t="s">
        <v>564</v>
      </c>
      <c r="B192" t="s">
        <v>591</v>
      </c>
      <c r="C192">
        <f>Table2[[#This Row],[xor]]</f>
        <v>4</v>
      </c>
      <c r="D192">
        <f>Table2[[#This Row],[optionality]]</f>
        <v>4</v>
      </c>
      <c r="E192">
        <f>Table2[[#This Row],[concurrent]]</f>
        <v>2</v>
      </c>
      <c r="F192">
        <f>Table2[[#This Row],[sequence]]</f>
        <v>1</v>
      </c>
      <c r="G192">
        <f>Table2[[#This Row],[sequence-opt]]</f>
        <v>0</v>
      </c>
      <c r="H192">
        <f>Table2[[#This Row],[loop]]</f>
        <v>2</v>
      </c>
      <c r="I192">
        <f>Table2[[#This Row],[flower]]</f>
        <v>0</v>
      </c>
      <c r="J192">
        <f>Table2[[#This Row],[flower_size]]</f>
        <v>0</v>
      </c>
      <c r="K192">
        <f>Table2[[#This Row],[tau]]</f>
        <v>4</v>
      </c>
      <c r="L192">
        <f>Table2[[#This Row],[interleaved]]</f>
        <v>0</v>
      </c>
      <c r="M192">
        <f>Table2[[#This Row],[or]]</f>
        <v>0</v>
      </c>
      <c r="N192">
        <f>Table2[[#This Row],[or_children]]</f>
        <v>0</v>
      </c>
      <c r="O192">
        <f>Table2[[#This Row],[or_size]]</f>
        <v>0</v>
      </c>
      <c r="P192">
        <f>Table2[[#This Row],[activity]]</f>
        <v>14</v>
      </c>
      <c r="Q192" s="1" t="str">
        <f>Table2[[#This Row],[miner]]</f>
        <v>imfa-basic-opt-pc</v>
      </c>
      <c r="R192">
        <f>Table5[[#This Row],[xor]]-Table5[[#This Row],[optionality]]</f>
        <v>0</v>
      </c>
      <c r="S192">
        <f>Table5[[#This Row],[xor non optionality]]+Table5[[#This Row],[sequence]]+Table5[[#This Row],[loop]]+Table5[[#This Row],[interleaved]]+Table5[[#This Row],[concurrent]]</f>
        <v>5</v>
      </c>
      <c r="T192">
        <f>Table5[[#This Row],[sequence-opt]]+Table5[[#This Row],[optionality]]+Table5[[#This Row],[or]]</f>
        <v>4</v>
      </c>
      <c r="U192">
        <f>Table5[[#This Row],[basic footprints]]+Table5[[#This Row],[advanced footprints]]</f>
        <v>9</v>
      </c>
      <c r="V192">
        <f>Table5[[#This Row],[flower_size]]/Table5[[#This Row],[activity]]</f>
        <v>0</v>
      </c>
      <c r="W192" s="5">
        <f>Table5[[#This Row],[tau]]/Table5[[#This Row],[activity]]</f>
        <v>0.2857142857142857</v>
      </c>
      <c r="X192" s="5">
        <f>Table5[[#This Row],[optionality]]</f>
        <v>4</v>
      </c>
      <c r="Y192" s="5">
        <f>Table5[[#This Row],[sequence-opt]]</f>
        <v>0</v>
      </c>
      <c r="Z192" s="5">
        <f>Table5[[#This Row],[or]]</f>
        <v>0</v>
      </c>
      <c r="AA192" s="5">
        <f>Table5[[#This Row],[or_size]]</f>
        <v>0</v>
      </c>
      <c r="AB192" s="5">
        <f>Table5[[#This Row],[advanced footprints]]/(Table5[[#This Row],[basic footprints]]+Table5[[#This Row],[advanced footprints]]-Table5[[#This Row],[sequence-opt]])</f>
        <v>0.44444444444444442</v>
      </c>
      <c r="AC192" s="5">
        <f>Table5[[#This Row],[optionality footprint]]/(Table5[[#This Row],[activity]]+Table5[[#This Row],[basic footprints]])</f>
        <v>0.21052631578947367</v>
      </c>
      <c r="AD192" s="5">
        <f>IFERROR(Table5[[#This Row],[sequence optionality footprint]]/Table5[[#This Row],[sequence]],"")</f>
        <v>0</v>
      </c>
      <c r="AE192" s="5">
        <f>IFERROR(Table5[[#This Row],[or footprint]]/(Table5[[#This Row],[concurrent]]+Table5[[#This Row],[or]]),"")</f>
        <v>0</v>
      </c>
    </row>
    <row r="193" spans="1:31" x14ac:dyDescent="0.25">
      <c r="A193" t="s">
        <v>564</v>
      </c>
      <c r="B193" t="s">
        <v>591</v>
      </c>
      <c r="C193">
        <f>Table2[[#This Row],[xor]]</f>
        <v>4</v>
      </c>
      <c r="D193">
        <f>Table2[[#This Row],[optionality]]</f>
        <v>4</v>
      </c>
      <c r="E193">
        <f>Table2[[#This Row],[concurrent]]</f>
        <v>2</v>
      </c>
      <c r="F193">
        <f>Table2[[#This Row],[sequence]]</f>
        <v>1</v>
      </c>
      <c r="G193">
        <f>Table2[[#This Row],[sequence-opt]]</f>
        <v>0</v>
      </c>
      <c r="H193">
        <f>Table2[[#This Row],[loop]]</f>
        <v>2</v>
      </c>
      <c r="I193">
        <f>Table2[[#This Row],[flower]]</f>
        <v>0</v>
      </c>
      <c r="J193">
        <f>Table2[[#This Row],[flower_size]]</f>
        <v>0</v>
      </c>
      <c r="K193">
        <f>Table2[[#This Row],[tau]]</f>
        <v>4</v>
      </c>
      <c r="L193">
        <f>Table2[[#This Row],[interleaved]]</f>
        <v>0</v>
      </c>
      <c r="M193">
        <f>Table2[[#This Row],[or]]</f>
        <v>0</v>
      </c>
      <c r="N193">
        <f>Table2[[#This Row],[or_children]]</f>
        <v>0</v>
      </c>
      <c r="O193">
        <f>Table2[[#This Row],[or_size]]</f>
        <v>0</v>
      </c>
      <c r="P193">
        <f>Table2[[#This Row],[activity]]</f>
        <v>14</v>
      </c>
      <c r="Q193" s="1" t="str">
        <f>Table2[[#This Row],[miner]]</f>
        <v>imfa</v>
      </c>
      <c r="R193">
        <f>Table5[[#This Row],[xor]]-Table5[[#This Row],[optionality]]</f>
        <v>0</v>
      </c>
      <c r="S193">
        <f>Table5[[#This Row],[xor non optionality]]+Table5[[#This Row],[sequence]]+Table5[[#This Row],[loop]]+Table5[[#This Row],[interleaved]]+Table5[[#This Row],[concurrent]]</f>
        <v>5</v>
      </c>
      <c r="T193">
        <f>Table5[[#This Row],[sequence-opt]]+Table5[[#This Row],[optionality]]+Table5[[#This Row],[or]]</f>
        <v>4</v>
      </c>
      <c r="U193">
        <f>Table5[[#This Row],[basic footprints]]+Table5[[#This Row],[advanced footprints]]</f>
        <v>9</v>
      </c>
      <c r="V193">
        <f>Table5[[#This Row],[flower_size]]/Table5[[#This Row],[activity]]</f>
        <v>0</v>
      </c>
      <c r="W193" s="5">
        <f>Table5[[#This Row],[tau]]/Table5[[#This Row],[activity]]</f>
        <v>0.2857142857142857</v>
      </c>
      <c r="X193" s="5">
        <f>Table5[[#This Row],[optionality]]</f>
        <v>4</v>
      </c>
      <c r="Y193" s="5">
        <f>Table5[[#This Row],[sequence-opt]]</f>
        <v>0</v>
      </c>
      <c r="Z193" s="5">
        <f>Table5[[#This Row],[or]]</f>
        <v>0</v>
      </c>
      <c r="AA193" s="5">
        <f>Table5[[#This Row],[or_size]]</f>
        <v>0</v>
      </c>
      <c r="AB193" s="5">
        <f>Table5[[#This Row],[advanced footprints]]/(Table5[[#This Row],[basic footprints]]+Table5[[#This Row],[advanced footprints]]-Table5[[#This Row],[sequence-opt]])</f>
        <v>0.44444444444444442</v>
      </c>
      <c r="AC193" s="5">
        <f>Table5[[#This Row],[optionality footprint]]/(Table5[[#This Row],[activity]]+Table5[[#This Row],[basic footprints]])</f>
        <v>0.21052631578947367</v>
      </c>
      <c r="AD193" s="5">
        <f>IFERROR(Table5[[#This Row],[sequence optionality footprint]]/Table5[[#This Row],[sequence]],"")</f>
        <v>0</v>
      </c>
      <c r="AE193" s="5">
        <f>IFERROR(Table5[[#This Row],[or footprint]]/(Table5[[#This Row],[concurrent]]+Table5[[#This Row],[or]]),"")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Y29"/>
  <sheetViews>
    <sheetView zoomScale="70" zoomScaleNormal="70" workbookViewId="0">
      <selection activeCell="J5" sqref="J5"/>
    </sheetView>
  </sheetViews>
  <sheetFormatPr defaultRowHeight="15" x14ac:dyDescent="0.25"/>
  <cols>
    <col min="1" max="1" width="64" bestFit="1" customWidth="1"/>
    <col min="2" max="2" width="23.140625" bestFit="1" customWidth="1"/>
    <col min="3" max="5" width="17.7109375" bestFit="1" customWidth="1"/>
    <col min="6" max="6" width="29.28515625" bestFit="1" customWidth="1"/>
    <col min="7" max="9" width="17.7109375" bestFit="1" customWidth="1"/>
    <col min="10" max="10" width="35.42578125" bestFit="1" customWidth="1"/>
    <col min="11" max="13" width="17.7109375" bestFit="1" customWidth="1"/>
    <col min="14" max="14" width="37.7109375" bestFit="1" customWidth="1"/>
    <col min="15" max="17" width="17.7109375" bestFit="1" customWidth="1"/>
    <col min="18" max="18" width="50" bestFit="1" customWidth="1"/>
    <col min="19" max="21" width="17.7109375" bestFit="1" customWidth="1"/>
    <col min="22" max="22" width="27.7109375" bestFit="1" customWidth="1"/>
    <col min="23" max="23" width="17.7109375" bestFit="1" customWidth="1"/>
    <col min="24" max="24" width="5" bestFit="1" customWidth="1"/>
    <col min="25" max="25" width="17.7109375" bestFit="1" customWidth="1"/>
    <col min="26" max="26" width="22.42578125" bestFit="1" customWidth="1"/>
    <col min="27" max="27" width="17.7109375" bestFit="1" customWidth="1"/>
    <col min="28" max="28" width="5" bestFit="1" customWidth="1"/>
    <col min="29" max="29" width="17.7109375" bestFit="1" customWidth="1"/>
    <col min="30" max="30" width="33.5703125" bestFit="1" customWidth="1"/>
    <col min="31" max="33" width="17.7109375" bestFit="1" customWidth="1"/>
    <col min="34" max="34" width="46.42578125" bestFit="1" customWidth="1"/>
    <col min="35" max="37" width="17.7109375" bestFit="1" customWidth="1"/>
    <col min="38" max="38" width="24.28515625" bestFit="1" customWidth="1"/>
    <col min="39" max="39" width="17.7109375" bestFit="1" customWidth="1"/>
    <col min="40" max="40" width="8.28515625" bestFit="1" customWidth="1"/>
    <col min="41" max="41" width="17.7109375" bestFit="1" customWidth="1"/>
    <col min="42" max="42" width="29.7109375" bestFit="1" customWidth="1"/>
    <col min="43" max="43" width="35.85546875" bestFit="1" customWidth="1"/>
    <col min="44" max="44" width="42.140625" bestFit="1" customWidth="1"/>
    <col min="45" max="45" width="44.28515625" bestFit="1" customWidth="1"/>
    <col min="46" max="46" width="56.42578125" bestFit="1" customWidth="1"/>
    <col min="47" max="47" width="34.28515625" bestFit="1" customWidth="1"/>
    <col min="48" max="48" width="28.85546875" bestFit="1" customWidth="1"/>
    <col min="49" max="49" width="40.140625" bestFit="1" customWidth="1"/>
    <col min="50" max="50" width="53.140625" bestFit="1" customWidth="1"/>
    <col min="51" max="51" width="30.7109375" bestFit="1" customWidth="1"/>
    <col min="52" max="52" width="28.85546875" bestFit="1" customWidth="1"/>
    <col min="53" max="53" width="40.140625" bestFit="1" customWidth="1"/>
    <col min="54" max="54" width="40.7109375" bestFit="1" customWidth="1"/>
    <col min="55" max="55" width="53.140625" bestFit="1" customWidth="1"/>
    <col min="56" max="56" width="30.7109375" bestFit="1" customWidth="1"/>
    <col min="57" max="57" width="28.85546875" bestFit="1" customWidth="1"/>
    <col min="58" max="58" width="40.140625" bestFit="1" customWidth="1"/>
    <col min="59" max="59" width="40.7109375" bestFit="1" customWidth="1"/>
    <col min="60" max="60" width="53.140625" bestFit="1" customWidth="1"/>
    <col min="61" max="61" width="30.7109375" bestFit="1" customWidth="1"/>
    <col min="62" max="62" width="28.85546875" bestFit="1" customWidth="1"/>
    <col min="63" max="63" width="40.140625" bestFit="1" customWidth="1"/>
    <col min="64" max="64" width="40.7109375" bestFit="1" customWidth="1"/>
    <col min="65" max="65" width="53.140625" bestFit="1" customWidth="1"/>
    <col min="66" max="66" width="30.7109375" bestFit="1" customWidth="1"/>
    <col min="67" max="67" width="34.28515625" bestFit="1" customWidth="1"/>
    <col min="68" max="68" width="40.140625" bestFit="1" customWidth="1"/>
    <col min="69" max="69" width="40.7109375" bestFit="1" customWidth="1"/>
    <col min="70" max="70" width="53.140625" bestFit="1" customWidth="1"/>
    <col min="71" max="71" width="30.7109375" bestFit="1" customWidth="1"/>
    <col min="72" max="80" width="4" bestFit="1" customWidth="1"/>
    <col min="81" max="81" width="11.28515625" bestFit="1" customWidth="1"/>
  </cols>
  <sheetData>
    <row r="4" spans="1:51" x14ac:dyDescent="0.25">
      <c r="B4" s="6" t="s">
        <v>626</v>
      </c>
    </row>
    <row r="5" spans="1:51" x14ac:dyDescent="0.25">
      <c r="B5" t="s">
        <v>637</v>
      </c>
      <c r="F5" t="s">
        <v>657</v>
      </c>
      <c r="J5" t="s">
        <v>584</v>
      </c>
      <c r="N5" t="s">
        <v>583</v>
      </c>
      <c r="R5" t="s">
        <v>581</v>
      </c>
      <c r="V5" t="s">
        <v>582</v>
      </c>
      <c r="Z5" t="s">
        <v>654</v>
      </c>
      <c r="AD5" t="s">
        <v>588</v>
      </c>
      <c r="AH5" t="s">
        <v>579</v>
      </c>
      <c r="AL5" t="s">
        <v>578</v>
      </c>
      <c r="AP5" t="s">
        <v>638</v>
      </c>
      <c r="AQ5" t="s">
        <v>658</v>
      </c>
      <c r="AR5" t="s">
        <v>627</v>
      </c>
      <c r="AS5" t="s">
        <v>628</v>
      </c>
      <c r="AT5" t="s">
        <v>629</v>
      </c>
      <c r="AU5" t="s">
        <v>630</v>
      </c>
      <c r="AV5" t="s">
        <v>655</v>
      </c>
      <c r="AW5" t="s">
        <v>631</v>
      </c>
      <c r="AX5" t="s">
        <v>632</v>
      </c>
      <c r="AY5" t="s">
        <v>633</v>
      </c>
    </row>
    <row r="6" spans="1:51" x14ac:dyDescent="0.25">
      <c r="A6" s="6" t="s">
        <v>576</v>
      </c>
      <c r="B6" t="s">
        <v>634</v>
      </c>
      <c r="C6" t="s">
        <v>529</v>
      </c>
      <c r="D6" t="s">
        <v>625</v>
      </c>
      <c r="E6" t="s">
        <v>531</v>
      </c>
      <c r="F6" t="s">
        <v>634</v>
      </c>
      <c r="G6" t="s">
        <v>529</v>
      </c>
      <c r="H6" t="s">
        <v>625</v>
      </c>
      <c r="I6" t="s">
        <v>531</v>
      </c>
      <c r="J6" t="s">
        <v>634</v>
      </c>
      <c r="K6" t="s">
        <v>529</v>
      </c>
      <c r="L6" t="s">
        <v>625</v>
      </c>
      <c r="M6" t="s">
        <v>531</v>
      </c>
      <c r="N6" t="s">
        <v>634</v>
      </c>
      <c r="O6" t="s">
        <v>529</v>
      </c>
      <c r="P6" t="s">
        <v>625</v>
      </c>
      <c r="Q6" t="s">
        <v>531</v>
      </c>
      <c r="R6" t="s">
        <v>634</v>
      </c>
      <c r="S6" t="s">
        <v>529</v>
      </c>
      <c r="T6" t="s">
        <v>625</v>
      </c>
      <c r="U6" t="s">
        <v>531</v>
      </c>
      <c r="V6" t="s">
        <v>634</v>
      </c>
      <c r="W6" t="s">
        <v>529</v>
      </c>
      <c r="X6" t="s">
        <v>625</v>
      </c>
      <c r="Y6" t="s">
        <v>531</v>
      </c>
      <c r="Z6" t="s">
        <v>634</v>
      </c>
      <c r="AA6" t="s">
        <v>529</v>
      </c>
      <c r="AB6" t="s">
        <v>625</v>
      </c>
      <c r="AC6" t="s">
        <v>531</v>
      </c>
      <c r="AD6" t="s">
        <v>634</v>
      </c>
      <c r="AE6" t="s">
        <v>529</v>
      </c>
      <c r="AF6" t="s">
        <v>625</v>
      </c>
      <c r="AG6" t="s">
        <v>531</v>
      </c>
      <c r="AH6" t="s">
        <v>634</v>
      </c>
      <c r="AI6" t="s">
        <v>529</v>
      </c>
      <c r="AJ6" t="s">
        <v>625</v>
      </c>
      <c r="AK6" t="s">
        <v>531</v>
      </c>
      <c r="AL6" t="s">
        <v>634</v>
      </c>
      <c r="AM6" t="s">
        <v>529</v>
      </c>
      <c r="AN6" t="s">
        <v>625</v>
      </c>
      <c r="AO6" t="s">
        <v>531</v>
      </c>
    </row>
    <row r="7" spans="1:51" x14ac:dyDescent="0.25">
      <c r="A7" s="7" t="s">
        <v>590</v>
      </c>
      <c r="B7" s="5">
        <v>206.46153846153845</v>
      </c>
      <c r="C7" s="5">
        <v>206.46153846153845</v>
      </c>
      <c r="D7" s="5">
        <v>121.61538461538461</v>
      </c>
      <c r="E7" s="5">
        <v>120.61538461538461</v>
      </c>
      <c r="F7" s="5">
        <v>8.5384615384615383</v>
      </c>
      <c r="G7" s="5">
        <v>299.76923076923077</v>
      </c>
      <c r="H7" s="5">
        <v>138.92307692307693</v>
      </c>
      <c r="I7" s="5">
        <v>133.38461538461539</v>
      </c>
      <c r="J7" s="5">
        <v>0.98246511126844216</v>
      </c>
      <c r="K7" s="5">
        <v>0.28752024384339692</v>
      </c>
      <c r="L7" s="5">
        <v>5.5678461278190587E-2</v>
      </c>
      <c r="M7" s="5">
        <v>5.3034559191999592E-2</v>
      </c>
      <c r="N7" s="5">
        <v>0</v>
      </c>
      <c r="O7" s="5">
        <v>121.53846153846153</v>
      </c>
      <c r="P7" s="5">
        <v>77.615384615384613</v>
      </c>
      <c r="Q7" s="5">
        <v>71.769230769230774</v>
      </c>
      <c r="R7" s="5">
        <v>0</v>
      </c>
      <c r="S7" s="5">
        <v>2.3846153846153846</v>
      </c>
      <c r="T7" s="5">
        <v>3.4615384615384617</v>
      </c>
      <c r="U7" s="5">
        <v>4.1538461538461542</v>
      </c>
      <c r="V7" s="5">
        <v>0</v>
      </c>
      <c r="W7" s="5">
        <v>2</v>
      </c>
      <c r="X7" s="5">
        <v>0</v>
      </c>
      <c r="Y7" s="5">
        <v>4.615384615384615</v>
      </c>
      <c r="Z7" s="5">
        <v>0</v>
      </c>
      <c r="AA7" s="5">
        <v>6.4615384615384617</v>
      </c>
      <c r="AB7" s="5">
        <v>0</v>
      </c>
      <c r="AC7" s="5">
        <v>11.923076923076923</v>
      </c>
      <c r="AD7" s="5">
        <v>0</v>
      </c>
      <c r="AE7" s="5">
        <v>0.34793929152509728</v>
      </c>
      <c r="AF7" s="5">
        <v>0.47814123744822629</v>
      </c>
      <c r="AG7" s="5">
        <v>0.49229187562488075</v>
      </c>
      <c r="AH7" s="5">
        <v>0</v>
      </c>
      <c r="AI7" s="5">
        <v>5.6260422980207947E-2</v>
      </c>
      <c r="AJ7" s="5">
        <v>0.11296071317800785</v>
      </c>
      <c r="AK7" s="5">
        <v>0.13015651445133686</v>
      </c>
      <c r="AL7" s="5">
        <v>0</v>
      </c>
      <c r="AM7" s="5">
        <v>0.12695354038637621</v>
      </c>
      <c r="AN7" s="5">
        <v>0</v>
      </c>
      <c r="AO7" s="5">
        <v>0.21214210413941612</v>
      </c>
      <c r="AP7" s="5">
        <v>163.78846153846155</v>
      </c>
      <c r="AQ7" s="5">
        <v>145.15384615384616</v>
      </c>
      <c r="AR7" s="5">
        <v>0.34467459389550736</v>
      </c>
      <c r="AS7" s="5">
        <v>67.730769230769226</v>
      </c>
      <c r="AT7" s="5">
        <v>2.5</v>
      </c>
      <c r="AU7" s="5">
        <v>1.6538461538461537</v>
      </c>
      <c r="AV7" s="5">
        <v>4.5961538461538458</v>
      </c>
      <c r="AW7" s="5">
        <v>0.32959310114955104</v>
      </c>
      <c r="AX7" s="5">
        <v>8.5236645220977264E-2</v>
      </c>
      <c r="AY7" s="5">
        <v>0.11042371775515483</v>
      </c>
    </row>
    <row r="8" spans="1:51" x14ac:dyDescent="0.25">
      <c r="A8" s="12" t="s">
        <v>535</v>
      </c>
      <c r="B8" s="5">
        <v>4</v>
      </c>
      <c r="C8" s="5">
        <v>4</v>
      </c>
      <c r="D8" s="5">
        <v>4</v>
      </c>
      <c r="E8" s="5">
        <v>4</v>
      </c>
      <c r="F8" s="5">
        <v>3</v>
      </c>
      <c r="G8" s="5">
        <v>8</v>
      </c>
      <c r="H8" s="5">
        <v>3</v>
      </c>
      <c r="I8" s="5">
        <v>3</v>
      </c>
      <c r="J8" s="5">
        <v>1</v>
      </c>
      <c r="K8" s="5">
        <v>0.5</v>
      </c>
      <c r="L8" s="5">
        <v>0</v>
      </c>
      <c r="M8" s="5">
        <v>0</v>
      </c>
      <c r="N8" s="5">
        <v>0</v>
      </c>
      <c r="O8" s="5">
        <v>1</v>
      </c>
      <c r="P8" s="5">
        <v>1</v>
      </c>
      <c r="Q8" s="5">
        <v>1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0.125</v>
      </c>
      <c r="AF8" s="5">
        <v>0.33333333333333331</v>
      </c>
      <c r="AG8" s="5">
        <v>0.33333333333333331</v>
      </c>
      <c r="AH8" s="5" t="e">
        <v>#DIV/0!</v>
      </c>
      <c r="AI8" s="5">
        <v>0</v>
      </c>
      <c r="AJ8" s="5">
        <v>0</v>
      </c>
      <c r="AK8" s="5">
        <v>0</v>
      </c>
      <c r="AL8" s="5" t="e">
        <v>#DIV/0!</v>
      </c>
      <c r="AM8" s="5">
        <v>0</v>
      </c>
      <c r="AN8" s="5" t="e">
        <v>#DIV/0!</v>
      </c>
      <c r="AO8" s="5" t="e">
        <v>#DIV/0!</v>
      </c>
      <c r="AP8" s="5">
        <v>4</v>
      </c>
      <c r="AQ8" s="5">
        <v>4.25</v>
      </c>
      <c r="AR8" s="5">
        <v>0.375</v>
      </c>
      <c r="AS8" s="5">
        <v>0.75</v>
      </c>
      <c r="AT8" s="5">
        <v>0</v>
      </c>
      <c r="AU8" s="5">
        <v>0</v>
      </c>
      <c r="AV8" s="5">
        <v>0</v>
      </c>
      <c r="AW8" s="5">
        <v>0.19791666666666666</v>
      </c>
      <c r="AX8" s="5">
        <v>0</v>
      </c>
      <c r="AY8" s="5">
        <v>0</v>
      </c>
    </row>
    <row r="9" spans="1:51" x14ac:dyDescent="0.25">
      <c r="A9" s="12" t="s">
        <v>536</v>
      </c>
      <c r="B9" s="5">
        <v>4</v>
      </c>
      <c r="C9" s="5">
        <v>4</v>
      </c>
      <c r="D9" s="5">
        <v>3</v>
      </c>
      <c r="E9" s="5">
        <v>3</v>
      </c>
      <c r="F9" s="5">
        <v>3</v>
      </c>
      <c r="G9" s="5">
        <v>6</v>
      </c>
      <c r="H9" s="5">
        <v>5</v>
      </c>
      <c r="I9" s="5">
        <v>5</v>
      </c>
      <c r="J9" s="5">
        <v>1</v>
      </c>
      <c r="K9" s="5">
        <v>0</v>
      </c>
      <c r="L9" s="5">
        <v>0.33333333333333331</v>
      </c>
      <c r="M9" s="5">
        <v>0.33333333333333331</v>
      </c>
      <c r="N9" s="5">
        <v>0</v>
      </c>
      <c r="O9" s="5">
        <v>1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1</v>
      </c>
      <c r="X9" s="5">
        <v>0</v>
      </c>
      <c r="Y9" s="5">
        <v>0</v>
      </c>
      <c r="Z9" s="5">
        <v>0</v>
      </c>
      <c r="AA9" s="5">
        <v>3</v>
      </c>
      <c r="AB9" s="5">
        <v>0</v>
      </c>
      <c r="AC9" s="5">
        <v>0</v>
      </c>
      <c r="AD9" s="5">
        <v>0</v>
      </c>
      <c r="AE9" s="5">
        <v>0.33333333333333331</v>
      </c>
      <c r="AF9" s="5">
        <v>0</v>
      </c>
      <c r="AG9" s="5">
        <v>0</v>
      </c>
      <c r="AH9" s="5" t="e">
        <v>#DIV/0!</v>
      </c>
      <c r="AI9" s="5" t="e">
        <v>#DIV/0!</v>
      </c>
      <c r="AJ9" s="5">
        <v>0</v>
      </c>
      <c r="AK9" s="5">
        <v>0</v>
      </c>
      <c r="AL9" s="5" t="e">
        <v>#DIV/0!</v>
      </c>
      <c r="AM9" s="5">
        <v>0.5</v>
      </c>
      <c r="AN9" s="5">
        <v>0</v>
      </c>
      <c r="AO9" s="5">
        <v>0</v>
      </c>
      <c r="AP9" s="5">
        <v>3.5</v>
      </c>
      <c r="AQ9" s="5">
        <v>4.75</v>
      </c>
      <c r="AR9" s="5">
        <v>0.41666666666666663</v>
      </c>
      <c r="AS9" s="5">
        <v>0.25</v>
      </c>
      <c r="AT9" s="5">
        <v>0</v>
      </c>
      <c r="AU9" s="5">
        <v>0.25</v>
      </c>
      <c r="AV9" s="5">
        <v>0.75</v>
      </c>
      <c r="AW9" s="5">
        <v>8.3333333333333329E-2</v>
      </c>
      <c r="AX9" s="5">
        <v>0</v>
      </c>
      <c r="AY9" s="5">
        <v>0.16666666666666666</v>
      </c>
    </row>
    <row r="10" spans="1:51" x14ac:dyDescent="0.25">
      <c r="A10" s="12" t="s">
        <v>551</v>
      </c>
      <c r="B10" s="5">
        <v>11</v>
      </c>
      <c r="C10" s="5">
        <v>11</v>
      </c>
      <c r="D10" s="5">
        <v>11</v>
      </c>
      <c r="E10" s="5">
        <v>11</v>
      </c>
      <c r="F10" s="5">
        <v>4</v>
      </c>
      <c r="G10" s="5">
        <v>17</v>
      </c>
      <c r="H10" s="5">
        <v>13</v>
      </c>
      <c r="I10" s="5">
        <v>13</v>
      </c>
      <c r="J10" s="5">
        <v>0.90909090909090906</v>
      </c>
      <c r="K10" s="5">
        <v>0</v>
      </c>
      <c r="L10" s="5">
        <v>0</v>
      </c>
      <c r="M10" s="5">
        <v>0</v>
      </c>
      <c r="N10" s="5">
        <v>0</v>
      </c>
      <c r="O10" s="5">
        <v>8</v>
      </c>
      <c r="P10" s="5">
        <v>8</v>
      </c>
      <c r="Q10" s="5">
        <v>7</v>
      </c>
      <c r="R10" s="5">
        <v>0</v>
      </c>
      <c r="S10" s="5">
        <v>0</v>
      </c>
      <c r="T10" s="5">
        <v>1</v>
      </c>
      <c r="U10" s="5">
        <v>1</v>
      </c>
      <c r="V10" s="5">
        <v>0</v>
      </c>
      <c r="W10" s="5">
        <v>1</v>
      </c>
      <c r="X10" s="5">
        <v>0</v>
      </c>
      <c r="Y10" s="5">
        <v>1</v>
      </c>
      <c r="Z10" s="5">
        <v>0</v>
      </c>
      <c r="AA10" s="5">
        <v>8</v>
      </c>
      <c r="AB10" s="5">
        <v>0</v>
      </c>
      <c r="AC10" s="5">
        <v>5</v>
      </c>
      <c r="AD10" s="5">
        <v>0</v>
      </c>
      <c r="AE10" s="5">
        <v>0.52941176470588236</v>
      </c>
      <c r="AF10" s="5">
        <v>0.75</v>
      </c>
      <c r="AG10" s="5">
        <v>0.75</v>
      </c>
      <c r="AH10" s="5">
        <v>0</v>
      </c>
      <c r="AI10" s="5">
        <v>0</v>
      </c>
      <c r="AJ10" s="5">
        <v>0.33333333333333331</v>
      </c>
      <c r="AK10" s="5">
        <v>0.33333333333333331</v>
      </c>
      <c r="AL10" s="5" t="e">
        <v>#DIV/0!</v>
      </c>
      <c r="AM10" s="5">
        <v>0.2</v>
      </c>
      <c r="AN10" s="5">
        <v>0</v>
      </c>
      <c r="AO10" s="5">
        <v>0.5</v>
      </c>
      <c r="AP10" s="5">
        <v>11</v>
      </c>
      <c r="AQ10" s="5">
        <v>11.75</v>
      </c>
      <c r="AR10" s="5">
        <v>0.22727272727272727</v>
      </c>
      <c r="AS10" s="5">
        <v>5.75</v>
      </c>
      <c r="AT10" s="5">
        <v>0.5</v>
      </c>
      <c r="AU10" s="5">
        <v>0.5</v>
      </c>
      <c r="AV10" s="5">
        <v>3.25</v>
      </c>
      <c r="AW10" s="5">
        <v>0.50735294117647056</v>
      </c>
      <c r="AX10" s="5">
        <v>0.16666666666666666</v>
      </c>
      <c r="AY10" s="5">
        <v>0.23333333333333331</v>
      </c>
    </row>
    <row r="11" spans="1:51" x14ac:dyDescent="0.25">
      <c r="A11" s="12" t="s">
        <v>552</v>
      </c>
      <c r="B11" s="5">
        <v>16</v>
      </c>
      <c r="C11" s="5">
        <v>16</v>
      </c>
      <c r="D11" s="5">
        <v>14</v>
      </c>
      <c r="E11" s="5">
        <v>14</v>
      </c>
      <c r="F11" s="5">
        <v>3</v>
      </c>
      <c r="G11" s="5">
        <v>23</v>
      </c>
      <c r="H11" s="5">
        <v>10</v>
      </c>
      <c r="I11" s="5">
        <v>9</v>
      </c>
      <c r="J11" s="5">
        <v>1</v>
      </c>
      <c r="K11" s="5">
        <v>0.3125</v>
      </c>
      <c r="L11" s="5">
        <v>0</v>
      </c>
      <c r="M11" s="5">
        <v>0</v>
      </c>
      <c r="N11" s="5">
        <v>0</v>
      </c>
      <c r="O11" s="5">
        <v>6</v>
      </c>
      <c r="P11" s="5">
        <v>5</v>
      </c>
      <c r="Q11" s="5">
        <v>4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0.2608695652173913</v>
      </c>
      <c r="AF11" s="5">
        <v>0.5</v>
      </c>
      <c r="AG11" s="5">
        <v>0.44444444444444442</v>
      </c>
      <c r="AH11" s="5" t="e">
        <v>#DIV/0!</v>
      </c>
      <c r="AI11" s="5">
        <v>0</v>
      </c>
      <c r="AJ11" s="5">
        <v>0</v>
      </c>
      <c r="AK11" s="5">
        <v>0</v>
      </c>
      <c r="AL11" s="5" t="e">
        <v>#DIV/0!</v>
      </c>
      <c r="AM11" s="5">
        <v>0</v>
      </c>
      <c r="AN11" s="5">
        <v>0</v>
      </c>
      <c r="AO11" s="5">
        <v>0</v>
      </c>
      <c r="AP11" s="5">
        <v>15</v>
      </c>
      <c r="AQ11" s="5">
        <v>11.25</v>
      </c>
      <c r="AR11" s="5">
        <v>0.328125</v>
      </c>
      <c r="AS11" s="5">
        <v>3.75</v>
      </c>
      <c r="AT11" s="5">
        <v>0</v>
      </c>
      <c r="AU11" s="5">
        <v>0</v>
      </c>
      <c r="AV11" s="5">
        <v>0</v>
      </c>
      <c r="AW11" s="5">
        <v>0.30132850241545894</v>
      </c>
      <c r="AX11" s="5">
        <v>0</v>
      </c>
      <c r="AY11" s="5">
        <v>0</v>
      </c>
    </row>
    <row r="12" spans="1:51" x14ac:dyDescent="0.25">
      <c r="A12" s="12" t="s">
        <v>534</v>
      </c>
      <c r="B12" s="5">
        <v>24</v>
      </c>
      <c r="C12" s="5">
        <v>24</v>
      </c>
      <c r="D12" s="5">
        <v>23</v>
      </c>
      <c r="E12" s="5">
        <v>23</v>
      </c>
      <c r="F12" s="5">
        <v>4</v>
      </c>
      <c r="G12" s="5">
        <v>39</v>
      </c>
      <c r="H12" s="5">
        <v>30</v>
      </c>
      <c r="I12" s="5">
        <v>29</v>
      </c>
      <c r="J12" s="5">
        <v>0.91666666666666663</v>
      </c>
      <c r="K12" s="5">
        <v>0.29166666666666669</v>
      </c>
      <c r="L12" s="5">
        <v>0.13043478260869565</v>
      </c>
      <c r="M12" s="5">
        <v>8.6956521739130432E-2</v>
      </c>
      <c r="N12" s="5">
        <v>0</v>
      </c>
      <c r="O12" s="5">
        <v>8</v>
      </c>
      <c r="P12" s="5">
        <v>4</v>
      </c>
      <c r="Q12" s="5">
        <v>4</v>
      </c>
      <c r="R12" s="5">
        <v>0</v>
      </c>
      <c r="S12" s="5">
        <v>1</v>
      </c>
      <c r="T12" s="5">
        <v>0</v>
      </c>
      <c r="U12" s="5">
        <v>0</v>
      </c>
      <c r="V12" s="5">
        <v>0</v>
      </c>
      <c r="W12" s="5">
        <v>2</v>
      </c>
      <c r="X12" s="5">
        <v>0</v>
      </c>
      <c r="Y12" s="5">
        <v>1</v>
      </c>
      <c r="Z12" s="5">
        <v>0</v>
      </c>
      <c r="AA12" s="5">
        <v>12</v>
      </c>
      <c r="AB12" s="5">
        <v>0</v>
      </c>
      <c r="AC12" s="5">
        <v>7</v>
      </c>
      <c r="AD12" s="5">
        <v>0</v>
      </c>
      <c r="AE12" s="5">
        <v>0.28947368421052633</v>
      </c>
      <c r="AF12" s="5">
        <v>0.13333333333333333</v>
      </c>
      <c r="AG12" s="5">
        <v>0.17241379310344829</v>
      </c>
      <c r="AH12" s="5">
        <v>0</v>
      </c>
      <c r="AI12" s="5">
        <v>0.16666666666666666</v>
      </c>
      <c r="AJ12" s="5">
        <v>0</v>
      </c>
      <c r="AK12" s="5">
        <v>0</v>
      </c>
      <c r="AL12" s="5" t="e">
        <v>#DIV/0!</v>
      </c>
      <c r="AM12" s="5">
        <v>0.2857142857142857</v>
      </c>
      <c r="AN12" s="5">
        <v>0</v>
      </c>
      <c r="AO12" s="5">
        <v>0.14285714285714285</v>
      </c>
      <c r="AP12" s="5">
        <v>23.5</v>
      </c>
      <c r="AQ12" s="5">
        <v>25.5</v>
      </c>
      <c r="AR12" s="5">
        <v>0.3564311594202898</v>
      </c>
      <c r="AS12" s="5">
        <v>4</v>
      </c>
      <c r="AT12" s="5">
        <v>0.25</v>
      </c>
      <c r="AU12" s="5">
        <v>0.75</v>
      </c>
      <c r="AV12" s="5">
        <v>4.75</v>
      </c>
      <c r="AW12" s="5">
        <v>0.14880520266182698</v>
      </c>
      <c r="AX12" s="5">
        <v>4.1666666666666664E-2</v>
      </c>
      <c r="AY12" s="5">
        <v>0.14285714285714285</v>
      </c>
    </row>
    <row r="13" spans="1:51" x14ac:dyDescent="0.25">
      <c r="A13" s="12" t="s">
        <v>544</v>
      </c>
      <c r="B13" s="5">
        <v>26</v>
      </c>
      <c r="C13" s="5">
        <v>26</v>
      </c>
      <c r="D13" s="5">
        <v>24</v>
      </c>
      <c r="E13" s="5">
        <v>24</v>
      </c>
      <c r="F13" s="5">
        <v>6</v>
      </c>
      <c r="G13" s="5">
        <v>43</v>
      </c>
      <c r="H13" s="5">
        <v>25</v>
      </c>
      <c r="I13" s="5">
        <v>26</v>
      </c>
      <c r="J13" s="5">
        <v>0.96153846153846156</v>
      </c>
      <c r="K13" s="5">
        <v>0.30769230769230771</v>
      </c>
      <c r="L13" s="5">
        <v>0.16666666666666666</v>
      </c>
      <c r="M13" s="5">
        <v>0.16666666666666666</v>
      </c>
      <c r="N13" s="5">
        <v>0</v>
      </c>
      <c r="O13" s="5">
        <v>6</v>
      </c>
      <c r="P13" s="5">
        <v>8</v>
      </c>
      <c r="Q13" s="5">
        <v>8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2</v>
      </c>
      <c r="X13" s="5">
        <v>0</v>
      </c>
      <c r="Y13" s="5">
        <v>1</v>
      </c>
      <c r="Z13" s="5">
        <v>0</v>
      </c>
      <c r="AA13" s="5">
        <v>7</v>
      </c>
      <c r="AB13" s="5">
        <v>0</v>
      </c>
      <c r="AC13" s="5">
        <v>2</v>
      </c>
      <c r="AD13" s="5">
        <v>0</v>
      </c>
      <c r="AE13" s="5">
        <v>0.18604651162790697</v>
      </c>
      <c r="AF13" s="5">
        <v>0.32</v>
      </c>
      <c r="AG13" s="5">
        <v>0.34615384615384615</v>
      </c>
      <c r="AH13" s="5">
        <v>0</v>
      </c>
      <c r="AI13" s="5">
        <v>0</v>
      </c>
      <c r="AJ13" s="5">
        <v>0</v>
      </c>
      <c r="AK13" s="5">
        <v>0</v>
      </c>
      <c r="AL13" s="5" t="e">
        <v>#DIV/0!</v>
      </c>
      <c r="AM13" s="5">
        <v>0.33333333333333331</v>
      </c>
      <c r="AN13" s="5">
        <v>0</v>
      </c>
      <c r="AO13" s="5">
        <v>0.25</v>
      </c>
      <c r="AP13" s="5">
        <v>25</v>
      </c>
      <c r="AQ13" s="5">
        <v>25</v>
      </c>
      <c r="AR13" s="5">
        <v>0.40064102564102566</v>
      </c>
      <c r="AS13" s="5">
        <v>5.5</v>
      </c>
      <c r="AT13" s="5">
        <v>0</v>
      </c>
      <c r="AU13" s="5">
        <v>0.75</v>
      </c>
      <c r="AV13" s="5">
        <v>2.25</v>
      </c>
      <c r="AW13" s="5">
        <v>0.21305008944543827</v>
      </c>
      <c r="AX13" s="5">
        <v>0</v>
      </c>
      <c r="AY13" s="5">
        <v>0.19444444444444442</v>
      </c>
    </row>
    <row r="14" spans="1:51" x14ac:dyDescent="0.25">
      <c r="A14" s="12" t="s">
        <v>537</v>
      </c>
      <c r="B14" s="5">
        <v>39</v>
      </c>
      <c r="C14" s="5">
        <v>39</v>
      </c>
      <c r="D14" s="5">
        <v>39</v>
      </c>
      <c r="E14" s="5">
        <v>39</v>
      </c>
      <c r="F14" s="5">
        <v>3</v>
      </c>
      <c r="G14" s="5">
        <v>24</v>
      </c>
      <c r="H14" s="5">
        <v>25</v>
      </c>
      <c r="I14" s="5">
        <v>24</v>
      </c>
      <c r="J14" s="5">
        <v>1</v>
      </c>
      <c r="K14" s="5">
        <v>0.84615384615384615</v>
      </c>
      <c r="L14" s="5">
        <v>0</v>
      </c>
      <c r="M14" s="5">
        <v>0</v>
      </c>
      <c r="N14" s="5">
        <v>0</v>
      </c>
      <c r="O14" s="5">
        <v>2</v>
      </c>
      <c r="P14" s="5">
        <v>11</v>
      </c>
      <c r="Q14" s="5">
        <v>10</v>
      </c>
      <c r="R14" s="5">
        <v>0</v>
      </c>
      <c r="S14" s="5">
        <v>0</v>
      </c>
      <c r="T14" s="5">
        <v>1</v>
      </c>
      <c r="U14" s="5">
        <v>1</v>
      </c>
      <c r="V14" s="5">
        <v>0</v>
      </c>
      <c r="W14" s="5">
        <v>0</v>
      </c>
      <c r="X14" s="5">
        <v>0</v>
      </c>
      <c r="Y14" s="5">
        <v>1</v>
      </c>
      <c r="Z14" s="5">
        <v>0</v>
      </c>
      <c r="AA14" s="5">
        <v>0</v>
      </c>
      <c r="AB14" s="5">
        <v>0</v>
      </c>
      <c r="AC14" s="5">
        <v>2</v>
      </c>
      <c r="AD14" s="5">
        <v>0</v>
      </c>
      <c r="AE14" s="5">
        <v>8.3333333333333329E-2</v>
      </c>
      <c r="AF14" s="5">
        <v>0.5</v>
      </c>
      <c r="AG14" s="5">
        <v>0.52173913043478259</v>
      </c>
      <c r="AH14" s="5" t="e">
        <v>#DIV/0!</v>
      </c>
      <c r="AI14" s="5">
        <v>0</v>
      </c>
      <c r="AJ14" s="5">
        <v>0.25</v>
      </c>
      <c r="AK14" s="5">
        <v>0.25</v>
      </c>
      <c r="AL14" s="5" t="e">
        <v>#DIV/0!</v>
      </c>
      <c r="AM14" s="5">
        <v>0</v>
      </c>
      <c r="AN14" s="5">
        <v>0</v>
      </c>
      <c r="AO14" s="5">
        <v>0.25</v>
      </c>
      <c r="AP14" s="5">
        <v>39</v>
      </c>
      <c r="AQ14" s="5">
        <v>19</v>
      </c>
      <c r="AR14" s="5">
        <v>0.46153846153846156</v>
      </c>
      <c r="AS14" s="5">
        <v>5.75</v>
      </c>
      <c r="AT14" s="5">
        <v>0.5</v>
      </c>
      <c r="AU14" s="5">
        <v>0.25</v>
      </c>
      <c r="AV14" s="5">
        <v>0.5</v>
      </c>
      <c r="AW14" s="5">
        <v>0.27626811594202899</v>
      </c>
      <c r="AX14" s="5">
        <v>0.16666666666666666</v>
      </c>
      <c r="AY14" s="5">
        <v>8.3333333333333329E-2</v>
      </c>
    </row>
    <row r="15" spans="1:51" x14ac:dyDescent="0.25">
      <c r="A15" s="12" t="s">
        <v>542</v>
      </c>
      <c r="B15" s="5">
        <v>356</v>
      </c>
      <c r="C15" s="5">
        <v>356</v>
      </c>
      <c r="D15" s="5">
        <v>232</v>
      </c>
      <c r="E15" s="5">
        <v>232</v>
      </c>
      <c r="F15" s="5">
        <v>19</v>
      </c>
      <c r="G15" s="5">
        <v>528</v>
      </c>
      <c r="H15" s="5">
        <v>268</v>
      </c>
      <c r="I15" s="5">
        <v>257</v>
      </c>
      <c r="J15" s="5">
        <v>0.9971910112359551</v>
      </c>
      <c r="K15" s="5">
        <v>0.23314606741573032</v>
      </c>
      <c r="L15" s="5">
        <v>0</v>
      </c>
      <c r="M15" s="5">
        <v>0</v>
      </c>
      <c r="N15" s="5">
        <v>0</v>
      </c>
      <c r="O15" s="5">
        <v>233</v>
      </c>
      <c r="P15" s="5">
        <v>163</v>
      </c>
      <c r="Q15" s="5">
        <v>148</v>
      </c>
      <c r="R15" s="5">
        <v>0</v>
      </c>
      <c r="S15" s="5">
        <v>7</v>
      </c>
      <c r="T15" s="5">
        <v>5</v>
      </c>
      <c r="U15" s="5">
        <v>7</v>
      </c>
      <c r="V15" s="5">
        <v>0</v>
      </c>
      <c r="W15" s="5">
        <v>3</v>
      </c>
      <c r="X15" s="5">
        <v>0</v>
      </c>
      <c r="Y15" s="5">
        <v>8</v>
      </c>
      <c r="Z15" s="5">
        <v>0</v>
      </c>
      <c r="AA15" s="5">
        <v>9</v>
      </c>
      <c r="AB15" s="5">
        <v>0</v>
      </c>
      <c r="AC15" s="5">
        <v>19</v>
      </c>
      <c r="AD15" s="5">
        <v>0</v>
      </c>
      <c r="AE15" s="5">
        <v>0.46641074856046066</v>
      </c>
      <c r="AF15" s="5">
        <v>0.63878326996197721</v>
      </c>
      <c r="AG15" s="5">
        <v>0.65200000000000002</v>
      </c>
      <c r="AH15" s="5">
        <v>0</v>
      </c>
      <c r="AI15" s="5">
        <v>0.1206896551724138</v>
      </c>
      <c r="AJ15" s="5">
        <v>0.11627906976744186</v>
      </c>
      <c r="AK15" s="5">
        <v>0.15909090909090909</v>
      </c>
      <c r="AL15" s="5" t="e">
        <v>#DIV/0!</v>
      </c>
      <c r="AM15" s="5">
        <v>5.5555555555555552E-2</v>
      </c>
      <c r="AN15" s="5">
        <v>0</v>
      </c>
      <c r="AO15" s="5">
        <v>0.1951219512195122</v>
      </c>
      <c r="AP15" s="5">
        <v>294</v>
      </c>
      <c r="AQ15" s="5">
        <v>268</v>
      </c>
      <c r="AR15" s="5">
        <v>0.30758426966292135</v>
      </c>
      <c r="AS15" s="5">
        <v>136</v>
      </c>
      <c r="AT15" s="5">
        <v>4.75</v>
      </c>
      <c r="AU15" s="5">
        <v>2.75</v>
      </c>
      <c r="AV15" s="5">
        <v>7</v>
      </c>
      <c r="AW15" s="5">
        <v>0.43929850463060949</v>
      </c>
      <c r="AX15" s="5">
        <v>9.9014908507691179E-2</v>
      </c>
      <c r="AY15" s="5">
        <v>8.3559168925022576E-2</v>
      </c>
    </row>
    <row r="16" spans="1:51" x14ac:dyDescent="0.25">
      <c r="A16" s="12" t="s">
        <v>541</v>
      </c>
      <c r="B16" s="5">
        <v>383</v>
      </c>
      <c r="C16" s="5">
        <v>383</v>
      </c>
      <c r="D16" s="5">
        <v>286</v>
      </c>
      <c r="E16" s="5">
        <v>286</v>
      </c>
      <c r="F16" s="5">
        <v>18</v>
      </c>
      <c r="G16" s="5">
        <v>579</v>
      </c>
      <c r="H16" s="5">
        <v>354</v>
      </c>
      <c r="I16" s="5">
        <v>339</v>
      </c>
      <c r="J16" s="5">
        <v>0.99738903394255873</v>
      </c>
      <c r="K16" s="5">
        <v>0.23237597911227154</v>
      </c>
      <c r="L16" s="5">
        <v>0</v>
      </c>
      <c r="M16" s="5">
        <v>0</v>
      </c>
      <c r="N16" s="5">
        <v>0</v>
      </c>
      <c r="O16" s="5">
        <v>264</v>
      </c>
      <c r="P16" s="5">
        <v>209</v>
      </c>
      <c r="Q16" s="5">
        <v>187</v>
      </c>
      <c r="R16" s="5">
        <v>0</v>
      </c>
      <c r="S16" s="5">
        <v>4</v>
      </c>
      <c r="T16" s="5">
        <v>10</v>
      </c>
      <c r="U16" s="5">
        <v>13</v>
      </c>
      <c r="V16" s="5">
        <v>0</v>
      </c>
      <c r="W16" s="5">
        <v>3</v>
      </c>
      <c r="X16" s="5">
        <v>0</v>
      </c>
      <c r="Y16" s="5">
        <v>22</v>
      </c>
      <c r="Z16" s="5">
        <v>0</v>
      </c>
      <c r="AA16" s="5">
        <v>10</v>
      </c>
      <c r="AB16" s="5">
        <v>0</v>
      </c>
      <c r="AC16" s="5">
        <v>55</v>
      </c>
      <c r="AD16" s="5">
        <v>0</v>
      </c>
      <c r="AE16" s="5">
        <v>0.47130434782608693</v>
      </c>
      <c r="AF16" s="5">
        <v>0.63662790697674421</v>
      </c>
      <c r="AG16" s="5">
        <v>0.68098159509202449</v>
      </c>
      <c r="AH16" s="5">
        <v>0</v>
      </c>
      <c r="AI16" s="5">
        <v>6.6666666666666666E-2</v>
      </c>
      <c r="AJ16" s="5">
        <v>0.16949152542372881</v>
      </c>
      <c r="AK16" s="5">
        <v>0.21311475409836064</v>
      </c>
      <c r="AL16" s="5" t="e">
        <v>#DIV/0!</v>
      </c>
      <c r="AM16" s="5">
        <v>4.4776119402985072E-2</v>
      </c>
      <c r="AN16" s="5">
        <v>0</v>
      </c>
      <c r="AO16" s="5">
        <v>0.4</v>
      </c>
      <c r="AP16" s="5">
        <v>334.5</v>
      </c>
      <c r="AQ16" s="5">
        <v>322.5</v>
      </c>
      <c r="AR16" s="5">
        <v>0.30744125326370758</v>
      </c>
      <c r="AS16" s="5">
        <v>165</v>
      </c>
      <c r="AT16" s="5">
        <v>6.75</v>
      </c>
      <c r="AU16" s="5">
        <v>6.25</v>
      </c>
      <c r="AV16" s="5">
        <v>16.25</v>
      </c>
      <c r="AW16" s="5">
        <v>0.44722846247371395</v>
      </c>
      <c r="AX16" s="5">
        <v>0.11231823654718903</v>
      </c>
      <c r="AY16" s="5">
        <v>0.14825870646766171</v>
      </c>
    </row>
    <row r="17" spans="1:51" x14ac:dyDescent="0.25">
      <c r="A17" s="12" t="s">
        <v>543</v>
      </c>
      <c r="B17" s="5">
        <v>389</v>
      </c>
      <c r="C17" s="5">
        <v>389</v>
      </c>
      <c r="D17" s="5">
        <v>223</v>
      </c>
      <c r="E17" s="5">
        <v>222</v>
      </c>
      <c r="F17" s="5">
        <v>3</v>
      </c>
      <c r="G17" s="5">
        <v>592</v>
      </c>
      <c r="H17" s="5">
        <v>235</v>
      </c>
      <c r="I17" s="5">
        <v>227</v>
      </c>
      <c r="J17" s="5">
        <v>1</v>
      </c>
      <c r="K17" s="5">
        <v>0.2647814910025707</v>
      </c>
      <c r="L17" s="5">
        <v>0</v>
      </c>
      <c r="M17" s="5">
        <v>0</v>
      </c>
      <c r="N17" s="5">
        <v>0</v>
      </c>
      <c r="O17" s="5">
        <v>244</v>
      </c>
      <c r="P17" s="5">
        <v>134</v>
      </c>
      <c r="Q17" s="5">
        <v>125</v>
      </c>
      <c r="R17" s="5">
        <v>0</v>
      </c>
      <c r="S17" s="5">
        <v>3</v>
      </c>
      <c r="T17" s="5">
        <v>8</v>
      </c>
      <c r="U17" s="5">
        <v>9</v>
      </c>
      <c r="V17" s="5">
        <v>0</v>
      </c>
      <c r="W17" s="5">
        <v>3</v>
      </c>
      <c r="X17" s="5">
        <v>0</v>
      </c>
      <c r="Y17" s="5">
        <v>11</v>
      </c>
      <c r="Z17" s="5">
        <v>0</v>
      </c>
      <c r="AA17" s="5">
        <v>7</v>
      </c>
      <c r="AB17" s="5">
        <v>0</v>
      </c>
      <c r="AC17" s="5">
        <v>27</v>
      </c>
      <c r="AD17" s="5">
        <v>0</v>
      </c>
      <c r="AE17" s="5">
        <v>0.42444821731748728</v>
      </c>
      <c r="AF17" s="5">
        <v>0.62555066079295152</v>
      </c>
      <c r="AG17" s="5">
        <v>0.66513761467889909</v>
      </c>
      <c r="AH17" s="5" t="e">
        <v>#DIV/0!</v>
      </c>
      <c r="AI17" s="5">
        <v>5.0847457627118647E-2</v>
      </c>
      <c r="AJ17" s="5">
        <v>0.17777777777777778</v>
      </c>
      <c r="AK17" s="5">
        <v>0.20454545454545456</v>
      </c>
      <c r="AL17" s="5" t="e">
        <v>#DIV/0!</v>
      </c>
      <c r="AM17" s="5">
        <v>4.0540540540540543E-2</v>
      </c>
      <c r="AN17" s="5">
        <v>0</v>
      </c>
      <c r="AO17" s="5">
        <v>0.37931034482758619</v>
      </c>
      <c r="AP17" s="5">
        <v>305.75</v>
      </c>
      <c r="AQ17" s="5">
        <v>264.25</v>
      </c>
      <c r="AR17" s="5">
        <v>0.31619537275064269</v>
      </c>
      <c r="AS17" s="5">
        <v>125.75</v>
      </c>
      <c r="AT17" s="5">
        <v>5</v>
      </c>
      <c r="AU17" s="5">
        <v>3.5</v>
      </c>
      <c r="AV17" s="5">
        <v>8.5</v>
      </c>
      <c r="AW17" s="5">
        <v>0.4287841231973345</v>
      </c>
      <c r="AX17" s="5">
        <v>0.14439022998345033</v>
      </c>
      <c r="AY17" s="5">
        <v>0.13995029512270893</v>
      </c>
    </row>
    <row r="18" spans="1:51" x14ac:dyDescent="0.25">
      <c r="A18" s="12" t="s">
        <v>539</v>
      </c>
      <c r="B18" s="5">
        <v>398</v>
      </c>
      <c r="C18" s="5">
        <v>398</v>
      </c>
      <c r="D18" s="5">
        <v>242</v>
      </c>
      <c r="E18" s="5">
        <v>243</v>
      </c>
      <c r="F18" s="5">
        <v>17</v>
      </c>
      <c r="G18" s="5">
        <v>541</v>
      </c>
      <c r="H18" s="5">
        <v>263</v>
      </c>
      <c r="I18" s="5">
        <v>252</v>
      </c>
      <c r="J18" s="5">
        <v>0.99748743718592969</v>
      </c>
      <c r="K18" s="5">
        <v>0.15577889447236182</v>
      </c>
      <c r="L18" s="5">
        <v>0</v>
      </c>
      <c r="M18" s="5">
        <v>8.23045267489712E-3</v>
      </c>
      <c r="N18" s="5">
        <v>0</v>
      </c>
      <c r="O18" s="5">
        <v>285</v>
      </c>
      <c r="P18" s="5">
        <v>149</v>
      </c>
      <c r="Q18" s="5">
        <v>138</v>
      </c>
      <c r="R18" s="5">
        <v>0</v>
      </c>
      <c r="S18" s="5">
        <v>7</v>
      </c>
      <c r="T18" s="5">
        <v>8</v>
      </c>
      <c r="U18" s="5">
        <v>9</v>
      </c>
      <c r="V18" s="5">
        <v>0</v>
      </c>
      <c r="W18" s="5">
        <v>5</v>
      </c>
      <c r="X18" s="5">
        <v>0</v>
      </c>
      <c r="Y18" s="5">
        <v>8</v>
      </c>
      <c r="Z18" s="5">
        <v>0</v>
      </c>
      <c r="AA18" s="5">
        <v>13</v>
      </c>
      <c r="AB18" s="5">
        <v>0</v>
      </c>
      <c r="AC18" s="5">
        <v>22</v>
      </c>
      <c r="AD18" s="5">
        <v>0</v>
      </c>
      <c r="AE18" s="5">
        <v>0.5561797752808989</v>
      </c>
      <c r="AF18" s="5">
        <v>0.61568627450980395</v>
      </c>
      <c r="AG18" s="5">
        <v>0.63786008230452673</v>
      </c>
      <c r="AH18" s="5">
        <v>0</v>
      </c>
      <c r="AI18" s="5">
        <v>0.12962962962962962</v>
      </c>
      <c r="AJ18" s="5">
        <v>0.17777777777777778</v>
      </c>
      <c r="AK18" s="5">
        <v>0.21428571428571427</v>
      </c>
      <c r="AL18" s="5" t="e">
        <v>#DIV/0!</v>
      </c>
      <c r="AM18" s="5">
        <v>8.3333333333333329E-2</v>
      </c>
      <c r="AN18" s="5">
        <v>0</v>
      </c>
      <c r="AO18" s="5">
        <v>0.23529411764705882</v>
      </c>
      <c r="AP18" s="5">
        <v>320.25</v>
      </c>
      <c r="AQ18" s="5">
        <v>268.25</v>
      </c>
      <c r="AR18" s="5">
        <v>0.29037419608329712</v>
      </c>
      <c r="AS18" s="5">
        <v>143</v>
      </c>
      <c r="AT18" s="5">
        <v>6</v>
      </c>
      <c r="AU18" s="5">
        <v>3.25</v>
      </c>
      <c r="AV18" s="5">
        <v>8.75</v>
      </c>
      <c r="AW18" s="5">
        <v>0.45243153302380734</v>
      </c>
      <c r="AX18" s="5">
        <v>0.13042328042328041</v>
      </c>
      <c r="AY18" s="5">
        <v>0.10620915032679738</v>
      </c>
    </row>
    <row r="19" spans="1:51" x14ac:dyDescent="0.25">
      <c r="A19" s="12" t="s">
        <v>540</v>
      </c>
      <c r="B19" s="5">
        <v>410</v>
      </c>
      <c r="C19" s="5">
        <v>410</v>
      </c>
      <c r="D19" s="5">
        <v>223</v>
      </c>
      <c r="E19" s="5">
        <v>223</v>
      </c>
      <c r="F19" s="5">
        <v>25</v>
      </c>
      <c r="G19" s="5">
        <v>560</v>
      </c>
      <c r="H19" s="5">
        <v>242</v>
      </c>
      <c r="I19" s="5">
        <v>239</v>
      </c>
      <c r="J19" s="5">
        <v>0.99268292682926829</v>
      </c>
      <c r="K19" s="5">
        <v>0.16097560975609757</v>
      </c>
      <c r="L19" s="5">
        <v>0</v>
      </c>
      <c r="M19" s="5">
        <v>0</v>
      </c>
      <c r="N19" s="5">
        <v>0</v>
      </c>
      <c r="O19" s="5">
        <v>287</v>
      </c>
      <c r="P19" s="5">
        <v>131</v>
      </c>
      <c r="Q19" s="5">
        <v>126</v>
      </c>
      <c r="R19" s="5">
        <v>0</v>
      </c>
      <c r="S19" s="5">
        <v>9</v>
      </c>
      <c r="T19" s="5">
        <v>3</v>
      </c>
      <c r="U19" s="5">
        <v>4</v>
      </c>
      <c r="V19" s="5">
        <v>0</v>
      </c>
      <c r="W19" s="5">
        <v>4</v>
      </c>
      <c r="X19" s="5">
        <v>0</v>
      </c>
      <c r="Y19" s="5">
        <v>5</v>
      </c>
      <c r="Z19" s="5">
        <v>0</v>
      </c>
      <c r="AA19" s="5">
        <v>11</v>
      </c>
      <c r="AB19" s="5">
        <v>0</v>
      </c>
      <c r="AC19" s="5">
        <v>11</v>
      </c>
      <c r="AD19" s="5">
        <v>0</v>
      </c>
      <c r="AE19" s="5">
        <v>0.54446460980036293</v>
      </c>
      <c r="AF19" s="5">
        <v>0.56066945606694563</v>
      </c>
      <c r="AG19" s="5">
        <v>0.57446808510638303</v>
      </c>
      <c r="AH19" s="5">
        <v>0</v>
      </c>
      <c r="AI19" s="5">
        <v>0.140625</v>
      </c>
      <c r="AJ19" s="5">
        <v>6.3829787234042548E-2</v>
      </c>
      <c r="AK19" s="5">
        <v>8.5106382978723402E-2</v>
      </c>
      <c r="AL19" s="5">
        <v>0</v>
      </c>
      <c r="AM19" s="5">
        <v>7.1428571428571425E-2</v>
      </c>
      <c r="AN19" s="5">
        <v>0</v>
      </c>
      <c r="AO19" s="5">
        <v>0.11904761904761904</v>
      </c>
      <c r="AP19" s="5">
        <v>316.5</v>
      </c>
      <c r="AQ19" s="5">
        <v>266.5</v>
      </c>
      <c r="AR19" s="5">
        <v>0.28841463414634144</v>
      </c>
      <c r="AS19" s="5">
        <v>136</v>
      </c>
      <c r="AT19" s="5">
        <v>4</v>
      </c>
      <c r="AU19" s="5">
        <v>2.25</v>
      </c>
      <c r="AV19" s="5">
        <v>5.5</v>
      </c>
      <c r="AW19" s="5">
        <v>0.4199005377434229</v>
      </c>
      <c r="AX19" s="5">
        <v>7.2390292553191488E-2</v>
      </c>
      <c r="AY19" s="5">
        <v>4.7619047619047616E-2</v>
      </c>
    </row>
    <row r="20" spans="1:51" x14ac:dyDescent="0.25">
      <c r="A20" s="12" t="s">
        <v>533</v>
      </c>
      <c r="B20" s="5">
        <v>624</v>
      </c>
      <c r="C20" s="5">
        <v>624</v>
      </c>
      <c r="D20" s="5">
        <v>257</v>
      </c>
      <c r="E20" s="5">
        <v>244</v>
      </c>
      <c r="F20" s="5">
        <v>3</v>
      </c>
      <c r="G20" s="5">
        <v>937</v>
      </c>
      <c r="H20" s="5">
        <v>333</v>
      </c>
      <c r="I20" s="5">
        <v>311</v>
      </c>
      <c r="J20" s="5">
        <v>1</v>
      </c>
      <c r="K20" s="5">
        <v>0.43269230769230771</v>
      </c>
      <c r="L20" s="5">
        <v>9.3385214007782102E-2</v>
      </c>
      <c r="M20" s="5">
        <v>9.4262295081967207E-2</v>
      </c>
      <c r="N20" s="5">
        <v>0</v>
      </c>
      <c r="O20" s="5">
        <v>235</v>
      </c>
      <c r="P20" s="5">
        <v>186</v>
      </c>
      <c r="Q20" s="5">
        <v>175</v>
      </c>
      <c r="R20" s="5">
        <v>0</v>
      </c>
      <c r="S20" s="5">
        <v>0</v>
      </c>
      <c r="T20" s="5">
        <v>9</v>
      </c>
      <c r="U20" s="5">
        <v>10</v>
      </c>
      <c r="V20" s="5">
        <v>0</v>
      </c>
      <c r="W20" s="5">
        <v>2</v>
      </c>
      <c r="X20" s="5">
        <v>0</v>
      </c>
      <c r="Y20" s="5">
        <v>2</v>
      </c>
      <c r="Z20" s="5">
        <v>0</v>
      </c>
      <c r="AA20" s="5">
        <v>4</v>
      </c>
      <c r="AB20" s="5">
        <v>0</v>
      </c>
      <c r="AC20" s="5">
        <v>5</v>
      </c>
      <c r="AD20" s="5">
        <v>0</v>
      </c>
      <c r="AE20" s="5">
        <v>0.25293489861259338</v>
      </c>
      <c r="AF20" s="5">
        <v>0.60185185185185186</v>
      </c>
      <c r="AG20" s="5">
        <v>0.62126245847176076</v>
      </c>
      <c r="AH20" s="5" t="e">
        <v>#DIV/0!</v>
      </c>
      <c r="AI20" s="5">
        <v>0</v>
      </c>
      <c r="AJ20" s="5">
        <v>0.18</v>
      </c>
      <c r="AK20" s="5">
        <v>0.23255813953488372</v>
      </c>
      <c r="AL20" s="5" t="e">
        <v>#DIV/0!</v>
      </c>
      <c r="AM20" s="5">
        <v>3.5714285714285712E-2</v>
      </c>
      <c r="AN20" s="5">
        <v>0</v>
      </c>
      <c r="AO20" s="5">
        <v>7.407407407407407E-2</v>
      </c>
      <c r="AP20" s="5">
        <v>437.25</v>
      </c>
      <c r="AQ20" s="5">
        <v>396</v>
      </c>
      <c r="AR20" s="5">
        <v>0.40508495419551421</v>
      </c>
      <c r="AS20" s="5">
        <v>149</v>
      </c>
      <c r="AT20" s="5">
        <v>4.75</v>
      </c>
      <c r="AU20" s="5">
        <v>1</v>
      </c>
      <c r="AV20" s="5">
        <v>2.25</v>
      </c>
      <c r="AW20" s="5">
        <v>0.36901230223405151</v>
      </c>
      <c r="AX20" s="5">
        <v>0.13751937984496124</v>
      </c>
      <c r="AY20" s="5">
        <v>3.6596119929453261E-2</v>
      </c>
    </row>
    <row r="21" spans="1:51" x14ac:dyDescent="0.25">
      <c r="A21" s="7" t="s">
        <v>591</v>
      </c>
      <c r="B21" s="5">
        <v>54.285714285714285</v>
      </c>
      <c r="C21" s="5">
        <v>54.285714285714285</v>
      </c>
      <c r="D21" s="5">
        <v>53.571428571428569</v>
      </c>
      <c r="E21" s="5">
        <v>53.571428571428569</v>
      </c>
      <c r="F21" s="5">
        <v>25.571428571428573</v>
      </c>
      <c r="G21" s="5">
        <v>78.857142857142861</v>
      </c>
      <c r="H21" s="5">
        <v>59.857142857142854</v>
      </c>
      <c r="I21" s="5">
        <v>58.571428571428569</v>
      </c>
      <c r="J21" s="5">
        <v>0.87797049544829697</v>
      </c>
      <c r="K21" s="5">
        <v>7.1296422560893732E-2</v>
      </c>
      <c r="L21" s="5">
        <v>4.7619047619047616E-2</v>
      </c>
      <c r="M21" s="5">
        <v>0</v>
      </c>
      <c r="N21" s="5">
        <v>0.2857142857142857</v>
      </c>
      <c r="O21" s="5">
        <v>40</v>
      </c>
      <c r="P21" s="5">
        <v>31.714285714285715</v>
      </c>
      <c r="Q21" s="5">
        <v>29.714285714285715</v>
      </c>
      <c r="R21" s="5">
        <v>0</v>
      </c>
      <c r="S21" s="5">
        <v>3.8571428571428572</v>
      </c>
      <c r="T21" s="5">
        <v>3.7142857142857144</v>
      </c>
      <c r="U21" s="5">
        <v>3.8571428571428572</v>
      </c>
      <c r="V21" s="5">
        <v>0</v>
      </c>
      <c r="W21" s="5">
        <v>1.2857142857142858</v>
      </c>
      <c r="X21" s="5">
        <v>0</v>
      </c>
      <c r="Y21" s="5">
        <v>1.4285714285714286</v>
      </c>
      <c r="Z21" s="5">
        <v>0</v>
      </c>
      <c r="AA21" s="5">
        <v>3.5714285714285716</v>
      </c>
      <c r="AB21" s="5">
        <v>0</v>
      </c>
      <c r="AC21" s="5">
        <v>4</v>
      </c>
      <c r="AD21" s="5">
        <v>1.5873015873015872E-2</v>
      </c>
      <c r="AE21" s="5">
        <v>0.53977562384977984</v>
      </c>
      <c r="AF21" s="5">
        <v>0.56243830610125067</v>
      </c>
      <c r="AG21" s="5">
        <v>0.58922632070823544</v>
      </c>
      <c r="AH21" s="5">
        <v>0</v>
      </c>
      <c r="AI21" s="5">
        <v>0.23225430523086432</v>
      </c>
      <c r="AJ21" s="5">
        <v>0.2506116481680391</v>
      </c>
      <c r="AK21" s="5">
        <v>0.24249699879951978</v>
      </c>
      <c r="AL21" s="5">
        <v>0</v>
      </c>
      <c r="AM21" s="5">
        <v>0.14653043035395977</v>
      </c>
      <c r="AN21" s="5">
        <v>0</v>
      </c>
      <c r="AO21" s="5">
        <v>0.21953601953601953</v>
      </c>
      <c r="AP21" s="5">
        <v>53.928571428571431</v>
      </c>
      <c r="AQ21" s="5">
        <v>55.714285714285715</v>
      </c>
      <c r="AR21" s="5">
        <v>0.24922149140705957</v>
      </c>
      <c r="AS21" s="5">
        <v>25.428571428571427</v>
      </c>
      <c r="AT21" s="5">
        <v>2.8571428571428572</v>
      </c>
      <c r="AU21" s="5">
        <v>0.6785714285714286</v>
      </c>
      <c r="AV21" s="5">
        <v>1.8928571428571428</v>
      </c>
      <c r="AW21" s="5">
        <v>0.42682831663307053</v>
      </c>
      <c r="AX21" s="5">
        <v>0.18134073804960577</v>
      </c>
      <c r="AY21" s="5">
        <v>0.11714645648469177</v>
      </c>
    </row>
    <row r="22" spans="1:51" x14ac:dyDescent="0.25">
      <c r="A22" s="12" t="s">
        <v>556</v>
      </c>
      <c r="B22" s="5">
        <v>9</v>
      </c>
      <c r="C22" s="5">
        <v>9</v>
      </c>
      <c r="D22" s="5">
        <v>9</v>
      </c>
      <c r="E22" s="5">
        <v>9</v>
      </c>
      <c r="F22" s="5">
        <v>19</v>
      </c>
      <c r="G22" s="5">
        <v>13</v>
      </c>
      <c r="H22" s="5">
        <v>11</v>
      </c>
      <c r="I22" s="5">
        <v>11</v>
      </c>
      <c r="J22" s="5">
        <v>0.88888888888888884</v>
      </c>
      <c r="K22" s="5">
        <v>0.1111111111111111</v>
      </c>
      <c r="L22" s="5">
        <v>0.33333333333333331</v>
      </c>
      <c r="M22" s="5">
        <v>0</v>
      </c>
      <c r="N22" s="5">
        <v>0</v>
      </c>
      <c r="O22" s="5">
        <v>2</v>
      </c>
      <c r="P22" s="5">
        <v>2</v>
      </c>
      <c r="Q22" s="5">
        <v>2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1</v>
      </c>
      <c r="X22" s="5">
        <v>0</v>
      </c>
      <c r="Y22" s="5">
        <v>2</v>
      </c>
      <c r="Z22" s="5">
        <v>0</v>
      </c>
      <c r="AA22" s="5">
        <v>4</v>
      </c>
      <c r="AB22" s="5">
        <v>0</v>
      </c>
      <c r="AC22" s="5">
        <v>5</v>
      </c>
      <c r="AD22" s="5">
        <v>0</v>
      </c>
      <c r="AE22" s="5">
        <v>0.23076923076923078</v>
      </c>
      <c r="AF22" s="5">
        <v>0.18181818181818182</v>
      </c>
      <c r="AG22" s="5">
        <v>0.36363636363636365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0.5</v>
      </c>
      <c r="AN22" s="5">
        <v>0</v>
      </c>
      <c r="AO22" s="5">
        <v>0.66666666666666663</v>
      </c>
      <c r="AP22" s="5">
        <v>9</v>
      </c>
      <c r="AQ22" s="5">
        <v>13.5</v>
      </c>
      <c r="AR22" s="5">
        <v>0.33333333333333331</v>
      </c>
      <c r="AS22" s="5">
        <v>1.5</v>
      </c>
      <c r="AT22" s="5">
        <v>0</v>
      </c>
      <c r="AU22" s="5">
        <v>0.75</v>
      </c>
      <c r="AV22" s="5">
        <v>2.25</v>
      </c>
      <c r="AW22" s="5">
        <v>0.19405594405594406</v>
      </c>
      <c r="AX22" s="5">
        <v>0</v>
      </c>
      <c r="AY22" s="5">
        <v>0.29166666666666663</v>
      </c>
    </row>
    <row r="23" spans="1:51" x14ac:dyDescent="0.25">
      <c r="A23" s="12" t="s">
        <v>562</v>
      </c>
      <c r="B23" s="5">
        <v>18</v>
      </c>
      <c r="C23" s="5">
        <v>18</v>
      </c>
      <c r="D23" s="5">
        <v>18</v>
      </c>
      <c r="E23" s="5">
        <v>18</v>
      </c>
      <c r="F23" s="5">
        <v>18</v>
      </c>
      <c r="G23" s="5">
        <v>21</v>
      </c>
      <c r="H23" s="5">
        <v>18</v>
      </c>
      <c r="I23" s="5">
        <v>18</v>
      </c>
      <c r="J23" s="5">
        <v>0.5</v>
      </c>
      <c r="K23" s="5">
        <v>0</v>
      </c>
      <c r="L23" s="5">
        <v>0</v>
      </c>
      <c r="M23" s="5">
        <v>0</v>
      </c>
      <c r="N23" s="5">
        <v>2</v>
      </c>
      <c r="O23" s="5">
        <v>6</v>
      </c>
      <c r="P23" s="5">
        <v>6</v>
      </c>
      <c r="Q23" s="5">
        <v>6</v>
      </c>
      <c r="R23" s="5">
        <v>0</v>
      </c>
      <c r="S23" s="5">
        <v>2</v>
      </c>
      <c r="T23" s="5">
        <v>2</v>
      </c>
      <c r="U23" s="5">
        <v>2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0.1111111111111111</v>
      </c>
      <c r="AE23" s="5">
        <v>0.42105263157894735</v>
      </c>
      <c r="AF23" s="5">
        <v>0.5</v>
      </c>
      <c r="AG23" s="5">
        <v>0.5</v>
      </c>
      <c r="AH23" s="5">
        <v>0</v>
      </c>
      <c r="AI23" s="5">
        <v>0.2857142857142857</v>
      </c>
      <c r="AJ23" s="5">
        <v>0.2857142857142857</v>
      </c>
      <c r="AK23" s="5">
        <v>0.2857142857142857</v>
      </c>
      <c r="AL23" s="5" t="e">
        <v>#DIV/0!</v>
      </c>
      <c r="AM23" s="5">
        <v>0</v>
      </c>
      <c r="AN23" s="5" t="e">
        <v>#DIV/0!</v>
      </c>
      <c r="AO23" s="5" t="e">
        <v>#DIV/0!</v>
      </c>
      <c r="AP23" s="5">
        <v>18</v>
      </c>
      <c r="AQ23" s="5">
        <v>18.75</v>
      </c>
      <c r="AR23" s="5">
        <v>0.125</v>
      </c>
      <c r="AS23" s="5">
        <v>5</v>
      </c>
      <c r="AT23" s="5">
        <v>1.5</v>
      </c>
      <c r="AU23" s="5">
        <v>0</v>
      </c>
      <c r="AV23" s="5">
        <v>0</v>
      </c>
      <c r="AW23" s="5">
        <v>0.38304093567251463</v>
      </c>
      <c r="AX23" s="5">
        <v>0.21428571428571427</v>
      </c>
      <c r="AY23" s="5">
        <v>0</v>
      </c>
    </row>
    <row r="24" spans="1:51" x14ac:dyDescent="0.25">
      <c r="A24" s="12" t="s">
        <v>559</v>
      </c>
      <c r="B24" s="5">
        <v>62</v>
      </c>
      <c r="C24" s="5">
        <v>62</v>
      </c>
      <c r="D24" s="5">
        <v>62</v>
      </c>
      <c r="E24" s="5">
        <v>62</v>
      </c>
      <c r="F24" s="5">
        <v>4</v>
      </c>
      <c r="G24" s="5">
        <v>103</v>
      </c>
      <c r="H24" s="5">
        <v>70</v>
      </c>
      <c r="I24" s="5">
        <v>63</v>
      </c>
      <c r="J24" s="5">
        <v>0.95161290322580649</v>
      </c>
      <c r="K24" s="5">
        <v>0.16129032258064516</v>
      </c>
      <c r="L24" s="5">
        <v>0</v>
      </c>
      <c r="M24" s="5">
        <v>0</v>
      </c>
      <c r="N24" s="5">
        <v>0</v>
      </c>
      <c r="O24" s="5">
        <v>43</v>
      </c>
      <c r="P24" s="5">
        <v>38</v>
      </c>
      <c r="Q24" s="5">
        <v>31</v>
      </c>
      <c r="R24" s="5">
        <v>0</v>
      </c>
      <c r="S24" s="5">
        <v>1</v>
      </c>
      <c r="T24" s="5">
        <v>0</v>
      </c>
      <c r="U24" s="5">
        <v>0</v>
      </c>
      <c r="V24" s="5">
        <v>0</v>
      </c>
      <c r="W24" s="5">
        <v>3</v>
      </c>
      <c r="X24" s="5">
        <v>0</v>
      </c>
      <c r="Y24" s="5">
        <v>4</v>
      </c>
      <c r="Z24" s="5">
        <v>0</v>
      </c>
      <c r="AA24" s="5">
        <v>8</v>
      </c>
      <c r="AB24" s="5">
        <v>0</v>
      </c>
      <c r="AC24" s="5">
        <v>11</v>
      </c>
      <c r="AD24" s="5">
        <v>0</v>
      </c>
      <c r="AE24" s="5">
        <v>0.46078431372549017</v>
      </c>
      <c r="AF24" s="5">
        <v>0.54285714285714282</v>
      </c>
      <c r="AG24" s="5">
        <v>0.55555555555555558</v>
      </c>
      <c r="AH24" s="5">
        <v>0</v>
      </c>
      <c r="AI24" s="5">
        <v>5.5555555555555552E-2</v>
      </c>
      <c r="AJ24" s="5">
        <v>0</v>
      </c>
      <c r="AK24" s="5">
        <v>0</v>
      </c>
      <c r="AL24" s="5" t="e">
        <v>#DIV/0!</v>
      </c>
      <c r="AM24" s="5">
        <v>0.17647058823529413</v>
      </c>
      <c r="AN24" s="5">
        <v>0</v>
      </c>
      <c r="AO24" s="5">
        <v>0.30769230769230771</v>
      </c>
      <c r="AP24" s="5">
        <v>62</v>
      </c>
      <c r="AQ24" s="5">
        <v>60</v>
      </c>
      <c r="AR24" s="5">
        <v>0.27822580645161293</v>
      </c>
      <c r="AS24" s="5">
        <v>28</v>
      </c>
      <c r="AT24" s="5">
        <v>0.25</v>
      </c>
      <c r="AU24" s="5">
        <v>1.75</v>
      </c>
      <c r="AV24" s="5">
        <v>4.75</v>
      </c>
      <c r="AW24" s="5">
        <v>0.38979925303454716</v>
      </c>
      <c r="AX24" s="5">
        <v>1.3888888888888888E-2</v>
      </c>
      <c r="AY24" s="5">
        <v>0.16138763197586728</v>
      </c>
    </row>
    <row r="25" spans="1:51" x14ac:dyDescent="0.25">
      <c r="A25" s="12" t="s">
        <v>560</v>
      </c>
      <c r="B25" s="5">
        <v>65</v>
      </c>
      <c r="C25" s="5">
        <v>65</v>
      </c>
      <c r="D25" s="5">
        <v>65</v>
      </c>
      <c r="E25" s="5">
        <v>65</v>
      </c>
      <c r="F25" s="5">
        <v>21</v>
      </c>
      <c r="G25" s="5">
        <v>102</v>
      </c>
      <c r="H25" s="5">
        <v>79</v>
      </c>
      <c r="I25" s="5">
        <v>77</v>
      </c>
      <c r="J25" s="5">
        <v>0.9538461538461539</v>
      </c>
      <c r="K25" s="5">
        <v>7.6923076923076927E-2</v>
      </c>
      <c r="L25" s="5">
        <v>0</v>
      </c>
      <c r="M25" s="5">
        <v>0</v>
      </c>
      <c r="N25" s="5">
        <v>0</v>
      </c>
      <c r="O25" s="5">
        <v>52</v>
      </c>
      <c r="P25" s="5">
        <v>38</v>
      </c>
      <c r="Q25" s="5">
        <v>37</v>
      </c>
      <c r="R25" s="5">
        <v>0</v>
      </c>
      <c r="S25" s="5">
        <v>6</v>
      </c>
      <c r="T25" s="5">
        <v>6</v>
      </c>
      <c r="U25" s="5">
        <v>6</v>
      </c>
      <c r="V25" s="5">
        <v>0</v>
      </c>
      <c r="W25" s="5">
        <v>2</v>
      </c>
      <c r="X25" s="5">
        <v>0</v>
      </c>
      <c r="Y25" s="5">
        <v>1</v>
      </c>
      <c r="Z25" s="5">
        <v>0</v>
      </c>
      <c r="AA25" s="5">
        <v>6</v>
      </c>
      <c r="AB25" s="5">
        <v>0</v>
      </c>
      <c r="AC25" s="5">
        <v>3</v>
      </c>
      <c r="AD25" s="5">
        <v>0</v>
      </c>
      <c r="AE25" s="5">
        <v>0.625</v>
      </c>
      <c r="AF25" s="5">
        <v>0.60273972602739723</v>
      </c>
      <c r="AG25" s="5">
        <v>0.61971830985915488</v>
      </c>
      <c r="AH25" s="5">
        <v>0</v>
      </c>
      <c r="AI25" s="5">
        <v>0.31578947368421051</v>
      </c>
      <c r="AJ25" s="5">
        <v>0.31578947368421051</v>
      </c>
      <c r="AK25" s="5">
        <v>0.33333333333333331</v>
      </c>
      <c r="AL25" s="5" t="e">
        <v>#DIV/0!</v>
      </c>
      <c r="AM25" s="5">
        <v>0.13333333333333333</v>
      </c>
      <c r="AN25" s="5">
        <v>0</v>
      </c>
      <c r="AO25" s="5">
        <v>6.6666666666666666E-2</v>
      </c>
      <c r="AP25" s="5">
        <v>65</v>
      </c>
      <c r="AQ25" s="5">
        <v>69.75</v>
      </c>
      <c r="AR25" s="5">
        <v>0.25769230769230772</v>
      </c>
      <c r="AS25" s="5">
        <v>31.75</v>
      </c>
      <c r="AT25" s="5">
        <v>4.5</v>
      </c>
      <c r="AU25" s="5">
        <v>0.75</v>
      </c>
      <c r="AV25" s="5">
        <v>2.25</v>
      </c>
      <c r="AW25" s="5">
        <v>0.461864508971638</v>
      </c>
      <c r="AX25" s="5">
        <v>0.24122807017543857</v>
      </c>
      <c r="AY25" s="5">
        <v>6.6666666666666666E-2</v>
      </c>
    </row>
    <row r="26" spans="1:51" x14ac:dyDescent="0.25">
      <c r="A26" s="12" t="s">
        <v>557</v>
      </c>
      <c r="B26" s="5">
        <v>70</v>
      </c>
      <c r="C26" s="5">
        <v>70</v>
      </c>
      <c r="D26" s="5">
        <v>70</v>
      </c>
      <c r="E26" s="5">
        <v>70</v>
      </c>
      <c r="F26" s="5">
        <v>77</v>
      </c>
      <c r="G26" s="5">
        <v>88</v>
      </c>
      <c r="H26" s="5">
        <v>71</v>
      </c>
      <c r="I26" s="5">
        <v>73</v>
      </c>
      <c r="J26" s="5">
        <v>0.9285714285714286</v>
      </c>
      <c r="K26" s="5">
        <v>1.4285714285714285E-2</v>
      </c>
      <c r="L26" s="5">
        <v>0</v>
      </c>
      <c r="M26" s="5">
        <v>0</v>
      </c>
      <c r="N26" s="5">
        <v>0</v>
      </c>
      <c r="O26" s="5">
        <v>52</v>
      </c>
      <c r="P26" s="5">
        <v>40</v>
      </c>
      <c r="Q26" s="5">
        <v>39</v>
      </c>
      <c r="R26" s="5">
        <v>0</v>
      </c>
      <c r="S26" s="5">
        <v>7</v>
      </c>
      <c r="T26" s="5">
        <v>6</v>
      </c>
      <c r="U26" s="5">
        <v>7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0.72839506172839508</v>
      </c>
      <c r="AF26" s="5">
        <v>0.70769230769230773</v>
      </c>
      <c r="AG26" s="5">
        <v>0.69696969696969702</v>
      </c>
      <c r="AH26" s="5">
        <v>0</v>
      </c>
      <c r="AI26" s="5">
        <v>0.3888888888888889</v>
      </c>
      <c r="AJ26" s="5">
        <v>0.375</v>
      </c>
      <c r="AK26" s="5">
        <v>0.3888888888888889</v>
      </c>
      <c r="AL26" s="5" t="e">
        <v>#DIV/0!</v>
      </c>
      <c r="AM26" s="5">
        <v>0</v>
      </c>
      <c r="AN26" s="5">
        <v>0</v>
      </c>
      <c r="AO26" s="5">
        <v>0</v>
      </c>
      <c r="AP26" s="5">
        <v>70</v>
      </c>
      <c r="AQ26" s="5">
        <v>77.25</v>
      </c>
      <c r="AR26" s="5">
        <v>0.23571428571428571</v>
      </c>
      <c r="AS26" s="5">
        <v>32.75</v>
      </c>
      <c r="AT26" s="5">
        <v>5</v>
      </c>
      <c r="AU26" s="5">
        <v>0</v>
      </c>
      <c r="AV26" s="5">
        <v>0</v>
      </c>
      <c r="AW26" s="5">
        <v>0.53326426659759996</v>
      </c>
      <c r="AX26" s="5">
        <v>0.28819444444444442</v>
      </c>
      <c r="AY26" s="5">
        <v>0</v>
      </c>
    </row>
    <row r="27" spans="1:51" x14ac:dyDescent="0.25">
      <c r="A27" s="12" t="s">
        <v>561</v>
      </c>
      <c r="B27" s="5">
        <v>74</v>
      </c>
      <c r="C27" s="5">
        <v>74</v>
      </c>
      <c r="D27" s="5">
        <v>71</v>
      </c>
      <c r="E27" s="5">
        <v>71</v>
      </c>
      <c r="F27" s="5">
        <v>23</v>
      </c>
      <c r="G27" s="5">
        <v>100</v>
      </c>
      <c r="H27" s="5">
        <v>75</v>
      </c>
      <c r="I27" s="5">
        <v>77</v>
      </c>
      <c r="J27" s="5">
        <v>0.95945945945945943</v>
      </c>
      <c r="K27" s="5">
        <v>1.3513513513513514E-2</v>
      </c>
      <c r="L27" s="5">
        <v>0</v>
      </c>
      <c r="M27" s="5">
        <v>0</v>
      </c>
      <c r="N27" s="5">
        <v>0</v>
      </c>
      <c r="O27" s="5">
        <v>62</v>
      </c>
      <c r="P27" s="5">
        <v>43</v>
      </c>
      <c r="Q27" s="5">
        <v>42</v>
      </c>
      <c r="R27" s="5">
        <v>0</v>
      </c>
      <c r="S27" s="5">
        <v>5</v>
      </c>
      <c r="T27" s="5">
        <v>7</v>
      </c>
      <c r="U27" s="5">
        <v>7</v>
      </c>
      <c r="V27" s="5">
        <v>0</v>
      </c>
      <c r="W27" s="5">
        <v>1</v>
      </c>
      <c r="X27" s="5">
        <v>0</v>
      </c>
      <c r="Y27" s="5">
        <v>1</v>
      </c>
      <c r="Z27" s="5">
        <v>0</v>
      </c>
      <c r="AA27" s="5">
        <v>3</v>
      </c>
      <c r="AB27" s="5">
        <v>0</v>
      </c>
      <c r="AC27" s="5">
        <v>3</v>
      </c>
      <c r="AD27" s="5">
        <v>0</v>
      </c>
      <c r="AE27" s="5">
        <v>0.71578947368421053</v>
      </c>
      <c r="AF27" s="5">
        <v>0.73529411764705888</v>
      </c>
      <c r="AG27" s="5">
        <v>0.7142857142857143</v>
      </c>
      <c r="AH27" s="5">
        <v>0</v>
      </c>
      <c r="AI27" s="5">
        <v>0.29411764705882354</v>
      </c>
      <c r="AJ27" s="5">
        <v>0.5</v>
      </c>
      <c r="AK27" s="5">
        <v>0.41176470588235292</v>
      </c>
      <c r="AL27" s="5" t="e">
        <v>#DIV/0!</v>
      </c>
      <c r="AM27" s="5">
        <v>9.0909090909090912E-2</v>
      </c>
      <c r="AN27" s="5">
        <v>0</v>
      </c>
      <c r="AO27" s="5">
        <v>0.14285714285714285</v>
      </c>
      <c r="AP27" s="5">
        <v>72.5</v>
      </c>
      <c r="AQ27" s="5">
        <v>68.75</v>
      </c>
      <c r="AR27" s="5">
        <v>0.24324324324324323</v>
      </c>
      <c r="AS27" s="5">
        <v>36.75</v>
      </c>
      <c r="AT27" s="5">
        <v>4.75</v>
      </c>
      <c r="AU27" s="5">
        <v>0.5</v>
      </c>
      <c r="AV27" s="5">
        <v>1.5</v>
      </c>
      <c r="AW27" s="5">
        <v>0.54134232640424595</v>
      </c>
      <c r="AX27" s="5">
        <v>0.30147058823529416</v>
      </c>
      <c r="AY27" s="5">
        <v>7.792207792207792E-2</v>
      </c>
    </row>
    <row r="28" spans="1:51" x14ac:dyDescent="0.25">
      <c r="A28" s="12" t="s">
        <v>558</v>
      </c>
      <c r="B28" s="5">
        <v>82</v>
      </c>
      <c r="C28" s="5">
        <v>82</v>
      </c>
      <c r="D28" s="5">
        <v>80</v>
      </c>
      <c r="E28" s="5">
        <v>80</v>
      </c>
      <c r="F28" s="5">
        <v>17</v>
      </c>
      <c r="G28" s="5">
        <v>125</v>
      </c>
      <c r="H28" s="5">
        <v>95</v>
      </c>
      <c r="I28" s="5">
        <v>91</v>
      </c>
      <c r="J28" s="5">
        <v>0.96341463414634143</v>
      </c>
      <c r="K28" s="5">
        <v>0.12195121951219512</v>
      </c>
      <c r="L28" s="5">
        <v>0</v>
      </c>
      <c r="M28" s="5">
        <v>0</v>
      </c>
      <c r="N28" s="5">
        <v>0</v>
      </c>
      <c r="O28" s="5">
        <v>63</v>
      </c>
      <c r="P28" s="5">
        <v>55</v>
      </c>
      <c r="Q28" s="5">
        <v>51</v>
      </c>
      <c r="R28" s="5">
        <v>0</v>
      </c>
      <c r="S28" s="5">
        <v>6</v>
      </c>
      <c r="T28" s="5">
        <v>5</v>
      </c>
      <c r="U28" s="5">
        <v>5</v>
      </c>
      <c r="V28" s="5">
        <v>0</v>
      </c>
      <c r="W28" s="5">
        <v>2</v>
      </c>
      <c r="X28" s="5">
        <v>0</v>
      </c>
      <c r="Y28" s="5">
        <v>2</v>
      </c>
      <c r="Z28" s="5">
        <v>0</v>
      </c>
      <c r="AA28" s="5">
        <v>4</v>
      </c>
      <c r="AB28" s="5">
        <v>0</v>
      </c>
      <c r="AC28" s="5">
        <v>6</v>
      </c>
      <c r="AD28" s="5">
        <v>0</v>
      </c>
      <c r="AE28" s="5">
        <v>0.59663865546218486</v>
      </c>
      <c r="AF28" s="5">
        <v>0.66666666666666663</v>
      </c>
      <c r="AG28" s="5">
        <v>0.67441860465116277</v>
      </c>
      <c r="AH28" s="5">
        <v>0</v>
      </c>
      <c r="AI28" s="5">
        <v>0.2857142857142857</v>
      </c>
      <c r="AJ28" s="5">
        <v>0.27777777777777779</v>
      </c>
      <c r="AK28" s="5">
        <v>0.27777777777777779</v>
      </c>
      <c r="AL28" s="5" t="e">
        <v>#DIV/0!</v>
      </c>
      <c r="AM28" s="5">
        <v>0.125</v>
      </c>
      <c r="AN28" s="5">
        <v>0</v>
      </c>
      <c r="AO28" s="5">
        <v>0.13333333333333333</v>
      </c>
      <c r="AP28" s="5">
        <v>81</v>
      </c>
      <c r="AQ28" s="5">
        <v>82</v>
      </c>
      <c r="AR28" s="5">
        <v>0.27134146341463417</v>
      </c>
      <c r="AS28" s="5">
        <v>42.25</v>
      </c>
      <c r="AT28" s="5">
        <v>4</v>
      </c>
      <c r="AU28" s="5">
        <v>1</v>
      </c>
      <c r="AV28" s="5">
        <v>2.5</v>
      </c>
      <c r="AW28" s="5">
        <v>0.48443098169500354</v>
      </c>
      <c r="AX28" s="5">
        <v>0.21031746031746032</v>
      </c>
      <c r="AY28" s="5">
        <v>8.6111111111111097E-2</v>
      </c>
    </row>
    <row r="29" spans="1:51" x14ac:dyDescent="0.25">
      <c r="A29" s="7" t="s">
        <v>577</v>
      </c>
      <c r="B29" s="5">
        <v>153.19999999999999</v>
      </c>
      <c r="C29" s="5">
        <v>153.19999999999999</v>
      </c>
      <c r="D29" s="5">
        <v>97.8</v>
      </c>
      <c r="E29" s="5">
        <v>97.15</v>
      </c>
      <c r="F29" s="5">
        <v>14.5</v>
      </c>
      <c r="G29" s="5">
        <v>222.45</v>
      </c>
      <c r="H29" s="5">
        <v>111.25</v>
      </c>
      <c r="I29" s="5">
        <v>107.2</v>
      </c>
      <c r="J29" s="5">
        <v>0.94589199573139138</v>
      </c>
      <c r="K29" s="5">
        <v>0.2118419063945208</v>
      </c>
      <c r="L29" s="5">
        <v>5.2857666497490553E-2</v>
      </c>
      <c r="M29" s="5">
        <v>3.4472463474799736E-2</v>
      </c>
      <c r="N29" s="5">
        <v>0.1</v>
      </c>
      <c r="O29" s="5">
        <v>93</v>
      </c>
      <c r="P29" s="5">
        <v>61.55</v>
      </c>
      <c r="Q29" s="5">
        <v>57.05</v>
      </c>
      <c r="R29" s="5">
        <v>0</v>
      </c>
      <c r="S29" s="5">
        <v>2.9</v>
      </c>
      <c r="T29" s="5">
        <v>3.55</v>
      </c>
      <c r="U29" s="5">
        <v>4.05</v>
      </c>
      <c r="V29" s="5">
        <v>0</v>
      </c>
      <c r="W29" s="5">
        <v>1.75</v>
      </c>
      <c r="X29" s="5">
        <v>0</v>
      </c>
      <c r="Y29" s="5">
        <v>3.5</v>
      </c>
      <c r="Z29" s="5">
        <v>0</v>
      </c>
      <c r="AA29" s="5">
        <v>5.45</v>
      </c>
      <c r="AB29" s="5">
        <v>0</v>
      </c>
      <c r="AC29" s="5">
        <v>9.15</v>
      </c>
      <c r="AD29" s="5">
        <v>5.5555555555555549E-3</v>
      </c>
      <c r="AE29" s="5">
        <v>0.41508200783873611</v>
      </c>
      <c r="AF29" s="5">
        <v>0.50764521147678487</v>
      </c>
      <c r="AG29" s="5">
        <v>0.52621893140405473</v>
      </c>
      <c r="AH29" s="5">
        <v>0</v>
      </c>
      <c r="AI29" s="5">
        <v>0.12110027433571288</v>
      </c>
      <c r="AJ29" s="5">
        <v>0.16113854042451881</v>
      </c>
      <c r="AK29" s="5">
        <v>0.16947568397320087</v>
      </c>
      <c r="AL29" s="5">
        <v>0</v>
      </c>
      <c r="AM29" s="5">
        <v>0.13380545187503043</v>
      </c>
      <c r="AN29" s="5">
        <v>0</v>
      </c>
      <c r="AO29" s="5">
        <v>0.21460674260495058</v>
      </c>
      <c r="AP29" s="5">
        <v>125.33750000000001</v>
      </c>
      <c r="AQ29" s="5">
        <v>113.85</v>
      </c>
      <c r="AR29" s="5">
        <v>0.31126600802455062</v>
      </c>
      <c r="AS29" s="5">
        <v>52.924999999999997</v>
      </c>
      <c r="AT29" s="5">
        <v>2.625</v>
      </c>
      <c r="AU29" s="5">
        <v>1.3125</v>
      </c>
      <c r="AV29" s="5">
        <v>3.65</v>
      </c>
      <c r="AW29" s="5">
        <v>0.36362542656878283</v>
      </c>
      <c r="AX29" s="5">
        <v>0.12209848904565671</v>
      </c>
      <c r="AY29" s="5">
        <v>0.11274190352396068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F49E-231C-4E96-A0E5-636753A261D9}">
  <dimension ref="A1:AL27"/>
  <sheetViews>
    <sheetView zoomScale="130" zoomScaleNormal="130" workbookViewId="0">
      <selection activeCell="AF1" sqref="AF1:AI1"/>
    </sheetView>
  </sheetViews>
  <sheetFormatPr defaultRowHeight="15" x14ac:dyDescent="0.25"/>
  <cols>
    <col min="1" max="1" width="54.28515625" bestFit="1" customWidth="1"/>
    <col min="2" max="2" width="6.140625" bestFit="1" customWidth="1"/>
    <col min="3" max="3" width="3.5703125" bestFit="1" customWidth="1"/>
    <col min="4" max="4" width="4.85546875" bestFit="1" customWidth="1"/>
    <col min="5" max="5" width="5.7109375" bestFit="1" customWidth="1"/>
    <col min="6" max="6" width="0.7109375" customWidth="1"/>
    <col min="7" max="10" width="3.5703125" bestFit="1" customWidth="1"/>
    <col min="11" max="11" width="0.85546875" customWidth="1"/>
    <col min="12" max="12" width="4" bestFit="1" customWidth="1"/>
    <col min="13" max="15" width="4.85546875" bestFit="1" customWidth="1"/>
    <col min="16" max="16" width="0.7109375" customWidth="1"/>
    <col min="17" max="17" width="3.140625" hidden="1" customWidth="1"/>
    <col min="18" max="20" width="3.5703125" bestFit="1" customWidth="1"/>
    <col min="21" max="24" width="3.140625" bestFit="1" customWidth="1"/>
    <col min="25" max="25" width="3.140625" hidden="1" customWidth="1"/>
    <col min="26" max="26" width="3.140625" bestFit="1" customWidth="1"/>
    <col min="27" max="27" width="0.7109375" customWidth="1"/>
    <col min="28" max="28" width="4" hidden="1" customWidth="1"/>
    <col min="29" max="31" width="4" bestFit="1" customWidth="1"/>
    <col min="32" max="32" width="3.140625" customWidth="1"/>
    <col min="33" max="34" width="4" bestFit="1" customWidth="1"/>
    <col min="35" max="35" width="4" customWidth="1"/>
    <col min="36" max="36" width="4.7109375" customWidth="1"/>
    <col min="37" max="37" width="0.140625" customWidth="1"/>
    <col min="38" max="38" width="4.42578125" customWidth="1"/>
  </cols>
  <sheetData>
    <row r="1" spans="1:38" x14ac:dyDescent="0.25">
      <c r="B1" s="71" t="s">
        <v>644</v>
      </c>
      <c r="C1" s="112" t="s">
        <v>663</v>
      </c>
      <c r="D1" s="111"/>
      <c r="E1" s="111"/>
      <c r="F1" s="72"/>
      <c r="G1" s="111" t="s">
        <v>650</v>
      </c>
      <c r="H1" s="111"/>
      <c r="I1" s="111"/>
      <c r="J1" s="111"/>
      <c r="K1" s="72"/>
      <c r="L1" s="111" t="s">
        <v>664</v>
      </c>
      <c r="M1" s="111"/>
      <c r="N1" s="111"/>
      <c r="O1" s="111"/>
      <c r="P1" s="72"/>
      <c r="Q1" s="112" t="s">
        <v>651</v>
      </c>
      <c r="R1" s="111"/>
      <c r="S1" s="111"/>
      <c r="T1" s="111"/>
      <c r="U1" s="112" t="s">
        <v>661</v>
      </c>
      <c r="V1" s="111"/>
      <c r="W1" s="113"/>
      <c r="X1" s="111" t="s">
        <v>11</v>
      </c>
      <c r="Y1" s="111"/>
      <c r="Z1" s="111"/>
      <c r="AA1" s="72"/>
      <c r="AB1" s="112" t="s">
        <v>652</v>
      </c>
      <c r="AC1" s="111"/>
      <c r="AD1" s="111"/>
      <c r="AE1" s="113"/>
      <c r="AF1" s="112" t="s">
        <v>660</v>
      </c>
      <c r="AG1" s="111"/>
      <c r="AH1" s="111"/>
      <c r="AI1" s="113"/>
      <c r="AJ1" s="111" t="s">
        <v>662</v>
      </c>
      <c r="AK1" s="111"/>
      <c r="AL1" s="111"/>
    </row>
    <row r="2" spans="1:38" ht="19.5" customHeight="1" x14ac:dyDescent="0.25">
      <c r="B2" s="61"/>
      <c r="C2" s="76" t="s">
        <v>659</v>
      </c>
      <c r="D2" s="60" t="s">
        <v>641</v>
      </c>
      <c r="E2" s="60" t="s">
        <v>642</v>
      </c>
      <c r="F2" s="50"/>
      <c r="G2" s="49" t="s">
        <v>640</v>
      </c>
      <c r="H2" s="49" t="s">
        <v>643</v>
      </c>
      <c r="I2" s="49" t="s">
        <v>641</v>
      </c>
      <c r="J2" s="49" t="s">
        <v>642</v>
      </c>
      <c r="K2" s="62"/>
      <c r="L2" s="49" t="s">
        <v>640</v>
      </c>
      <c r="M2" s="49" t="s">
        <v>643</v>
      </c>
      <c r="N2" s="49" t="s">
        <v>641</v>
      </c>
      <c r="O2" s="49" t="s">
        <v>642</v>
      </c>
      <c r="P2" s="62"/>
      <c r="Q2" s="81" t="s">
        <v>640</v>
      </c>
      <c r="R2" s="49" t="s">
        <v>643</v>
      </c>
      <c r="S2" s="49" t="s">
        <v>641</v>
      </c>
      <c r="T2" s="49" t="s">
        <v>642</v>
      </c>
      <c r="U2" s="81" t="s">
        <v>643</v>
      </c>
      <c r="V2" s="49" t="s">
        <v>641</v>
      </c>
      <c r="W2" s="82" t="s">
        <v>642</v>
      </c>
      <c r="X2" s="49" t="s">
        <v>643</v>
      </c>
      <c r="Y2" s="49" t="s">
        <v>641</v>
      </c>
      <c r="Z2" s="49" t="s">
        <v>642</v>
      </c>
      <c r="AA2" s="62"/>
      <c r="AB2" s="81" t="s">
        <v>640</v>
      </c>
      <c r="AC2" s="49" t="s">
        <v>643</v>
      </c>
      <c r="AD2" s="49" t="s">
        <v>641</v>
      </c>
      <c r="AE2" s="82" t="s">
        <v>642</v>
      </c>
      <c r="AF2" s="81" t="s">
        <v>640</v>
      </c>
      <c r="AG2" s="49" t="s">
        <v>643</v>
      </c>
      <c r="AH2" s="49" t="s">
        <v>641</v>
      </c>
      <c r="AI2" s="82" t="s">
        <v>642</v>
      </c>
      <c r="AJ2" s="49" t="s">
        <v>643</v>
      </c>
      <c r="AK2" s="49" t="s">
        <v>641</v>
      </c>
      <c r="AL2" s="49" t="s">
        <v>642</v>
      </c>
    </row>
    <row r="3" spans="1:38" ht="14.1" customHeight="1" x14ac:dyDescent="0.25">
      <c r="A3" t="s">
        <v>589</v>
      </c>
      <c r="B3" s="63" t="s">
        <v>645</v>
      </c>
      <c r="C3" s="77">
        <f>GETPIVOTDATA("Average of activity",'pivot table'!$A$4,"filtered","no","miner","im")</f>
        <v>206.46153846153845</v>
      </c>
      <c r="D3" s="21">
        <f>GETPIVOTDATA("Average of activity",'pivot table'!$A$4,"filtered","no","miner","imf")/'results heatmap'!C3</f>
        <v>0.58904619970193739</v>
      </c>
      <c r="E3" s="21">
        <f>GETPIVOTDATA("Average of activity",'pivot table'!$A$4,"filtered","no","miner","imfa")/'results heatmap'!C3</f>
        <v>0.58420268256333829</v>
      </c>
      <c r="F3" s="64"/>
      <c r="G3" s="28">
        <f>GETPIVOTDATA("Average of all footprints",'pivot table'!$A$4,"filtered","no","miner","im")</f>
        <v>8.5384615384615383</v>
      </c>
      <c r="H3" s="29">
        <f>GETPIVOTDATA("Average of all footprints",'pivot table'!$A$4,"filtered","no","miner","ima")</f>
        <v>299.76923076923077</v>
      </c>
      <c r="I3" s="28">
        <f>GETPIVOTDATA("Average of all footprints",'pivot table'!$A$4,"filtered","no","miner","imf")</f>
        <v>138.92307692307693</v>
      </c>
      <c r="J3" s="28">
        <f>GETPIVOTDATA("Average of all footprints",'pivot table'!$A$4,"filtered","no","miner","imfa")</f>
        <v>133.38461538461539</v>
      </c>
      <c r="K3" s="65"/>
      <c r="L3" s="52">
        <f>1-GETPIVOTDATA("Average of share no footprint",'pivot table'!$A$4,"filtered","no","miner","im")</f>
        <v>1.7534888731557841E-2</v>
      </c>
      <c r="M3" s="52">
        <f>1-GETPIVOTDATA("Average of share no footprint",'pivot table'!$A$4,"filtered","no","miner","ima")</f>
        <v>0.71247975615660308</v>
      </c>
      <c r="N3" s="52">
        <f>1-GETPIVOTDATA("Average of share no footprint",'pivot table'!$A$4,"filtered","no","miner","imf")</f>
        <v>0.94432153872180946</v>
      </c>
      <c r="O3" s="52">
        <f>1-GETPIVOTDATA("Average of share no footprint",'pivot table'!$A$4,"filtered","no","miner","imfa")</f>
        <v>0.94696544080800038</v>
      </c>
      <c r="P3" s="65"/>
      <c r="Q3" s="79">
        <v>0</v>
      </c>
      <c r="R3" s="28">
        <v>121.53846153846153</v>
      </c>
      <c r="S3" s="28">
        <v>77.615384615384613</v>
      </c>
      <c r="T3" s="28">
        <v>71.769230769230774</v>
      </c>
      <c r="U3" s="79">
        <v>2.3846153846153846</v>
      </c>
      <c r="V3" s="28">
        <v>3.4615384615384617</v>
      </c>
      <c r="W3" s="83">
        <v>4.1538461538461542</v>
      </c>
      <c r="X3" s="28">
        <v>2</v>
      </c>
      <c r="Y3" s="28">
        <v>0</v>
      </c>
      <c r="Z3" s="28">
        <v>4.615384615384615</v>
      </c>
      <c r="AA3" s="66"/>
      <c r="AB3" s="87">
        <v>0</v>
      </c>
      <c r="AC3" s="15">
        <v>0.34793929152509728</v>
      </c>
      <c r="AD3" s="16">
        <v>0.47814123744822629</v>
      </c>
      <c r="AE3" s="94">
        <v>0.49229187562488075</v>
      </c>
      <c r="AF3" s="87">
        <v>0</v>
      </c>
      <c r="AG3" s="15">
        <v>5.6260422980207947E-2</v>
      </c>
      <c r="AH3" s="15">
        <v>0.11296071317800785</v>
      </c>
      <c r="AI3" s="88">
        <v>0.13015651445133686</v>
      </c>
      <c r="AJ3" s="15">
        <v>0.12695354038637621</v>
      </c>
      <c r="AK3" s="15">
        <v>0</v>
      </c>
      <c r="AL3" s="15">
        <v>0.21214210413941612</v>
      </c>
    </row>
    <row r="4" spans="1:38" ht="14.1" customHeight="1" x14ac:dyDescent="0.25">
      <c r="A4" t="str">
        <f>'pivot table'!A8</f>
        <v>BPIC13-BPI_Challenge_2013_closed_problems.xes.gz</v>
      </c>
      <c r="B4" s="67" t="s">
        <v>648</v>
      </c>
      <c r="C4" s="78">
        <f>GETPIVOTDATA("Average of activity",'pivot table'!$A$4,"log",A4,"filtered","no","miner","im")</f>
        <v>4</v>
      </c>
      <c r="D4" s="68">
        <f>GETPIVOTDATA("Average of activity",'pivot table'!$A$4,"log",A4,"filtered","no","miner","imf")/C4</f>
        <v>1</v>
      </c>
      <c r="E4" s="68">
        <f>GETPIVOTDATA("Average of activity",'pivot table'!$A$4,"log",A4,"filtered","no","miner","imfa")/C4</f>
        <v>1</v>
      </c>
      <c r="F4" s="51"/>
      <c r="G4" s="33">
        <f>GETPIVOTDATA("Average of all footprints",'pivot table'!$A$4,"log",A4,"filtered","no","miner","im")</f>
        <v>3</v>
      </c>
      <c r="H4" s="33">
        <f>GETPIVOTDATA("Average of all footprints",'pivot table'!$A$4,"log",A4,"filtered","no","miner","ima")</f>
        <v>8</v>
      </c>
      <c r="I4" s="33">
        <f>GETPIVOTDATA("Average of all footprints",'pivot table'!$A$4,"log",A4,"filtered","no","miner","imf")</f>
        <v>3</v>
      </c>
      <c r="J4" s="33">
        <f>GETPIVOTDATA("Average of all footprints",'pivot table'!$A$4,"log",A4,"filtered","no","miner","imfa")</f>
        <v>3</v>
      </c>
      <c r="K4" s="18"/>
      <c r="L4" s="53">
        <f>1-GETPIVOTDATA("Average of share no footprint",'pivot table'!$A$4,"log",A4,"filtered","no","miner","im")</f>
        <v>0</v>
      </c>
      <c r="M4" s="53">
        <f>1-GETPIVOTDATA("Average of share no footprint",'pivot table'!$A$4,"log",A4,"filtered","no","miner","ima")</f>
        <v>0.5</v>
      </c>
      <c r="N4" s="53">
        <f>1-GETPIVOTDATA("Average of share no footprint",'pivot table'!$A$4,"log",A4,"filtered","no","miner","imf")</f>
        <v>1</v>
      </c>
      <c r="O4" s="53">
        <f>1-GETPIVOTDATA("Average of share no footprint",'pivot table'!$A$4,"log",A4,"filtered","no","miner","imfa")</f>
        <v>1</v>
      </c>
      <c r="P4" s="18"/>
      <c r="Q4" s="78">
        <v>0</v>
      </c>
      <c r="R4" s="56">
        <v>1</v>
      </c>
      <c r="S4" s="56">
        <v>1</v>
      </c>
      <c r="T4" s="56">
        <v>1</v>
      </c>
      <c r="U4" s="78">
        <v>0</v>
      </c>
      <c r="V4" s="17">
        <v>0</v>
      </c>
      <c r="W4" s="84">
        <v>0</v>
      </c>
      <c r="X4" s="17">
        <f>GETPIVOTDATA("Average of or footprint",'pivot table'!$A$4,"log",A4,"filtered","no","miner","ima")</f>
        <v>0</v>
      </c>
      <c r="Y4" s="17">
        <v>0</v>
      </c>
      <c r="Z4" s="17">
        <v>0</v>
      </c>
      <c r="AA4" s="17"/>
      <c r="AB4" s="91">
        <v>0</v>
      </c>
      <c r="AC4" s="18">
        <v>0.125</v>
      </c>
      <c r="AD4" s="59">
        <v>0.33333333333333331</v>
      </c>
      <c r="AE4" s="95">
        <v>0.33333333333333331</v>
      </c>
      <c r="AF4" s="89" t="s">
        <v>636</v>
      </c>
      <c r="AG4" s="18">
        <v>0</v>
      </c>
      <c r="AH4" s="18">
        <v>0</v>
      </c>
      <c r="AI4" s="90">
        <v>0</v>
      </c>
      <c r="AJ4" s="18">
        <v>0</v>
      </c>
      <c r="AK4" s="18">
        <v>0</v>
      </c>
      <c r="AL4" s="18" t="s">
        <v>636</v>
      </c>
    </row>
    <row r="5" spans="1:38" ht="14.1" customHeight="1" x14ac:dyDescent="0.25">
      <c r="A5" t="str">
        <f>'pivot table'!A9</f>
        <v>BPIC13-BPI_Challenge_2013_incidents.xes.gz</v>
      </c>
      <c r="B5" s="67" t="s">
        <v>649</v>
      </c>
      <c r="C5" s="78">
        <f>GETPIVOTDATA("Average of activity",'pivot table'!$A$4,"log",A5,"filtered","no","miner","im")</f>
        <v>4</v>
      </c>
      <c r="D5" s="19">
        <f>GETPIVOTDATA("Average of activity",'pivot table'!$A$4,"log",A5,"filtered","no","miner","imf")/C5</f>
        <v>0.75</v>
      </c>
      <c r="E5" s="19">
        <f>GETPIVOTDATA("Average of activity",'pivot table'!$A$4,"log",A5,"filtered","no","miner","imfa")/C5</f>
        <v>0.75</v>
      </c>
      <c r="F5" s="51"/>
      <c r="G5" s="34">
        <f>GETPIVOTDATA("Average of all footprints",'pivot table'!$A$4,"log",A5,"filtered","no","miner","im")</f>
        <v>3</v>
      </c>
      <c r="H5" s="34">
        <f>GETPIVOTDATA("Average of all footprints",'pivot table'!$A$4,"log",A5,"filtered","no","miner","ima")</f>
        <v>6</v>
      </c>
      <c r="I5" s="34">
        <f>GETPIVOTDATA("Average of all footprints",'pivot table'!$A$4,"log",A5,"filtered","no","miner","imf")</f>
        <v>5</v>
      </c>
      <c r="J5" s="34">
        <f>GETPIVOTDATA("Average of all footprints",'pivot table'!$A$4,"log",A5,"filtered","no","miner","imfa")</f>
        <v>5</v>
      </c>
      <c r="K5" s="18"/>
      <c r="L5" s="53">
        <f>1-GETPIVOTDATA("Average of share no footprint",'pivot table'!$A$4,"log",A5,"filtered","no","miner","im")</f>
        <v>0</v>
      </c>
      <c r="M5" s="53">
        <f>1-GETPIVOTDATA("Average of share no footprint",'pivot table'!$A$4,"log",A5,"filtered","no","miner","ima")</f>
        <v>1</v>
      </c>
      <c r="N5" s="53">
        <f>1-GETPIVOTDATA("Average of share no footprint",'pivot table'!$A$4,"log",A5,"filtered","no","miner","imf")</f>
        <v>0.66666666666666674</v>
      </c>
      <c r="O5" s="53">
        <f>1-GETPIVOTDATA("Average of share no footprint",'pivot table'!$A$4,"log",A5,"filtered","no","miner","imfa")</f>
        <v>0.66666666666666674</v>
      </c>
      <c r="P5" s="18"/>
      <c r="Q5" s="78">
        <v>0</v>
      </c>
      <c r="R5" s="56">
        <v>1</v>
      </c>
      <c r="S5" s="56">
        <v>0</v>
      </c>
      <c r="T5" s="56">
        <v>0</v>
      </c>
      <c r="U5" s="78">
        <v>0</v>
      </c>
      <c r="V5" s="17">
        <v>0</v>
      </c>
      <c r="W5" s="84">
        <v>0</v>
      </c>
      <c r="X5" s="17">
        <v>1</v>
      </c>
      <c r="Y5" s="17">
        <v>0</v>
      </c>
      <c r="Z5" s="17">
        <v>0</v>
      </c>
      <c r="AA5" s="17"/>
      <c r="AB5" s="91">
        <v>0</v>
      </c>
      <c r="AC5" s="18">
        <v>0.33333333333333331</v>
      </c>
      <c r="AD5" s="18">
        <v>0</v>
      </c>
      <c r="AE5" s="90">
        <v>0</v>
      </c>
      <c r="AF5" s="91">
        <v>0</v>
      </c>
      <c r="AG5" s="18" t="s">
        <v>636</v>
      </c>
      <c r="AH5" s="18">
        <v>0</v>
      </c>
      <c r="AI5" s="90">
        <v>0</v>
      </c>
      <c r="AJ5" s="19">
        <v>0.5</v>
      </c>
      <c r="AK5" s="18">
        <v>0</v>
      </c>
      <c r="AL5" s="45">
        <v>0</v>
      </c>
    </row>
    <row r="6" spans="1:38" ht="14.1" customHeight="1" x14ac:dyDescent="0.25">
      <c r="A6" t="str">
        <f>'pivot table'!A10</f>
        <v>Roadfines-Road_Traffic_Fine_Management_Process.xes.gz</v>
      </c>
      <c r="B6" s="67" t="s">
        <v>646</v>
      </c>
      <c r="C6" s="78">
        <f>GETPIVOTDATA("Average of activity",'pivot table'!$A$4,"log",A6,"filtered","no","miner","im")</f>
        <v>11</v>
      </c>
      <c r="D6" s="19">
        <f>GETPIVOTDATA("Average of activity",'pivot table'!$A$4,"log",A6,"filtered","no","miner","imf")/C6</f>
        <v>1</v>
      </c>
      <c r="E6" s="19">
        <f>GETPIVOTDATA("Average of activity",'pivot table'!$A$4,"log",A6,"filtered","no","miner","imfa")/C6</f>
        <v>1</v>
      </c>
      <c r="F6" s="51"/>
      <c r="G6" s="34">
        <f>GETPIVOTDATA("Average of all footprints",'pivot table'!$A$4,"log",A6,"filtered","no","miner","im")</f>
        <v>4</v>
      </c>
      <c r="H6" s="34">
        <f>GETPIVOTDATA("Average of all footprints",'pivot table'!$A$4,"log",A6,"filtered","no","miner","ima")</f>
        <v>17</v>
      </c>
      <c r="I6" s="34">
        <f>GETPIVOTDATA("Average of all footprints",'pivot table'!$A$4,"log",A6,"filtered","no","miner","imf")</f>
        <v>13</v>
      </c>
      <c r="J6" s="34">
        <f>GETPIVOTDATA("Average of all footprints",'pivot table'!$A$4,"log",A6,"filtered","no","miner","imfa")</f>
        <v>13</v>
      </c>
      <c r="K6" s="18"/>
      <c r="L6" s="53">
        <f>1-GETPIVOTDATA("Average of share no footprint",'pivot table'!$A$4,"log",A6,"filtered","no","miner","im")</f>
        <v>9.0909090909090939E-2</v>
      </c>
      <c r="M6" s="53">
        <f>1-GETPIVOTDATA("Average of share no footprint",'pivot table'!$A$4,"log",A6,"filtered","no","miner","ima")</f>
        <v>1</v>
      </c>
      <c r="N6" s="53">
        <f>1-GETPIVOTDATA("Average of share no footprint",'pivot table'!$A$4,"log",A6,"filtered","no","miner","imf")</f>
        <v>1</v>
      </c>
      <c r="O6" s="53">
        <f>1-GETPIVOTDATA("Average of share no footprint",'pivot table'!$A$4,"log",A6,"filtered","no","miner","imfa")</f>
        <v>1</v>
      </c>
      <c r="P6" s="18"/>
      <c r="Q6" s="78">
        <v>0</v>
      </c>
      <c r="R6" s="56">
        <v>8</v>
      </c>
      <c r="S6" s="56">
        <v>8</v>
      </c>
      <c r="T6" s="56">
        <v>7</v>
      </c>
      <c r="U6" s="78">
        <v>0</v>
      </c>
      <c r="V6" s="17">
        <v>1</v>
      </c>
      <c r="W6" s="84">
        <v>1</v>
      </c>
      <c r="X6" s="17">
        <v>1</v>
      </c>
      <c r="Y6" s="17">
        <v>0</v>
      </c>
      <c r="Z6" s="17">
        <v>1</v>
      </c>
      <c r="AA6" s="17"/>
      <c r="AB6" s="91">
        <v>0</v>
      </c>
      <c r="AC6" s="18">
        <v>0.52941176470588236</v>
      </c>
      <c r="AD6" s="19">
        <v>0.75</v>
      </c>
      <c r="AE6" s="96">
        <v>0.75</v>
      </c>
      <c r="AF6" s="89" t="s">
        <v>636</v>
      </c>
      <c r="AG6" s="18">
        <v>0</v>
      </c>
      <c r="AH6" s="18">
        <v>0.33333333333333331</v>
      </c>
      <c r="AI6" s="90">
        <v>0.33333333333333331</v>
      </c>
      <c r="AJ6" s="18">
        <v>0.2</v>
      </c>
      <c r="AK6" s="20" t="s">
        <v>636</v>
      </c>
      <c r="AL6" s="69">
        <v>0.5</v>
      </c>
    </row>
    <row r="7" spans="1:38" ht="14.1" customHeight="1" x14ac:dyDescent="0.25">
      <c r="A7" t="str">
        <f>'pivot table'!A11</f>
        <v>Sepsis-Sepsis Cases - Event Log.xes.gz</v>
      </c>
      <c r="B7" s="67" t="s">
        <v>647</v>
      </c>
      <c r="C7" s="78">
        <f>GETPIVOTDATA("Average of activity",'pivot table'!$A$4,"log",A7,"filtered","no","miner","im")</f>
        <v>16</v>
      </c>
      <c r="D7" s="19">
        <f>GETPIVOTDATA("Average of activity",'pivot table'!$A$4,"log",A7,"filtered","no","miner","imf")/C7</f>
        <v>0.875</v>
      </c>
      <c r="E7" s="19">
        <f>GETPIVOTDATA("Average of activity",'pivot table'!$A$4,"log",A7,"filtered","no","miner","imfa")/C7</f>
        <v>0.875</v>
      </c>
      <c r="F7" s="51"/>
      <c r="G7" s="34">
        <f>GETPIVOTDATA("Average of all footprints",'pivot table'!$A$4,"log",A7,"filtered","no","miner","im")</f>
        <v>3</v>
      </c>
      <c r="H7" s="34">
        <f>GETPIVOTDATA("Average of all footprints",'pivot table'!$A$4,"log",A7,"filtered","no","miner","ima")</f>
        <v>23</v>
      </c>
      <c r="I7" s="34">
        <f>GETPIVOTDATA("Average of all footprints",'pivot table'!$A$4,"log",A7,"filtered","no","miner","imf")</f>
        <v>10</v>
      </c>
      <c r="J7" s="34">
        <f>GETPIVOTDATA("Average of all footprints",'pivot table'!$A$4,"log",A7,"filtered","no","miner","imfa")</f>
        <v>9</v>
      </c>
      <c r="K7" s="19"/>
      <c r="L7" s="53">
        <f>1-GETPIVOTDATA("Average of share no footprint",'pivot table'!$A$4,"log",A7,"filtered","no","miner","im")</f>
        <v>0</v>
      </c>
      <c r="M7" s="53">
        <f>1-GETPIVOTDATA("Average of share no footprint",'pivot table'!$A$4,"log",A7,"filtered","no","miner","ima")</f>
        <v>0.6875</v>
      </c>
      <c r="N7" s="53">
        <f>1-GETPIVOTDATA("Average of share no footprint",'pivot table'!$A$4,"log",A7,"filtered","no","miner","imf")</f>
        <v>1</v>
      </c>
      <c r="O7" s="53">
        <f>1-GETPIVOTDATA("Average of share no footprint",'pivot table'!$A$4,"log",A7,"filtered","no","miner","imfa")</f>
        <v>1</v>
      </c>
      <c r="P7" s="18"/>
      <c r="Q7" s="78">
        <v>0</v>
      </c>
      <c r="R7" s="56">
        <v>6</v>
      </c>
      <c r="S7" s="56">
        <v>5</v>
      </c>
      <c r="T7" s="56">
        <v>4</v>
      </c>
      <c r="U7" s="78">
        <v>0</v>
      </c>
      <c r="V7" s="17">
        <v>0</v>
      </c>
      <c r="W7" s="84">
        <v>0</v>
      </c>
      <c r="X7" s="17">
        <v>0</v>
      </c>
      <c r="Y7" s="17">
        <v>0</v>
      </c>
      <c r="Z7" s="17">
        <v>0</v>
      </c>
      <c r="AA7" s="17"/>
      <c r="AB7" s="91">
        <v>0</v>
      </c>
      <c r="AC7" s="18">
        <v>0.2608695652173913</v>
      </c>
      <c r="AD7" s="19">
        <v>0.5</v>
      </c>
      <c r="AE7" s="96">
        <v>0.44444444444444442</v>
      </c>
      <c r="AF7" s="89" t="s">
        <v>636</v>
      </c>
      <c r="AG7" s="20">
        <v>0</v>
      </c>
      <c r="AH7" s="18">
        <v>0</v>
      </c>
      <c r="AI7" s="90">
        <v>0</v>
      </c>
      <c r="AJ7" s="19">
        <v>0</v>
      </c>
      <c r="AK7" s="18">
        <v>0</v>
      </c>
      <c r="AL7" s="18">
        <v>0</v>
      </c>
    </row>
    <row r="8" spans="1:38" ht="14.1" customHeight="1" x14ac:dyDescent="0.25">
      <c r="A8" t="str">
        <f>'pivot table'!A12</f>
        <v>BPIC12-financial_log.xes.gz</v>
      </c>
      <c r="B8" s="67">
        <v>12</v>
      </c>
      <c r="C8" s="78">
        <f>GETPIVOTDATA("Average of activity",'pivot table'!$A$4,"log",A8,"filtered","no","miner","im")</f>
        <v>24</v>
      </c>
      <c r="D8" s="19">
        <f>GETPIVOTDATA("Average of activity",'pivot table'!$A$4,"log",A8,"filtered","no","miner","imf")/C8</f>
        <v>0.95833333333333337</v>
      </c>
      <c r="E8" s="19">
        <f>GETPIVOTDATA("Average of activity",'pivot table'!$A$4,"log",A8,"filtered","no","miner","imfa")/C8</f>
        <v>0.95833333333333337</v>
      </c>
      <c r="F8" s="51"/>
      <c r="G8" s="34">
        <f>GETPIVOTDATA("Average of all footprints",'pivot table'!$A$4,"log",A8,"filtered","no","miner","im")</f>
        <v>4</v>
      </c>
      <c r="H8" s="34">
        <f>GETPIVOTDATA("Average of all footprints",'pivot table'!$A$4,"log",A8,"filtered","no","miner","ima")</f>
        <v>39</v>
      </c>
      <c r="I8" s="34">
        <f>GETPIVOTDATA("Average of all footprints",'pivot table'!$A$4,"log",A8,"filtered","no","miner","imf")</f>
        <v>30</v>
      </c>
      <c r="J8" s="34">
        <f>GETPIVOTDATA("Average of all footprints",'pivot table'!$A$4,"log",A8,"filtered","no","miner","imfa")</f>
        <v>29</v>
      </c>
      <c r="K8" s="18"/>
      <c r="L8" s="53">
        <f>1-GETPIVOTDATA("Average of share no footprint",'pivot table'!$A$4,"log",A8,"filtered","no","miner","im")</f>
        <v>8.333333333333337E-2</v>
      </c>
      <c r="M8" s="53">
        <f>1-GETPIVOTDATA("Average of share no footprint",'pivot table'!$A$4,"log",A8,"filtered","no","miner","ima")</f>
        <v>0.70833333333333326</v>
      </c>
      <c r="N8" s="53">
        <f>1-GETPIVOTDATA("Average of share no footprint",'pivot table'!$A$4,"log",A8,"filtered","no","miner","imf")</f>
        <v>0.86956521739130432</v>
      </c>
      <c r="O8" s="53">
        <f>1-GETPIVOTDATA("Average of share no footprint",'pivot table'!$A$4,"log",A8,"filtered","no","miner","imfa")</f>
        <v>0.91304347826086962</v>
      </c>
      <c r="P8" s="18"/>
      <c r="Q8" s="78">
        <v>0</v>
      </c>
      <c r="R8" s="56">
        <v>8</v>
      </c>
      <c r="S8" s="56">
        <v>4</v>
      </c>
      <c r="T8" s="56">
        <v>4</v>
      </c>
      <c r="U8" s="78">
        <v>1</v>
      </c>
      <c r="V8" s="17">
        <v>0</v>
      </c>
      <c r="W8" s="84">
        <v>0</v>
      </c>
      <c r="X8" s="17">
        <v>2</v>
      </c>
      <c r="Y8" s="17">
        <v>0</v>
      </c>
      <c r="Z8" s="17">
        <v>1</v>
      </c>
      <c r="AA8" s="17"/>
      <c r="AB8" s="91">
        <v>0</v>
      </c>
      <c r="AC8" s="59">
        <v>0.28947368421052633</v>
      </c>
      <c r="AD8" s="59">
        <v>0.13333333333333333</v>
      </c>
      <c r="AE8" s="95">
        <v>0.17241379310344829</v>
      </c>
      <c r="AF8" s="89" t="s">
        <v>636</v>
      </c>
      <c r="AG8" s="20">
        <v>0.16666666666666666</v>
      </c>
      <c r="AH8" s="18">
        <v>0</v>
      </c>
      <c r="AI8" s="90">
        <v>0</v>
      </c>
      <c r="AJ8" s="18">
        <v>0.2857142857142857</v>
      </c>
      <c r="AK8" s="18">
        <v>0</v>
      </c>
      <c r="AL8" s="18">
        <v>0.14285714285714285</v>
      </c>
    </row>
    <row r="9" spans="1:38" ht="14.1" customHeight="1" x14ac:dyDescent="0.25">
      <c r="A9" t="str">
        <f>'pivot table'!A13</f>
        <v>BPIC17-BPI_Challenge_2017.xes.gz</v>
      </c>
      <c r="B9" s="67">
        <v>17</v>
      </c>
      <c r="C9" s="78">
        <f>GETPIVOTDATA("Average of activity",'pivot table'!$A$4,"log",A9,"filtered","no","miner","im")</f>
        <v>26</v>
      </c>
      <c r="D9" s="19">
        <f>GETPIVOTDATA("Average of activity",'pivot table'!$A$4,"log",A9,"filtered","no","miner","imf")/C9</f>
        <v>0.92307692307692313</v>
      </c>
      <c r="E9" s="19">
        <f>GETPIVOTDATA("Average of activity",'pivot table'!$A$4,"log",A9,"filtered","no","miner","imfa")/C9</f>
        <v>0.92307692307692313</v>
      </c>
      <c r="F9" s="51"/>
      <c r="G9" s="34">
        <f>GETPIVOTDATA("Average of all footprints",'pivot table'!$A$4,"log",A9,"filtered","no","miner","im")</f>
        <v>6</v>
      </c>
      <c r="H9" s="55">
        <f>GETPIVOTDATA("Average of all footprints",'pivot table'!$A$4,"log",A9,"filtered","no","miner","ima")</f>
        <v>43</v>
      </c>
      <c r="I9" s="34">
        <f>GETPIVOTDATA("Average of all footprints",'pivot table'!$A$4,"log",A9,"filtered","no","miner","imf")</f>
        <v>25</v>
      </c>
      <c r="J9" s="34">
        <f>GETPIVOTDATA("Average of all footprints",'pivot table'!$A$4,"log",A9,"filtered","no","miner","imfa")</f>
        <v>26</v>
      </c>
      <c r="K9" s="18"/>
      <c r="L9" s="53">
        <f>1-GETPIVOTDATA("Average of share no footprint",'pivot table'!$A$4,"log",A9,"filtered","no","miner","im")</f>
        <v>3.8461538461538436E-2</v>
      </c>
      <c r="M9" s="53">
        <f>1-GETPIVOTDATA("Average of share no footprint",'pivot table'!$A$4,"log",A9,"filtered","no","miner","ima")</f>
        <v>0.69230769230769229</v>
      </c>
      <c r="N9" s="53">
        <f>1-GETPIVOTDATA("Average of share no footprint",'pivot table'!$A$4,"log",A9,"filtered","no","miner","imf")</f>
        <v>0.83333333333333337</v>
      </c>
      <c r="O9" s="53">
        <f>1-GETPIVOTDATA("Average of share no footprint",'pivot table'!$A$4,"log",A9,"filtered","no","miner","imfa")</f>
        <v>0.83333333333333337</v>
      </c>
      <c r="P9" s="18"/>
      <c r="Q9" s="78">
        <v>0</v>
      </c>
      <c r="R9" s="56">
        <v>6</v>
      </c>
      <c r="S9" s="56">
        <v>8</v>
      </c>
      <c r="T9" s="56">
        <v>8</v>
      </c>
      <c r="U9" s="78">
        <v>0</v>
      </c>
      <c r="V9" s="17">
        <v>0</v>
      </c>
      <c r="W9" s="84">
        <v>0</v>
      </c>
      <c r="X9" s="17">
        <v>2</v>
      </c>
      <c r="Y9" s="17">
        <v>0</v>
      </c>
      <c r="Z9" s="17">
        <v>1</v>
      </c>
      <c r="AA9" s="17"/>
      <c r="AB9" s="91">
        <v>0</v>
      </c>
      <c r="AC9" s="59">
        <v>0.18604651162790697</v>
      </c>
      <c r="AD9" s="59">
        <v>0.32</v>
      </c>
      <c r="AE9" s="95">
        <v>0.34615384615384615</v>
      </c>
      <c r="AF9" s="91">
        <v>0</v>
      </c>
      <c r="AG9" s="18">
        <v>0</v>
      </c>
      <c r="AH9" s="18">
        <v>0</v>
      </c>
      <c r="AI9" s="90">
        <v>0</v>
      </c>
      <c r="AJ9" s="18">
        <v>0.33333333333333331</v>
      </c>
      <c r="AK9" s="18">
        <v>0</v>
      </c>
      <c r="AL9" s="18">
        <v>0.25</v>
      </c>
    </row>
    <row r="10" spans="1:38" ht="14.1" customHeight="1" x14ac:dyDescent="0.25">
      <c r="A10" t="str">
        <f>'pivot table'!A14</f>
        <v>BPIC14-Detail Incident Activity.xes.gz</v>
      </c>
      <c r="B10" s="67">
        <v>14</v>
      </c>
      <c r="C10" s="78">
        <f>GETPIVOTDATA("Average of activity",'pivot table'!$A$4,"log",A10,"filtered","no","miner","im")</f>
        <v>39</v>
      </c>
      <c r="D10" s="19">
        <f>GETPIVOTDATA("Average of activity",'pivot table'!$A$4,"log",A10,"filtered","no","miner","imf")/C10</f>
        <v>1</v>
      </c>
      <c r="E10" s="19">
        <f>GETPIVOTDATA("Average of activity",'pivot table'!$A$4,"log",A10,"filtered","no","miner","imfa")/C10</f>
        <v>1</v>
      </c>
      <c r="F10" s="51"/>
      <c r="G10" s="34">
        <f>GETPIVOTDATA("Average of all footprints",'pivot table'!$A$4,"log",A10,"filtered","no","miner","im")</f>
        <v>3</v>
      </c>
      <c r="H10" s="55">
        <f>GETPIVOTDATA("Average of all footprints",'pivot table'!$A$4,"log",A10,"filtered","no","miner","ima")</f>
        <v>24</v>
      </c>
      <c r="I10" s="34">
        <f>GETPIVOTDATA("Average of all footprints",'pivot table'!$A$4,"log",A10,"filtered","no","miner","imf")</f>
        <v>25</v>
      </c>
      <c r="J10" s="34">
        <f>GETPIVOTDATA("Average of all footprints",'pivot table'!$A$4,"log",A10,"filtered","no","miner","imfa")</f>
        <v>24</v>
      </c>
      <c r="K10" s="18"/>
      <c r="L10" s="53">
        <f>1-GETPIVOTDATA("Average of share no footprint",'pivot table'!$A$4,"log",A10,"filtered","no","miner","im")</f>
        <v>0</v>
      </c>
      <c r="M10" s="53">
        <f>1-GETPIVOTDATA("Average of share no footprint",'pivot table'!$A$4,"log",A10,"filtered","no","miner","ima")</f>
        <v>0.15384615384615385</v>
      </c>
      <c r="N10" s="53">
        <f>1-GETPIVOTDATA("Average of share no footprint",'pivot table'!$A$4,"log",A10,"filtered","no","miner","imf")</f>
        <v>1</v>
      </c>
      <c r="O10" s="53">
        <f>1-GETPIVOTDATA("Average of share no footprint",'pivot table'!$A$4,"log",A10,"filtered","no","miner","imfa")</f>
        <v>1</v>
      </c>
      <c r="P10" s="18"/>
      <c r="Q10" s="78">
        <v>0</v>
      </c>
      <c r="R10" s="56">
        <v>2</v>
      </c>
      <c r="S10" s="56">
        <v>11</v>
      </c>
      <c r="T10" s="56">
        <v>10</v>
      </c>
      <c r="U10" s="78">
        <v>0</v>
      </c>
      <c r="V10" s="17">
        <v>1</v>
      </c>
      <c r="W10" s="84">
        <v>1</v>
      </c>
      <c r="X10" s="17">
        <v>0</v>
      </c>
      <c r="Y10" s="17">
        <v>0</v>
      </c>
      <c r="Z10" s="17">
        <v>1</v>
      </c>
      <c r="AA10" s="17"/>
      <c r="AB10" s="91">
        <v>0</v>
      </c>
      <c r="AC10" s="59">
        <v>8.3333333333333329E-2</v>
      </c>
      <c r="AD10" s="59">
        <v>0.5</v>
      </c>
      <c r="AE10" s="95">
        <v>0.52173913043478259</v>
      </c>
      <c r="AF10" s="91">
        <v>0</v>
      </c>
      <c r="AG10" s="18">
        <v>0</v>
      </c>
      <c r="AH10" s="18">
        <v>0.25</v>
      </c>
      <c r="AI10" s="90">
        <v>0.25</v>
      </c>
      <c r="AJ10" s="18">
        <v>0</v>
      </c>
      <c r="AK10" s="18">
        <v>0</v>
      </c>
      <c r="AL10" s="18">
        <v>0.25</v>
      </c>
    </row>
    <row r="11" spans="1:38" ht="14.1" customHeight="1" x14ac:dyDescent="0.25">
      <c r="A11" t="str">
        <f>'pivot table'!A15</f>
        <v>BPIC15-BPIC15_4.xes</v>
      </c>
      <c r="B11" s="67">
        <v>15.4</v>
      </c>
      <c r="C11" s="78">
        <f>GETPIVOTDATA("Average of activity",'pivot table'!$A$4,"log",A11,"filtered","no","miner","im")</f>
        <v>356</v>
      </c>
      <c r="D11" s="19">
        <f>GETPIVOTDATA("Average of activity",'pivot table'!$A$4,"log",A11,"filtered","no","miner","imf")/C11</f>
        <v>0.651685393258427</v>
      </c>
      <c r="E11" s="19">
        <f>GETPIVOTDATA("Average of activity",'pivot table'!$A$4,"log",A11,"filtered","no","miner","imfa")/C11</f>
        <v>0.651685393258427</v>
      </c>
      <c r="F11" s="51"/>
      <c r="G11" s="34">
        <f>GETPIVOTDATA("Average of all footprints",'pivot table'!$A$4,"log",A11,"filtered","no","miner","im")</f>
        <v>19</v>
      </c>
      <c r="H11" s="35">
        <f>GETPIVOTDATA("Average of all footprints",'pivot table'!$A$4,"log",A11,"filtered","no","miner","ima")</f>
        <v>528</v>
      </c>
      <c r="I11" s="35">
        <f>GETPIVOTDATA("Average of all footprints",'pivot table'!$A$4,"log",A11,"filtered","no","miner","imf")</f>
        <v>268</v>
      </c>
      <c r="J11" s="35">
        <f>GETPIVOTDATA("Average of all footprints",'pivot table'!$A$4,"log",A11,"filtered","no","miner","imfa")</f>
        <v>257</v>
      </c>
      <c r="K11" s="18"/>
      <c r="L11" s="53">
        <f>1-GETPIVOTDATA("Average of share no footprint",'pivot table'!$A$4,"log",A11,"filtered","no","miner","im")</f>
        <v>2.8089887640448952E-3</v>
      </c>
      <c r="M11" s="53">
        <f>1-GETPIVOTDATA("Average of share no footprint",'pivot table'!$A$4,"log",A11,"filtered","no","miner","ima")</f>
        <v>0.7668539325842697</v>
      </c>
      <c r="N11" s="53">
        <f>1-GETPIVOTDATA("Average of share no footprint",'pivot table'!$A$4,"log",A11,"filtered","no","miner","imf")</f>
        <v>1</v>
      </c>
      <c r="O11" s="53">
        <f>1-GETPIVOTDATA("Average of share no footprint",'pivot table'!$A$4,"log",A11,"filtered","no","miner","imfa")</f>
        <v>1</v>
      </c>
      <c r="P11" s="18"/>
      <c r="Q11" s="78">
        <v>0</v>
      </c>
      <c r="R11" s="38">
        <v>233</v>
      </c>
      <c r="S11" s="56">
        <v>163</v>
      </c>
      <c r="T11" s="56">
        <v>148</v>
      </c>
      <c r="U11" s="78">
        <v>7</v>
      </c>
      <c r="V11" s="17">
        <v>5</v>
      </c>
      <c r="W11" s="85">
        <v>7</v>
      </c>
      <c r="X11" s="17">
        <v>3</v>
      </c>
      <c r="Y11" s="17">
        <v>0</v>
      </c>
      <c r="Z11" s="56">
        <v>8</v>
      </c>
      <c r="AA11" s="38"/>
      <c r="AB11" s="91">
        <v>0</v>
      </c>
      <c r="AC11" s="18">
        <v>0.46641074856046066</v>
      </c>
      <c r="AD11" s="19">
        <v>0.63878326996197721</v>
      </c>
      <c r="AE11" s="96">
        <v>0.65200000000000002</v>
      </c>
      <c r="AF11" s="91">
        <v>0</v>
      </c>
      <c r="AG11" s="18">
        <v>0.1206896551724138</v>
      </c>
      <c r="AH11" s="18">
        <v>0.11627906976744186</v>
      </c>
      <c r="AI11" s="90">
        <v>0.15909090909090909</v>
      </c>
      <c r="AJ11" s="18">
        <v>5.5555555555555552E-2</v>
      </c>
      <c r="AK11" s="18">
        <v>0</v>
      </c>
      <c r="AL11" s="18">
        <v>0.1951219512195122</v>
      </c>
    </row>
    <row r="12" spans="1:38" ht="14.1" customHeight="1" x14ac:dyDescent="0.25">
      <c r="A12" t="str">
        <f>'pivot table'!A16</f>
        <v>BPIC15-BPIC15_3.xes</v>
      </c>
      <c r="B12" s="67">
        <v>15.3</v>
      </c>
      <c r="C12" s="78">
        <f>GETPIVOTDATA("Average of activity",'pivot table'!$A$4,"log",A12,"filtered","no","miner","im")</f>
        <v>383</v>
      </c>
      <c r="D12" s="19">
        <f>GETPIVOTDATA("Average of activity",'pivot table'!$A$4,"log",A12,"filtered","no","miner","imf")/C12</f>
        <v>0.74673629242819839</v>
      </c>
      <c r="E12" s="19">
        <f>GETPIVOTDATA("Average of activity",'pivot table'!$A$4,"log",A12,"filtered","no","miner","imfa")/C12</f>
        <v>0.74673629242819839</v>
      </c>
      <c r="F12" s="51"/>
      <c r="G12" s="34">
        <f>GETPIVOTDATA("Average of all footprints",'pivot table'!$A$4,"log",A12,"filtered","no","miner","im")</f>
        <v>18</v>
      </c>
      <c r="H12" s="35">
        <f>GETPIVOTDATA("Average of all footprints",'pivot table'!$A$4,"log",A12,"filtered","no","miner","ima")</f>
        <v>579</v>
      </c>
      <c r="I12" s="35">
        <f>GETPIVOTDATA("Average of all footprints",'pivot table'!$A$4,"log",A12,"filtered","no","miner","imf")</f>
        <v>354</v>
      </c>
      <c r="J12" s="35">
        <f>GETPIVOTDATA("Average of all footprints",'pivot table'!$A$4,"log",A12,"filtered","no","miner","imfa")</f>
        <v>339</v>
      </c>
      <c r="K12" s="18"/>
      <c r="L12" s="53">
        <f>1-GETPIVOTDATA("Average of share no footprint",'pivot table'!$A$4,"log",A12,"filtered","no","miner","im")</f>
        <v>2.6109660574412663E-3</v>
      </c>
      <c r="M12" s="53">
        <f>1-GETPIVOTDATA("Average of share no footprint",'pivot table'!$A$4,"log",A12,"filtered","no","miner","ima")</f>
        <v>0.76762402088772852</v>
      </c>
      <c r="N12" s="53">
        <f>1-GETPIVOTDATA("Average of share no footprint",'pivot table'!$A$4,"log",A12,"filtered","no","miner","imf")</f>
        <v>1</v>
      </c>
      <c r="O12" s="53">
        <f>1-GETPIVOTDATA("Average of share no footprint",'pivot table'!$A$4,"log",A12,"filtered","no","miner","imfa")</f>
        <v>1</v>
      </c>
      <c r="P12" s="18"/>
      <c r="Q12" s="78">
        <v>0</v>
      </c>
      <c r="R12" s="38">
        <v>264</v>
      </c>
      <c r="S12" s="56">
        <v>209</v>
      </c>
      <c r="T12" s="56">
        <v>187</v>
      </c>
      <c r="U12" s="78">
        <v>4</v>
      </c>
      <c r="V12" s="17">
        <v>10</v>
      </c>
      <c r="W12" s="84">
        <v>13</v>
      </c>
      <c r="X12" s="17">
        <v>3</v>
      </c>
      <c r="Y12" s="17">
        <v>0</v>
      </c>
      <c r="Z12" s="38">
        <v>22</v>
      </c>
      <c r="AA12" s="17"/>
      <c r="AB12" s="91">
        <v>0</v>
      </c>
      <c r="AC12" s="18">
        <v>0.47130434782608693</v>
      </c>
      <c r="AD12" s="19">
        <v>0.63662790697674421</v>
      </c>
      <c r="AE12" s="96">
        <v>0.68098159509202449</v>
      </c>
      <c r="AF12" s="91">
        <v>0</v>
      </c>
      <c r="AG12" s="18">
        <v>6.6666666666666666E-2</v>
      </c>
      <c r="AH12" s="18">
        <v>0.16949152542372881</v>
      </c>
      <c r="AI12" s="90">
        <v>0.21311475409836064</v>
      </c>
      <c r="AJ12" s="18">
        <v>4.4776119402985072E-2</v>
      </c>
      <c r="AK12" s="18">
        <v>0</v>
      </c>
      <c r="AL12" s="18">
        <v>0.4</v>
      </c>
    </row>
    <row r="13" spans="1:38" ht="14.1" customHeight="1" x14ac:dyDescent="0.25">
      <c r="A13" t="str">
        <f>'pivot table'!A17</f>
        <v>BPIC15-BPIC15_5.xes</v>
      </c>
      <c r="B13" s="67">
        <v>15.5</v>
      </c>
      <c r="C13" s="78">
        <f>GETPIVOTDATA("Average of activity",'pivot table'!$A$4,"log",A13,"filtered","no","miner","im")</f>
        <v>389</v>
      </c>
      <c r="D13" s="18">
        <f>GETPIVOTDATA("Average of activity",'pivot table'!$A$4,"log",A13,"filtered","no","miner","imf")/C13</f>
        <v>0.57326478149100257</v>
      </c>
      <c r="E13" s="18">
        <f>GETPIVOTDATA("Average of activity",'pivot table'!$A$4,"log",A13,"filtered","no","miner","imfa")/C13</f>
        <v>0.57069408740359895</v>
      </c>
      <c r="F13" s="51"/>
      <c r="G13" s="34">
        <f>GETPIVOTDATA("Average of all footprints",'pivot table'!$A$4,"log",A13,"filtered","no","miner","im")</f>
        <v>3</v>
      </c>
      <c r="H13" s="35">
        <f>GETPIVOTDATA("Average of all footprints",'pivot table'!$A$4,"log",A13,"filtered","no","miner","ima")</f>
        <v>592</v>
      </c>
      <c r="I13" s="35">
        <f>GETPIVOTDATA("Average of all footprints",'pivot table'!$A$4,"log",A13,"filtered","no","miner","imf")</f>
        <v>235</v>
      </c>
      <c r="J13" s="35">
        <f>GETPIVOTDATA("Average of all footprints",'pivot table'!$A$4,"log",A13,"filtered","no","miner","imfa")</f>
        <v>227</v>
      </c>
      <c r="K13" s="18"/>
      <c r="L13" s="53">
        <f>1-GETPIVOTDATA("Average of share no footprint",'pivot table'!$A$4,"log",A13,"filtered","no","miner","im")</f>
        <v>0</v>
      </c>
      <c r="M13" s="53">
        <f>1-GETPIVOTDATA("Average of share no footprint",'pivot table'!$A$4,"log",A13,"filtered","no","miner","ima")</f>
        <v>0.73521850899742924</v>
      </c>
      <c r="N13" s="53">
        <f>1-GETPIVOTDATA("Average of share no footprint",'pivot table'!$A$4,"log",A13,"filtered","no","miner","imf")</f>
        <v>1</v>
      </c>
      <c r="O13" s="53">
        <f>1-GETPIVOTDATA("Average of share no footprint",'pivot table'!$A$4,"log",A13,"filtered","no","miner","imfa")</f>
        <v>1</v>
      </c>
      <c r="P13" s="18"/>
      <c r="Q13" s="78">
        <v>0</v>
      </c>
      <c r="R13" s="38">
        <v>244</v>
      </c>
      <c r="S13" s="56">
        <v>134</v>
      </c>
      <c r="T13" s="56">
        <v>125</v>
      </c>
      <c r="U13" s="78">
        <v>3</v>
      </c>
      <c r="V13" s="17">
        <v>8</v>
      </c>
      <c r="W13" s="84">
        <v>9</v>
      </c>
      <c r="X13" s="17">
        <v>3</v>
      </c>
      <c r="Y13" s="17">
        <v>0</v>
      </c>
      <c r="Z13" s="17">
        <v>11</v>
      </c>
      <c r="AA13" s="17"/>
      <c r="AB13" s="91">
        <v>0</v>
      </c>
      <c r="AC13" s="18">
        <v>0.42444821731748728</v>
      </c>
      <c r="AD13" s="19">
        <v>0.62555066079295152</v>
      </c>
      <c r="AE13" s="96">
        <v>0.66513761467889909</v>
      </c>
      <c r="AF13" s="89" t="s">
        <v>636</v>
      </c>
      <c r="AG13" s="18">
        <v>5.0847457627118647E-2</v>
      </c>
      <c r="AH13" s="18">
        <v>0.17777777777777778</v>
      </c>
      <c r="AI13" s="90">
        <v>0.20454545454545456</v>
      </c>
      <c r="AJ13" s="18">
        <v>4.0540540540540543E-2</v>
      </c>
      <c r="AK13" s="18">
        <v>0</v>
      </c>
      <c r="AL13" s="18">
        <v>0.37931034482758619</v>
      </c>
    </row>
    <row r="14" spans="1:38" ht="14.1" customHeight="1" x14ac:dyDescent="0.25">
      <c r="A14" t="str">
        <f>'pivot table'!A18</f>
        <v>BPIC15-BPIC15_1.xes</v>
      </c>
      <c r="B14" s="67">
        <v>15.1</v>
      </c>
      <c r="C14" s="78">
        <f>GETPIVOTDATA("Average of activity",'pivot table'!$A$4,"log",A14,"filtered","no","miner","im")</f>
        <v>398</v>
      </c>
      <c r="D14" s="18">
        <f>GETPIVOTDATA("Average of activity",'pivot table'!$A$4,"log",A14,"filtered","no","miner","imf")/C14</f>
        <v>0.60804020100502509</v>
      </c>
      <c r="E14" s="18">
        <f>GETPIVOTDATA("Average of activity",'pivot table'!$A$4,"log",A14,"filtered","no","miner","imfa")/C14</f>
        <v>0.61055276381909551</v>
      </c>
      <c r="F14" s="51"/>
      <c r="G14" s="34">
        <f>GETPIVOTDATA("Average of all footprints",'pivot table'!$A$4,"log",A14,"filtered","no","miner","im")</f>
        <v>17</v>
      </c>
      <c r="H14" s="35">
        <f>GETPIVOTDATA("Average of all footprints",'pivot table'!$A$4,"log",A14,"filtered","no","miner","ima")</f>
        <v>541</v>
      </c>
      <c r="I14" s="35">
        <f>GETPIVOTDATA("Average of all footprints",'pivot table'!$A$4,"log",A14,"filtered","no","miner","imf")</f>
        <v>263</v>
      </c>
      <c r="J14" s="35">
        <f>GETPIVOTDATA("Average of all footprints",'pivot table'!$A$4,"log",A14,"filtered","no","miner","imfa")</f>
        <v>252</v>
      </c>
      <c r="K14" s="18"/>
      <c r="L14" s="53">
        <f>1-GETPIVOTDATA("Average of share no footprint",'pivot table'!$A$4,"log",A14,"filtered","no","miner","im")</f>
        <v>2.5125628140703071E-3</v>
      </c>
      <c r="M14" s="53">
        <f>1-GETPIVOTDATA("Average of share no footprint",'pivot table'!$A$4,"log",A14,"filtered","no","miner","ima")</f>
        <v>0.84422110552763818</v>
      </c>
      <c r="N14" s="53">
        <f>1-GETPIVOTDATA("Average of share no footprint",'pivot table'!$A$4,"log",A14,"filtered","no","miner","imf")</f>
        <v>1</v>
      </c>
      <c r="O14" s="53">
        <f>1-GETPIVOTDATA("Average of share no footprint",'pivot table'!$A$4,"log",A14,"filtered","no","miner","imfa")</f>
        <v>0.99176954732510292</v>
      </c>
      <c r="P14" s="18"/>
      <c r="Q14" s="78">
        <v>0</v>
      </c>
      <c r="R14" s="38">
        <v>285</v>
      </c>
      <c r="S14" s="56">
        <v>149</v>
      </c>
      <c r="T14" s="56">
        <v>138</v>
      </c>
      <c r="U14" s="78">
        <v>7</v>
      </c>
      <c r="V14" s="17">
        <v>8</v>
      </c>
      <c r="W14" s="84">
        <v>9</v>
      </c>
      <c r="X14" s="17">
        <v>5</v>
      </c>
      <c r="Y14" s="17">
        <v>0</v>
      </c>
      <c r="Z14" s="17">
        <v>8</v>
      </c>
      <c r="AA14" s="17"/>
      <c r="AB14" s="91">
        <v>0</v>
      </c>
      <c r="AC14" s="19">
        <v>0.5561797752808989</v>
      </c>
      <c r="AD14" s="19">
        <v>0.61568627450980395</v>
      </c>
      <c r="AE14" s="96">
        <v>0.63786008230452673</v>
      </c>
      <c r="AF14" s="91">
        <v>0</v>
      </c>
      <c r="AG14" s="18">
        <v>0.12962962962962962</v>
      </c>
      <c r="AH14" s="18">
        <v>0.17777777777777778</v>
      </c>
      <c r="AI14" s="90">
        <v>0.21428571428571427</v>
      </c>
      <c r="AJ14" s="18">
        <v>8.3333333333333329E-2</v>
      </c>
      <c r="AK14" s="18">
        <v>0</v>
      </c>
      <c r="AL14" s="18">
        <v>0.23529411764705882</v>
      </c>
    </row>
    <row r="15" spans="1:38" ht="14.1" customHeight="1" x14ac:dyDescent="0.25">
      <c r="A15" t="str">
        <f>'pivot table'!A19</f>
        <v>BPIC15-BPIC15_2.xes</v>
      </c>
      <c r="B15" s="67">
        <v>15.2</v>
      </c>
      <c r="C15" s="78">
        <f>GETPIVOTDATA("Average of activity",'pivot table'!$A$4,"log",A15,"filtered","no","miner","im")</f>
        <v>410</v>
      </c>
      <c r="D15" s="18">
        <f>GETPIVOTDATA("Average of activity",'pivot table'!$A$4,"log",A15,"filtered","no","miner","imf")/C15</f>
        <v>0.54390243902439028</v>
      </c>
      <c r="E15" s="18">
        <f>GETPIVOTDATA("Average of activity",'pivot table'!$A$4,"log",A15,"filtered","no","miner","imfa")/C15</f>
        <v>0.54390243902439028</v>
      </c>
      <c r="F15" s="51"/>
      <c r="G15" s="34">
        <f>GETPIVOTDATA("Average of all footprints",'pivot table'!$A$4,"log",A15,"filtered","no","miner","im")</f>
        <v>25</v>
      </c>
      <c r="H15" s="35">
        <f>GETPIVOTDATA("Average of all footprints",'pivot table'!$A$4,"log",A15,"filtered","no","miner","ima")</f>
        <v>560</v>
      </c>
      <c r="I15" s="35">
        <f>GETPIVOTDATA("Average of all footprints",'pivot table'!$A$4,"log",A15,"filtered","no","miner","imf")</f>
        <v>242</v>
      </c>
      <c r="J15" s="35">
        <f>GETPIVOTDATA("Average of all footprints",'pivot table'!$A$4,"log",A15,"filtered","no","miner","imfa")</f>
        <v>239</v>
      </c>
      <c r="K15" s="18"/>
      <c r="L15" s="53">
        <f>1-GETPIVOTDATA("Average of share no footprint",'pivot table'!$A$4,"log",A15,"filtered","no","miner","im")</f>
        <v>7.3170731707317138E-3</v>
      </c>
      <c r="M15" s="53">
        <f>1-GETPIVOTDATA("Average of share no footprint",'pivot table'!$A$4,"log",A15,"filtered","no","miner","ima")</f>
        <v>0.83902439024390241</v>
      </c>
      <c r="N15" s="53">
        <f>1-GETPIVOTDATA("Average of share no footprint",'pivot table'!$A$4,"log",A15,"filtered","no","miner","imf")</f>
        <v>1</v>
      </c>
      <c r="O15" s="53">
        <f>1-GETPIVOTDATA("Average of share no footprint",'pivot table'!$A$4,"log",A15,"filtered","no","miner","imfa")</f>
        <v>1</v>
      </c>
      <c r="P15" s="18"/>
      <c r="Q15" s="78">
        <v>0</v>
      </c>
      <c r="R15" s="38">
        <v>287</v>
      </c>
      <c r="S15" s="56">
        <v>131</v>
      </c>
      <c r="T15" s="56">
        <v>126</v>
      </c>
      <c r="U15" s="78">
        <v>9</v>
      </c>
      <c r="V15" s="17">
        <v>3</v>
      </c>
      <c r="W15" s="84">
        <v>4</v>
      </c>
      <c r="X15" s="17">
        <v>4</v>
      </c>
      <c r="Y15" s="17">
        <v>0</v>
      </c>
      <c r="Z15" s="17">
        <v>5</v>
      </c>
      <c r="AA15" s="17"/>
      <c r="AB15" s="91">
        <v>0</v>
      </c>
      <c r="AC15" s="19">
        <v>0.54446460980036293</v>
      </c>
      <c r="AD15" s="19">
        <v>0.56066945606694563</v>
      </c>
      <c r="AE15" s="96">
        <v>0.57446808510638303</v>
      </c>
      <c r="AF15" s="91">
        <v>0</v>
      </c>
      <c r="AG15" s="18">
        <v>0.140625</v>
      </c>
      <c r="AH15" s="18">
        <v>6.3829787234042548E-2</v>
      </c>
      <c r="AI15" s="90">
        <v>8.5106382978723402E-2</v>
      </c>
      <c r="AJ15" s="18">
        <v>7.1428571428571425E-2</v>
      </c>
      <c r="AK15" s="18">
        <v>0</v>
      </c>
      <c r="AL15" s="59">
        <v>0.11904761904761904</v>
      </c>
    </row>
    <row r="16" spans="1:38" ht="14.1" customHeight="1" x14ac:dyDescent="0.25">
      <c r="A16" t="str">
        <f>'pivot table'!A20</f>
        <v>BPIC11-hospital_log.xes.gz</v>
      </c>
      <c r="B16" s="67">
        <v>11</v>
      </c>
      <c r="C16" s="78">
        <f>GETPIVOTDATA("Average of activity",'pivot table'!$A$4,"log",A16,"filtered","no","miner","im")</f>
        <v>624</v>
      </c>
      <c r="D16" s="23">
        <f>GETPIVOTDATA("Average of activity",'pivot table'!$A$4,"log",A16,"filtered","no","miner","imf")/C16</f>
        <v>0.41185897435897434</v>
      </c>
      <c r="E16" s="23">
        <f>GETPIVOTDATA("Average of activity",'pivot table'!$A$4,"log",A16,"filtered","no","miner","imfa")/C16</f>
        <v>0.39102564102564102</v>
      </c>
      <c r="F16" s="51"/>
      <c r="G16" s="36">
        <f>GETPIVOTDATA("Average of all footprints",'pivot table'!$A$4,"log",A16,"filtered","no","miner","im")</f>
        <v>3</v>
      </c>
      <c r="H16" s="37">
        <f>GETPIVOTDATA("Average of all footprints",'pivot table'!$A$4,"log",A16,"filtered","no","miner","ima")</f>
        <v>937</v>
      </c>
      <c r="I16" s="37">
        <f>GETPIVOTDATA("Average of all footprints",'pivot table'!$A$4,"log",A16,"filtered","no","miner","imf")</f>
        <v>333</v>
      </c>
      <c r="J16" s="37">
        <f>GETPIVOTDATA("Average of all footprints",'pivot table'!$A$4,"log",A16,"filtered","no","miner","imfa")</f>
        <v>311</v>
      </c>
      <c r="K16" s="18"/>
      <c r="L16" s="53">
        <f>1-GETPIVOTDATA("Average of share no footprint",'pivot table'!$A$4,"log",A16,"filtered","no","miner","im")</f>
        <v>0</v>
      </c>
      <c r="M16" s="53">
        <f>1-GETPIVOTDATA("Average of share no footprint",'pivot table'!$A$4,"log",A16,"filtered","no","miner","ima")</f>
        <v>0.56730769230769229</v>
      </c>
      <c r="N16" s="53">
        <f>1-GETPIVOTDATA("Average of share no footprint",'pivot table'!$A$4,"log",A16,"filtered","no","miner","imf")</f>
        <v>0.9066147859922179</v>
      </c>
      <c r="O16" s="53">
        <f>1-GETPIVOTDATA("Average of share no footprint",'pivot table'!$A$4,"log",A16,"filtered","no","miner","imfa")</f>
        <v>0.90573770491803285</v>
      </c>
      <c r="P16" s="18"/>
      <c r="Q16" s="78">
        <v>0</v>
      </c>
      <c r="R16" s="38">
        <v>235</v>
      </c>
      <c r="S16" s="56">
        <v>186</v>
      </c>
      <c r="T16" s="56">
        <v>175</v>
      </c>
      <c r="U16" s="78">
        <v>0</v>
      </c>
      <c r="V16" s="17">
        <v>9</v>
      </c>
      <c r="W16" s="84">
        <v>10</v>
      </c>
      <c r="X16" s="17">
        <v>2</v>
      </c>
      <c r="Y16" s="17">
        <v>0</v>
      </c>
      <c r="Z16" s="17">
        <v>2</v>
      </c>
      <c r="AA16" s="17"/>
      <c r="AB16" s="91">
        <v>0</v>
      </c>
      <c r="AC16" s="18">
        <v>0.25293489861259338</v>
      </c>
      <c r="AD16" s="19">
        <v>0.60185185185185186</v>
      </c>
      <c r="AE16" s="96">
        <v>0.62126245847176076</v>
      </c>
      <c r="AF16" s="89" t="s">
        <v>636</v>
      </c>
      <c r="AG16" s="18">
        <v>0</v>
      </c>
      <c r="AH16" s="18">
        <v>0.18</v>
      </c>
      <c r="AI16" s="90">
        <v>0.23255813953488372</v>
      </c>
      <c r="AJ16" s="18">
        <v>3.5714285714285712E-2</v>
      </c>
      <c r="AK16" s="18">
        <v>0</v>
      </c>
      <c r="AL16" s="18">
        <v>7.407407407407407E-2</v>
      </c>
    </row>
    <row r="17" spans="1:38" ht="14.1" customHeight="1" x14ac:dyDescent="0.25">
      <c r="A17" t="s">
        <v>635</v>
      </c>
      <c r="B17" s="63" t="s">
        <v>589</v>
      </c>
      <c r="C17" s="79">
        <f>GETPIVOTDATA("Average of activity",'pivot table'!$A$4,"filtered","yes","miner","im")</f>
        <v>54.285714285714285</v>
      </c>
      <c r="D17" s="21">
        <f>GETPIVOTDATA("Average of activity",'pivot table'!$A$4,"filtered","yes","miner","imf")/'results heatmap'!C17</f>
        <v>0.98684210526315785</v>
      </c>
      <c r="E17" s="21">
        <f>GETPIVOTDATA("Average of activity",'pivot table'!$A$4,"filtered","yes","miner","imfa")/'results heatmap'!C17</f>
        <v>0.98684210526315785</v>
      </c>
      <c r="F17" s="64"/>
      <c r="G17" s="28">
        <v>25.571428571428573</v>
      </c>
      <c r="H17" s="28">
        <v>78.857142857142861</v>
      </c>
      <c r="I17" s="28">
        <v>59.857142857142854</v>
      </c>
      <c r="J17" s="28">
        <v>58.571428571428569</v>
      </c>
      <c r="K17" s="65"/>
      <c r="L17" s="52">
        <f>1-GETPIVOTDATA("Average of share no footprint",'pivot table'!$A$4,"filtered","yes","miner","im")</f>
        <v>0.12202950455170303</v>
      </c>
      <c r="M17" s="52">
        <f>1-GETPIVOTDATA("Average of share no footprint",'pivot table'!$A$4,"filtered","yes","miner","ima")</f>
        <v>0.92870357743910625</v>
      </c>
      <c r="N17" s="52">
        <f>1-GETPIVOTDATA("Average of share no footprint",'pivot table'!$A$4,"filtered","yes","miner","imf")</f>
        <v>0.95238095238095233</v>
      </c>
      <c r="O17" s="52">
        <f>1-GETPIVOTDATA("Average of share no footprint",'pivot table'!$A$4,"filtered","yes","miner","imfa")</f>
        <v>1</v>
      </c>
      <c r="P17" s="65"/>
      <c r="Q17" s="79">
        <v>0.2857142857142857</v>
      </c>
      <c r="R17" s="57">
        <v>40</v>
      </c>
      <c r="S17" s="57">
        <v>31.714285714285715</v>
      </c>
      <c r="T17" s="57">
        <v>29.714285714285715</v>
      </c>
      <c r="U17" s="79">
        <v>3.8571428571428572</v>
      </c>
      <c r="V17" s="28">
        <v>3.7142857142857144</v>
      </c>
      <c r="W17" s="83">
        <v>3.8571428571428572</v>
      </c>
      <c r="X17" s="28">
        <v>1.2857142857142858</v>
      </c>
      <c r="Y17" s="28">
        <v>0</v>
      </c>
      <c r="Z17" s="28">
        <v>1.4285714285714286</v>
      </c>
      <c r="AA17" s="66"/>
      <c r="AB17" s="87">
        <v>1.5873015873015872E-2</v>
      </c>
      <c r="AC17" s="21">
        <v>0.53977562384977984</v>
      </c>
      <c r="AD17" s="21">
        <v>0.56243830610125067</v>
      </c>
      <c r="AE17" s="97">
        <v>0.58922632070823544</v>
      </c>
      <c r="AF17" s="87">
        <v>0</v>
      </c>
      <c r="AG17" s="15">
        <v>0.23225430523086432</v>
      </c>
      <c r="AH17" s="15">
        <v>0.2506116481680391</v>
      </c>
      <c r="AI17" s="88">
        <v>0.24249699879951978</v>
      </c>
      <c r="AJ17" s="15">
        <v>0.14653043035395977</v>
      </c>
      <c r="AK17" s="15">
        <v>0</v>
      </c>
      <c r="AL17" s="15">
        <v>0.21953601953601953</v>
      </c>
    </row>
    <row r="18" spans="1:38" ht="14.1" customHeight="1" x14ac:dyDescent="0.25">
      <c r="A18" t="str">
        <f>'pivot table'!A22</f>
        <v>TKDE_Benchmark-BPIC14_f.xes.gz</v>
      </c>
      <c r="B18" s="67">
        <v>14</v>
      </c>
      <c r="C18" s="78">
        <f>GETPIVOTDATA("Average of activity",'pivot table'!$A$4,"log",A18,"filtered","yes","miner","im")</f>
        <v>9</v>
      </c>
      <c r="D18" s="68">
        <f>GETPIVOTDATA("Average of activity",'pivot table'!$A$4,"log",A18,"filtered","yes","miner","imf")/C18</f>
        <v>1</v>
      </c>
      <c r="E18" s="68">
        <f>GETPIVOTDATA("Average of activity",'pivot table'!$A$4,"log",A18,"filtered","yes","miner","imfa")/C18</f>
        <v>1</v>
      </c>
      <c r="F18" s="51"/>
      <c r="G18" s="34">
        <f>GETPIVOTDATA("Average of all footprints",'pivot table'!$A$4,"log",A18,"filtered","yes","miner","im")</f>
        <v>19</v>
      </c>
      <c r="H18" s="34">
        <f>GETPIVOTDATA("Average of all footprints",'pivot table'!$A$4,"log",A18,"filtered","yes","miner","ima")</f>
        <v>13</v>
      </c>
      <c r="I18" s="34">
        <f>GETPIVOTDATA("Average of all footprints",'pivot table'!$A$4,"log",A18,"filtered","yes","miner","imf")</f>
        <v>11</v>
      </c>
      <c r="J18" s="34">
        <f>GETPIVOTDATA("Average of all footprints",'pivot table'!$A$4,"log",A18,"filtered","yes","miner","imfa")</f>
        <v>11</v>
      </c>
      <c r="K18" s="18"/>
      <c r="L18" s="53">
        <f>1-GETPIVOTDATA("Average of share no footprint",'pivot table'!$A$4,"log",A18,"filtered","yes","miner","im")</f>
        <v>0.11111111111111116</v>
      </c>
      <c r="M18" s="53">
        <f>1-GETPIVOTDATA("Average of share no footprint",'pivot table'!$A$4,"log",A18,"filtered","yes","miner","ima")</f>
        <v>0.88888888888888884</v>
      </c>
      <c r="N18" s="53">
        <f>1-GETPIVOTDATA("Average of share no footprint",'pivot table'!$A$4,"log",A18,"filtered","yes","miner","imf")</f>
        <v>0.66666666666666674</v>
      </c>
      <c r="O18" s="53">
        <f>1-GETPIVOTDATA("Average of share no footprint",'pivot table'!$A$4,"log",A18,"filtered","yes","miner","imfa")</f>
        <v>1</v>
      </c>
      <c r="P18" s="18"/>
      <c r="Q18" s="78">
        <v>0</v>
      </c>
      <c r="R18" s="56">
        <v>2</v>
      </c>
      <c r="S18" s="56">
        <v>2</v>
      </c>
      <c r="T18" s="56">
        <v>2</v>
      </c>
      <c r="U18" s="78">
        <v>0</v>
      </c>
      <c r="V18" s="17">
        <v>0</v>
      </c>
      <c r="W18" s="84">
        <v>0</v>
      </c>
      <c r="X18" s="17">
        <v>1</v>
      </c>
      <c r="Y18" s="17">
        <v>0</v>
      </c>
      <c r="Z18" s="17">
        <v>2</v>
      </c>
      <c r="AA18" s="17"/>
      <c r="AB18" s="91">
        <v>0</v>
      </c>
      <c r="AC18" s="18">
        <v>0.23076923076923078</v>
      </c>
      <c r="AD18" s="18">
        <v>0.18181818181818182</v>
      </c>
      <c r="AE18" s="90">
        <v>0.36363636363636365</v>
      </c>
      <c r="AF18" s="91">
        <v>0</v>
      </c>
      <c r="AG18" s="18">
        <v>0</v>
      </c>
      <c r="AH18" s="18">
        <v>0</v>
      </c>
      <c r="AI18" s="90">
        <v>0</v>
      </c>
      <c r="AJ18" s="19">
        <v>0.5</v>
      </c>
      <c r="AK18" s="18">
        <v>0</v>
      </c>
      <c r="AL18" s="19">
        <v>0.66666666666666663</v>
      </c>
    </row>
    <row r="19" spans="1:38" ht="14.1" customHeight="1" x14ac:dyDescent="0.25">
      <c r="A19" t="str">
        <f>'pivot table'!A23</f>
        <v>TKDE_Benchmark-BPIC17_f.xes.gz</v>
      </c>
      <c r="B19" s="67">
        <v>17</v>
      </c>
      <c r="C19" s="78">
        <f>GETPIVOTDATA("Average of activity",'pivot table'!$A$4,"log",A19,"filtered","yes","miner","im")</f>
        <v>18</v>
      </c>
      <c r="D19" s="19">
        <f>GETPIVOTDATA("Average of activity",'pivot table'!$A$4,"log",A19,"filtered","yes","miner","imf")/C19</f>
        <v>1</v>
      </c>
      <c r="E19" s="19">
        <f>GETPIVOTDATA("Average of activity",'pivot table'!$A$4,"log",A19,"filtered","yes","miner","imfa")/C19</f>
        <v>1</v>
      </c>
      <c r="F19" s="51"/>
      <c r="G19" s="34">
        <f>GETPIVOTDATA("Average of all footprints",'pivot table'!$A$4,"log",A19,"filtered","yes","miner","im")</f>
        <v>18</v>
      </c>
      <c r="H19" s="34">
        <f>GETPIVOTDATA("Average of all footprints",'pivot table'!$A$4,"log",A19,"filtered","yes","miner","ima")</f>
        <v>21</v>
      </c>
      <c r="I19" s="34">
        <f>GETPIVOTDATA("Average of all footprints",'pivot table'!$A$4,"log",A19,"filtered","yes","miner","imf")</f>
        <v>18</v>
      </c>
      <c r="J19" s="34">
        <f>GETPIVOTDATA("Average of all footprints",'pivot table'!$A$4,"log",A19,"filtered","yes","miner","imfa")</f>
        <v>18</v>
      </c>
      <c r="K19" s="18"/>
      <c r="L19" s="53">
        <f>1-GETPIVOTDATA("Average of share no footprint",'pivot table'!$A$4,"log",A19,"filtered","yes","miner","im")</f>
        <v>0.5</v>
      </c>
      <c r="M19" s="53">
        <f>1-GETPIVOTDATA("Average of share no footprint",'pivot table'!$A$4,"log",A19,"filtered","yes","miner","ima")</f>
        <v>1</v>
      </c>
      <c r="N19" s="53">
        <f>1-GETPIVOTDATA("Average of share no footprint",'pivot table'!$A$4,"log",A19,"filtered","yes","miner","imf")</f>
        <v>1</v>
      </c>
      <c r="O19" s="53">
        <f>1-GETPIVOTDATA("Average of share no footprint",'pivot table'!$A$4,"log",A19,"filtered","yes","miner","imfa")</f>
        <v>1</v>
      </c>
      <c r="P19" s="18"/>
      <c r="Q19" s="78">
        <v>0</v>
      </c>
      <c r="R19" s="56">
        <v>6</v>
      </c>
      <c r="S19" s="56">
        <v>6</v>
      </c>
      <c r="T19" s="56">
        <v>6</v>
      </c>
      <c r="U19" s="78">
        <v>2</v>
      </c>
      <c r="V19" s="17">
        <v>2</v>
      </c>
      <c r="W19" s="84">
        <v>2</v>
      </c>
      <c r="X19" s="17">
        <v>0</v>
      </c>
      <c r="Y19" s="17">
        <v>0</v>
      </c>
      <c r="Z19" s="17">
        <v>0</v>
      </c>
      <c r="AA19" s="17"/>
      <c r="AB19" s="91">
        <v>0</v>
      </c>
      <c r="AC19" s="19">
        <v>0.42105263157894735</v>
      </c>
      <c r="AD19" s="19">
        <v>0.5</v>
      </c>
      <c r="AE19" s="96">
        <v>0.5</v>
      </c>
      <c r="AF19" s="91">
        <v>0</v>
      </c>
      <c r="AG19" s="18">
        <v>0.2857142857142857</v>
      </c>
      <c r="AH19" s="18">
        <v>0.2857142857142857</v>
      </c>
      <c r="AI19" s="90">
        <v>0.2857142857142857</v>
      </c>
      <c r="AJ19" s="18">
        <v>0</v>
      </c>
      <c r="AK19" s="18">
        <v>0</v>
      </c>
      <c r="AL19" s="18" t="s">
        <v>636</v>
      </c>
    </row>
    <row r="20" spans="1:38" ht="14.1" customHeight="1" x14ac:dyDescent="0.25">
      <c r="A20" t="str">
        <f>'pivot table'!A24</f>
        <v>TKDE_Benchmark-BPIC15_3f.xes.gz</v>
      </c>
      <c r="B20" s="67">
        <v>15.3</v>
      </c>
      <c r="C20" s="78">
        <f>GETPIVOTDATA("Average of activity",'pivot table'!$A$4,"log",A20,"filtered","yes","miner","im")</f>
        <v>62</v>
      </c>
      <c r="D20" s="19">
        <f>GETPIVOTDATA("Average of activity",'pivot table'!$A$4,"log",A20,"filtered","yes","miner","imf")/C20</f>
        <v>1</v>
      </c>
      <c r="E20" s="19">
        <f>GETPIVOTDATA("Average of activity",'pivot table'!$A$4,"log",A20,"filtered","yes","miner","imfa")/C20</f>
        <v>1</v>
      </c>
      <c r="F20" s="51"/>
      <c r="G20" s="34">
        <f>GETPIVOTDATA("Average of all footprints",'pivot table'!$A$4,"log",A20,"filtered","yes","miner","im")</f>
        <v>4</v>
      </c>
      <c r="H20" s="34">
        <f>GETPIVOTDATA("Average of all footprints",'pivot table'!$A$4,"log",A20,"filtered","yes","miner","ima")</f>
        <v>103</v>
      </c>
      <c r="I20" s="34">
        <f>GETPIVOTDATA("Average of all footprints",'pivot table'!$A$4,"log",A20,"filtered","yes","miner","imf")</f>
        <v>70</v>
      </c>
      <c r="J20" s="34">
        <f>GETPIVOTDATA("Average of all footprints",'pivot table'!$A$4,"log",A20,"filtered","yes","miner","imfa")</f>
        <v>63</v>
      </c>
      <c r="K20" s="18"/>
      <c r="L20" s="53">
        <f>1-GETPIVOTDATA("Average of share no footprint",'pivot table'!$A$4,"log",A20,"filtered","yes","miner","im")</f>
        <v>4.8387096774193505E-2</v>
      </c>
      <c r="M20" s="53">
        <f>1-GETPIVOTDATA("Average of share no footprint",'pivot table'!$A$4,"log",A20,"filtered","yes","miner","ima")</f>
        <v>0.83870967741935487</v>
      </c>
      <c r="N20" s="53">
        <f>1-GETPIVOTDATA("Average of share no footprint",'pivot table'!$A$4,"log",A20,"filtered","yes","miner","imf")</f>
        <v>1</v>
      </c>
      <c r="O20" s="53">
        <f>1-GETPIVOTDATA("Average of share no footprint",'pivot table'!$A$4,"log",A20,"filtered","yes","miner","imfa")</f>
        <v>1</v>
      </c>
      <c r="P20" s="18"/>
      <c r="Q20" s="78">
        <v>0</v>
      </c>
      <c r="R20" s="56">
        <v>43</v>
      </c>
      <c r="S20" s="56">
        <v>38</v>
      </c>
      <c r="T20" s="56">
        <v>31</v>
      </c>
      <c r="U20" s="78">
        <v>1</v>
      </c>
      <c r="V20" s="17">
        <v>0</v>
      </c>
      <c r="W20" s="84">
        <v>0</v>
      </c>
      <c r="X20" s="17">
        <v>3</v>
      </c>
      <c r="Y20" s="17">
        <v>0</v>
      </c>
      <c r="Z20" s="17">
        <v>4</v>
      </c>
      <c r="AA20" s="17"/>
      <c r="AB20" s="91">
        <v>0</v>
      </c>
      <c r="AC20" s="19">
        <v>0.46078431372549017</v>
      </c>
      <c r="AD20" s="19">
        <v>0.54285714285714282</v>
      </c>
      <c r="AE20" s="96">
        <v>0.55555555555555558</v>
      </c>
      <c r="AF20" s="91">
        <v>0</v>
      </c>
      <c r="AG20" s="18">
        <v>5.5555555555555552E-2</v>
      </c>
      <c r="AH20" s="18">
        <v>0</v>
      </c>
      <c r="AI20" s="90">
        <v>0</v>
      </c>
      <c r="AJ20" s="18">
        <v>0.17647058823529413</v>
      </c>
      <c r="AK20" s="18">
        <v>0</v>
      </c>
      <c r="AL20" s="18">
        <v>0.30769230769230771</v>
      </c>
    </row>
    <row r="21" spans="1:38" ht="14.1" customHeight="1" x14ac:dyDescent="0.25">
      <c r="A21" t="str">
        <f>'pivot table'!A25</f>
        <v>TKDE_Benchmark-BPIC15_4f.xes.gz</v>
      </c>
      <c r="B21" s="67">
        <v>15.4</v>
      </c>
      <c r="C21" s="78">
        <f>GETPIVOTDATA("Average of activity",'pivot table'!$A$4,"log",A21,"filtered","yes","miner","im")</f>
        <v>65</v>
      </c>
      <c r="D21" s="19">
        <f>GETPIVOTDATA("Average of activity",'pivot table'!$A$4,"log",A21,"filtered","yes","miner","imf")/C21</f>
        <v>1</v>
      </c>
      <c r="E21" s="19">
        <f>GETPIVOTDATA("Average of activity",'pivot table'!$A$4,"log",A21,"filtered","yes","miner","imfa")/C21</f>
        <v>1</v>
      </c>
      <c r="F21" s="51"/>
      <c r="G21" s="34">
        <f>GETPIVOTDATA("Average of all footprints",'pivot table'!$A$4,"log",A21,"filtered","yes","miner","im")</f>
        <v>21</v>
      </c>
      <c r="H21" s="34">
        <f>GETPIVOTDATA("Average of all footprints",'pivot table'!$A$4,"log",A21,"filtered","yes","miner","ima")</f>
        <v>102</v>
      </c>
      <c r="I21" s="34">
        <f>GETPIVOTDATA("Average of all footprints",'pivot table'!$A$4,"log",A21,"filtered","yes","miner","imf")</f>
        <v>79</v>
      </c>
      <c r="J21" s="34">
        <f>GETPIVOTDATA("Average of all footprints",'pivot table'!$A$4,"log",A21,"filtered","yes","miner","imfa")</f>
        <v>77</v>
      </c>
      <c r="K21" s="18"/>
      <c r="L21" s="53">
        <f>1-GETPIVOTDATA("Average of share no footprint",'pivot table'!$A$4,"log",A21,"filtered","yes","miner","im")</f>
        <v>4.6153846153846101E-2</v>
      </c>
      <c r="M21" s="53">
        <f>1-GETPIVOTDATA("Average of share no footprint",'pivot table'!$A$4,"log",A21,"filtered","yes","miner","ima")</f>
        <v>0.92307692307692313</v>
      </c>
      <c r="N21" s="53">
        <f>1-GETPIVOTDATA("Average of share no footprint",'pivot table'!$A$4,"log",A21,"filtered","yes","miner","imf")</f>
        <v>1</v>
      </c>
      <c r="O21" s="53">
        <f>1-GETPIVOTDATA("Average of share no footprint",'pivot table'!$A$4,"log",A21,"filtered","yes","miner","imfa")</f>
        <v>1</v>
      </c>
      <c r="P21" s="18"/>
      <c r="Q21" s="78">
        <v>0</v>
      </c>
      <c r="R21" s="56">
        <v>52</v>
      </c>
      <c r="S21" s="56">
        <v>38</v>
      </c>
      <c r="T21" s="56">
        <v>37</v>
      </c>
      <c r="U21" s="78">
        <v>6</v>
      </c>
      <c r="V21" s="17">
        <v>6</v>
      </c>
      <c r="W21" s="84">
        <v>6</v>
      </c>
      <c r="X21" s="17">
        <v>2</v>
      </c>
      <c r="Y21" s="17">
        <v>0</v>
      </c>
      <c r="Z21" s="17">
        <v>1</v>
      </c>
      <c r="AA21" s="17"/>
      <c r="AB21" s="91">
        <v>0</v>
      </c>
      <c r="AC21" s="19">
        <v>0.625</v>
      </c>
      <c r="AD21" s="19">
        <v>0.60273972602739723</v>
      </c>
      <c r="AE21" s="96">
        <v>0.61971830985915488</v>
      </c>
      <c r="AF21" s="91">
        <v>0</v>
      </c>
      <c r="AG21" s="18">
        <v>0.31578947368421051</v>
      </c>
      <c r="AH21" s="18">
        <v>0.31578947368421051</v>
      </c>
      <c r="AI21" s="90">
        <v>0.33333333333333331</v>
      </c>
      <c r="AJ21" s="18">
        <v>0.13333333333333333</v>
      </c>
      <c r="AK21" s="18">
        <v>0</v>
      </c>
      <c r="AL21" s="18">
        <v>6.6666666666666666E-2</v>
      </c>
    </row>
    <row r="22" spans="1:38" ht="14.1" customHeight="1" x14ac:dyDescent="0.25">
      <c r="A22" t="str">
        <f>'pivot table'!A26</f>
        <v>TKDE_Benchmark-BPIC15_1f.xes.gz</v>
      </c>
      <c r="B22" s="67">
        <v>15.1</v>
      </c>
      <c r="C22" s="78">
        <f>GETPIVOTDATA("Average of activity",'pivot table'!$A$4,"log",A22,"filtered","yes","miner","im")</f>
        <v>70</v>
      </c>
      <c r="D22" s="19">
        <f>GETPIVOTDATA("Average of activity",'pivot table'!$A$4,"log",A22,"filtered","yes","miner","imf")/C22</f>
        <v>1</v>
      </c>
      <c r="E22" s="19">
        <f>GETPIVOTDATA("Average of activity",'pivot table'!$A$4,"log",A22,"filtered","yes","miner","imfa")/C22</f>
        <v>1</v>
      </c>
      <c r="F22" s="51"/>
      <c r="G22" s="34">
        <f>GETPIVOTDATA("Average of all footprints",'pivot table'!$A$4,"log",A22,"filtered","yes","miner","im")</f>
        <v>77</v>
      </c>
      <c r="H22" s="34">
        <f>GETPIVOTDATA("Average of all footprints",'pivot table'!$A$4,"log",A22,"filtered","yes","miner","ima")</f>
        <v>88</v>
      </c>
      <c r="I22" s="34">
        <f>GETPIVOTDATA("Average of all footprints",'pivot table'!$A$4,"log",A22,"filtered","yes","miner","imf")</f>
        <v>71</v>
      </c>
      <c r="J22" s="34">
        <f>GETPIVOTDATA("Average of all footprints",'pivot table'!$A$4,"log",A22,"filtered","yes","miner","imfa")</f>
        <v>73</v>
      </c>
      <c r="K22" s="18"/>
      <c r="L22" s="53">
        <f>1-GETPIVOTDATA("Average of share no footprint",'pivot table'!$A$4,"log",A22,"filtered","yes","miner","im")</f>
        <v>7.1428571428571397E-2</v>
      </c>
      <c r="M22" s="53">
        <f>1-GETPIVOTDATA("Average of share no footprint",'pivot table'!$A$4,"log",A22,"filtered","yes","miner","ima")</f>
        <v>0.98571428571428577</v>
      </c>
      <c r="N22" s="53">
        <f>1-GETPIVOTDATA("Average of share no footprint",'pivot table'!$A$4,"log",A22,"filtered","yes","miner","imf")</f>
        <v>1</v>
      </c>
      <c r="O22" s="53">
        <f>1-GETPIVOTDATA("Average of share no footprint",'pivot table'!$A$4,"log",A22,"filtered","yes","miner","imfa")</f>
        <v>1</v>
      </c>
      <c r="P22" s="18"/>
      <c r="Q22" s="78">
        <v>0</v>
      </c>
      <c r="R22" s="56">
        <v>52</v>
      </c>
      <c r="S22" s="56">
        <v>40</v>
      </c>
      <c r="T22" s="56">
        <v>39</v>
      </c>
      <c r="U22" s="78">
        <v>7</v>
      </c>
      <c r="V22" s="17">
        <v>6</v>
      </c>
      <c r="W22" s="84">
        <v>7</v>
      </c>
      <c r="X22" s="17">
        <v>0</v>
      </c>
      <c r="Y22" s="17">
        <v>0</v>
      </c>
      <c r="Z22" s="17">
        <v>0</v>
      </c>
      <c r="AA22" s="17"/>
      <c r="AB22" s="91">
        <v>0</v>
      </c>
      <c r="AC22" s="19">
        <v>0.72839506172839508</v>
      </c>
      <c r="AD22" s="19">
        <v>0.70769230769230773</v>
      </c>
      <c r="AE22" s="96">
        <v>0.69696969696969702</v>
      </c>
      <c r="AF22" s="91">
        <v>0</v>
      </c>
      <c r="AG22" s="18">
        <v>0.3888888888888889</v>
      </c>
      <c r="AH22" s="18">
        <v>0.375</v>
      </c>
      <c r="AI22" s="90">
        <v>0.3888888888888889</v>
      </c>
      <c r="AJ22" s="18">
        <v>0</v>
      </c>
      <c r="AK22" s="18">
        <v>0</v>
      </c>
      <c r="AL22" s="18">
        <v>0</v>
      </c>
    </row>
    <row r="23" spans="1:38" ht="14.1" customHeight="1" x14ac:dyDescent="0.25">
      <c r="A23" t="str">
        <f>'pivot table'!A27</f>
        <v>TKDE_Benchmark-BPIC15_5f.xes.gz</v>
      </c>
      <c r="B23" s="67">
        <v>15.5</v>
      </c>
      <c r="C23" s="78">
        <f>GETPIVOTDATA("Average of activity",'pivot table'!$A$4,"log",A23,"filtered","yes","miner","im")</f>
        <v>74</v>
      </c>
      <c r="D23" s="19">
        <f>GETPIVOTDATA("Average of activity",'pivot table'!$A$4,"log",A23,"filtered","yes","miner","imf")/C23</f>
        <v>0.95945945945945943</v>
      </c>
      <c r="E23" s="19">
        <f>GETPIVOTDATA("Average of activity",'pivot table'!$A$4,"log",A23,"filtered","yes","miner","imfa")/C23</f>
        <v>0.95945945945945943</v>
      </c>
      <c r="F23" s="51"/>
      <c r="G23" s="34">
        <f>GETPIVOTDATA("Average of all footprints",'pivot table'!$A$4,"log",A23,"filtered","yes","miner","im")</f>
        <v>23</v>
      </c>
      <c r="H23" s="34">
        <f>GETPIVOTDATA("Average of all footprints",'pivot table'!$A$4,"log",A23,"filtered","yes","miner","ima")</f>
        <v>100</v>
      </c>
      <c r="I23" s="34">
        <f>GETPIVOTDATA("Average of all footprints",'pivot table'!$A$4,"log",A23,"filtered","yes","miner","imf")</f>
        <v>75</v>
      </c>
      <c r="J23" s="34">
        <f>GETPIVOTDATA("Average of all footprints",'pivot table'!$A$4,"log",A23,"filtered","yes","miner","imfa")</f>
        <v>77</v>
      </c>
      <c r="K23" s="18"/>
      <c r="L23" s="53">
        <f>1-GETPIVOTDATA("Average of share no footprint",'pivot table'!$A$4,"log",A23,"filtered","yes","miner","im")</f>
        <v>4.0540540540540571E-2</v>
      </c>
      <c r="M23" s="53">
        <f>1-GETPIVOTDATA("Average of share no footprint",'pivot table'!$A$4,"log",A23,"filtered","yes","miner","ima")</f>
        <v>0.98648648648648651</v>
      </c>
      <c r="N23" s="53">
        <f>1-GETPIVOTDATA("Average of share no footprint",'pivot table'!$A$4,"log",A23,"filtered","yes","miner","imf")</f>
        <v>1</v>
      </c>
      <c r="O23" s="53">
        <f>1-GETPIVOTDATA("Average of share no footprint",'pivot table'!$A$4,"log",A23,"filtered","yes","miner","imfa")</f>
        <v>1</v>
      </c>
      <c r="P23" s="18"/>
      <c r="Q23" s="78">
        <v>0</v>
      </c>
      <c r="R23" s="56">
        <v>62</v>
      </c>
      <c r="S23" s="56">
        <v>43</v>
      </c>
      <c r="T23" s="56">
        <v>42</v>
      </c>
      <c r="U23" s="78">
        <v>5</v>
      </c>
      <c r="V23" s="17">
        <v>7</v>
      </c>
      <c r="W23" s="84">
        <v>7</v>
      </c>
      <c r="X23" s="17">
        <v>1</v>
      </c>
      <c r="Y23" s="17">
        <v>0</v>
      </c>
      <c r="Z23" s="17">
        <v>1</v>
      </c>
      <c r="AA23" s="17"/>
      <c r="AB23" s="91">
        <v>0</v>
      </c>
      <c r="AC23" s="19">
        <v>0.71578947368421053</v>
      </c>
      <c r="AD23" s="19">
        <v>0.73529411764705888</v>
      </c>
      <c r="AE23" s="96">
        <v>0.7142857142857143</v>
      </c>
      <c r="AF23" s="91">
        <v>0</v>
      </c>
      <c r="AG23" s="18">
        <v>0.29411764705882354</v>
      </c>
      <c r="AH23" s="19">
        <v>0.5</v>
      </c>
      <c r="AI23" s="90">
        <v>0.41176470588235292</v>
      </c>
      <c r="AJ23" s="18">
        <v>9.0909090909090912E-2</v>
      </c>
      <c r="AK23" s="18">
        <v>0</v>
      </c>
      <c r="AL23" s="18">
        <v>0.14285714285714285</v>
      </c>
    </row>
    <row r="24" spans="1:38" ht="14.1" customHeight="1" x14ac:dyDescent="0.25">
      <c r="A24" t="str">
        <f>'pivot table'!A28</f>
        <v>TKDE_Benchmark-BPIC15_2f.xes.gz</v>
      </c>
      <c r="B24" s="70">
        <v>15.2</v>
      </c>
      <c r="C24" s="80">
        <f>GETPIVOTDATA("Average of activity",'pivot table'!$A$4,"log",A24,"filtered","yes","miner","im")</f>
        <v>82</v>
      </c>
      <c r="D24" s="24">
        <f>GETPIVOTDATA("Average of activity",'pivot table'!$A$4,"log",A24,"filtered","yes","miner","imf")/C24</f>
        <v>0.97560975609756095</v>
      </c>
      <c r="E24" s="24">
        <f>GETPIVOTDATA("Average of activity",'pivot table'!$A$4,"log",A24,"filtered","yes","miner","imfa")/C24</f>
        <v>0.97560975609756095</v>
      </c>
      <c r="F24" s="51"/>
      <c r="G24" s="36">
        <f>GETPIVOTDATA("Average of all footprints",'pivot table'!$A$4,"log",A24,"filtered","yes","miner","im")</f>
        <v>17</v>
      </c>
      <c r="H24" s="36">
        <f>GETPIVOTDATA("Average of all footprints",'pivot table'!$A$4,"log",A24,"filtered","yes","miner","ima")</f>
        <v>125</v>
      </c>
      <c r="I24" s="36">
        <f>GETPIVOTDATA("Average of all footprints",'pivot table'!$A$4,"log",A24,"filtered","yes","miner","imf")</f>
        <v>95</v>
      </c>
      <c r="J24" s="36">
        <f>GETPIVOTDATA("Average of all footprints",'pivot table'!$A$4,"log",A24,"filtered","yes","miner","imfa")</f>
        <v>91</v>
      </c>
      <c r="K24" s="18"/>
      <c r="L24" s="54">
        <f>1-GETPIVOTDATA("Average of share no footprint",'pivot table'!$A$4,"log",A24,"filtered","yes","miner","im")</f>
        <v>3.6585365853658569E-2</v>
      </c>
      <c r="M24" s="54">
        <f>1-GETPIVOTDATA("Average of share no footprint",'pivot table'!$A$4,"log",A24,"filtered","yes","miner","ima")</f>
        <v>0.87804878048780488</v>
      </c>
      <c r="N24" s="54">
        <f>1-GETPIVOTDATA("Average of share no footprint",'pivot table'!$A$4,"log",A24,"filtered","yes","miner","imf")</f>
        <v>1</v>
      </c>
      <c r="O24" s="54">
        <f>1-GETPIVOTDATA("Average of share no footprint",'pivot table'!$A$4,"log",A24,"filtered","yes","miner","imfa")</f>
        <v>1</v>
      </c>
      <c r="P24" s="18"/>
      <c r="Q24" s="80">
        <v>2</v>
      </c>
      <c r="R24" s="58">
        <v>63</v>
      </c>
      <c r="S24" s="58">
        <v>55</v>
      </c>
      <c r="T24" s="58">
        <v>51</v>
      </c>
      <c r="U24" s="80">
        <v>6</v>
      </c>
      <c r="V24" s="22">
        <v>5</v>
      </c>
      <c r="W24" s="86">
        <v>5</v>
      </c>
      <c r="X24" s="22">
        <v>2</v>
      </c>
      <c r="Y24" s="22">
        <v>0</v>
      </c>
      <c r="Z24" s="22">
        <v>2</v>
      </c>
      <c r="AA24" s="17"/>
      <c r="AB24" s="92">
        <v>0.1111111111111111</v>
      </c>
      <c r="AC24" s="24">
        <v>0.59663865546218486</v>
      </c>
      <c r="AD24" s="24">
        <v>0.66666666666666663</v>
      </c>
      <c r="AE24" s="98">
        <v>0.67441860465116277</v>
      </c>
      <c r="AF24" s="92">
        <v>0</v>
      </c>
      <c r="AG24" s="23">
        <v>0.2857142857142857</v>
      </c>
      <c r="AH24" s="23">
        <v>0.27777777777777779</v>
      </c>
      <c r="AI24" s="93">
        <v>0.27777777777777779</v>
      </c>
      <c r="AJ24" s="23">
        <v>0.125</v>
      </c>
      <c r="AK24" s="25" t="s">
        <v>636</v>
      </c>
      <c r="AL24" s="25">
        <v>0.13333333333333333</v>
      </c>
    </row>
    <row r="25" spans="1:38" ht="4.5" customHeight="1" x14ac:dyDescent="0.25"/>
    <row r="26" spans="1:38" ht="14.1" customHeight="1" x14ac:dyDescent="0.25">
      <c r="B26" s="48" t="s">
        <v>639</v>
      </c>
      <c r="D26" s="73">
        <v>0</v>
      </c>
      <c r="E26" s="73">
        <v>0.33</v>
      </c>
      <c r="F26" s="44"/>
      <c r="G26" s="32">
        <v>750</v>
      </c>
      <c r="H26" s="32">
        <v>500</v>
      </c>
      <c r="I26" s="31">
        <v>250</v>
      </c>
      <c r="J26" s="31">
        <v>0</v>
      </c>
      <c r="K26" s="44"/>
      <c r="L26" s="74">
        <v>0</v>
      </c>
      <c r="M26" s="27">
        <v>0.5</v>
      </c>
      <c r="N26" s="27">
        <v>0.75</v>
      </c>
      <c r="O26" s="27">
        <v>1</v>
      </c>
      <c r="P26" s="26"/>
      <c r="Q26" s="46">
        <v>0</v>
      </c>
      <c r="R26" s="46">
        <v>0</v>
      </c>
      <c r="S26" s="46">
        <v>60</v>
      </c>
      <c r="T26" s="46">
        <v>120</v>
      </c>
      <c r="U26" s="44"/>
      <c r="V26" s="39">
        <v>0</v>
      </c>
      <c r="W26" s="39">
        <v>10</v>
      </c>
      <c r="X26" s="40">
        <v>20</v>
      </c>
      <c r="Y26" s="30"/>
      <c r="Z26" s="40">
        <v>30</v>
      </c>
      <c r="AA26" s="41"/>
      <c r="AB26" s="44"/>
      <c r="AC26" s="44"/>
      <c r="AD26" s="44"/>
      <c r="AE26" s="44"/>
      <c r="AF26" s="47"/>
      <c r="AG26" s="47"/>
      <c r="AH26" s="27">
        <v>0</v>
      </c>
      <c r="AI26" s="42">
        <v>0.25</v>
      </c>
      <c r="AJ26" s="43">
        <v>0.5</v>
      </c>
      <c r="AK26" s="43">
        <v>0.75</v>
      </c>
      <c r="AL26" s="43">
        <v>0.75</v>
      </c>
    </row>
    <row r="27" spans="1:38" ht="13.5" customHeight="1" x14ac:dyDescent="0.25">
      <c r="D27" s="13">
        <v>0.66</v>
      </c>
      <c r="E27" s="14">
        <v>1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75">
        <v>180</v>
      </c>
      <c r="S27" s="40">
        <v>240</v>
      </c>
      <c r="T27" s="40">
        <v>300</v>
      </c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</sheetData>
  <mergeCells count="9">
    <mergeCell ref="G1:J1"/>
    <mergeCell ref="C1:E1"/>
    <mergeCell ref="AB1:AE1"/>
    <mergeCell ref="AF1:AI1"/>
    <mergeCell ref="AJ1:AL1"/>
    <mergeCell ref="L1:O1"/>
    <mergeCell ref="Q1:T1"/>
    <mergeCell ref="U1:W1"/>
    <mergeCell ref="X1:Z1"/>
  </mergeCells>
  <conditionalFormatting sqref="L26:P26 L3:P24">
    <cfRule type="colorScale" priority="20">
      <colorScale>
        <cfvo type="min"/>
        <cfvo type="max"/>
        <color rgb="FFFCFCFF"/>
        <color rgb="FFF8696B"/>
      </colorScale>
    </cfRule>
  </conditionalFormatting>
  <conditionalFormatting sqref="Z26:AA26 V26:X26 U3:AA25">
    <cfRule type="colorScale" priority="11">
      <colorScale>
        <cfvo type="num" val="0"/>
        <cfvo type="num" val="30"/>
        <color theme="0"/>
        <color theme="9" tint="-0.249977111117893"/>
      </colorScale>
    </cfRule>
  </conditionalFormatting>
  <conditionalFormatting sqref="AB3:AL25 AB26 AH26:AL26">
    <cfRule type="colorScale" priority="10">
      <colorScale>
        <cfvo type="num" val="0"/>
        <cfvo type="num" val="1"/>
        <color theme="0"/>
        <color theme="4" tint="-0.249977111117893"/>
      </colorScale>
    </cfRule>
  </conditionalFormatting>
  <conditionalFormatting sqref="K3:K26">
    <cfRule type="colorScale" priority="9">
      <colorScale>
        <cfvo type="num" val="0"/>
        <cfvo type="num" val="0.5"/>
        <cfvo type="num" val="2"/>
        <color theme="4" tint="-0.249977111117893"/>
        <color theme="0"/>
        <color theme="5"/>
      </colorScale>
    </cfRule>
  </conditionalFormatting>
  <conditionalFormatting sqref="G3:J25 B26">
    <cfRule type="colorScale" priority="7">
      <colorScale>
        <cfvo type="min"/>
        <cfvo type="percentile" val="25"/>
        <cfvo type="max"/>
        <color theme="0"/>
        <color theme="4" tint="0.39997558519241921"/>
        <color theme="4" tint="-0.249977111117893"/>
      </colorScale>
    </cfRule>
  </conditionalFormatting>
  <conditionalFormatting sqref="G26:J26">
    <cfRule type="colorScale" priority="4">
      <colorScale>
        <cfvo type="min"/>
        <cfvo type="percentile" val="25"/>
        <cfvo type="max"/>
        <color theme="0"/>
        <color theme="4" tint="0.39997558519241921"/>
        <color theme="4" tint="-0.249977111117893"/>
      </colorScale>
    </cfRule>
  </conditionalFormatting>
  <conditionalFormatting sqref="Q3:T26 R27:T27">
    <cfRule type="colorScale" priority="33">
      <colorScale>
        <cfvo type="min"/>
        <cfvo type="num" val="300"/>
        <color rgb="FFFCFCFF"/>
        <color theme="9" tint="-0.249977111117893"/>
      </colorScale>
    </cfRule>
  </conditionalFormatting>
  <conditionalFormatting sqref="D3:E27">
    <cfRule type="colorScale" priority="1">
      <colorScale>
        <cfvo type="min"/>
        <cfvo type="max"/>
        <color rgb="FFFCFCFF"/>
        <color theme="9" tint="-0.249977111117893"/>
      </colorScale>
    </cfRule>
  </conditionalFormatting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FDA9-6D5A-4D4D-A5DD-B5DFD9CC476B}">
  <dimension ref="A1:AG27"/>
  <sheetViews>
    <sheetView tabSelected="1" topLeftCell="F1" zoomScale="130" zoomScaleNormal="130" workbookViewId="0">
      <selection activeCell="AH3" sqref="AH3"/>
    </sheetView>
  </sheetViews>
  <sheetFormatPr defaultRowHeight="15" x14ac:dyDescent="0.25"/>
  <cols>
    <col min="1" max="1" width="54.28515625" bestFit="1" customWidth="1"/>
    <col min="2" max="2" width="6.140625" bestFit="1" customWidth="1"/>
    <col min="3" max="3" width="3.5703125" bestFit="1" customWidth="1"/>
    <col min="4" max="4" width="4.85546875" bestFit="1" customWidth="1"/>
    <col min="5" max="5" width="5.7109375" bestFit="1" customWidth="1"/>
    <col min="6" max="6" width="0.7109375" customWidth="1"/>
    <col min="7" max="10" width="3.5703125" bestFit="1" customWidth="1"/>
    <col min="11" max="11" width="0.85546875" customWidth="1"/>
    <col min="12" max="12" width="4" bestFit="1" customWidth="1"/>
    <col min="13" max="15" width="4.85546875" bestFit="1" customWidth="1"/>
    <col min="16" max="16" width="0.7109375" customWidth="1"/>
    <col min="17" max="17" width="3.140625" hidden="1" customWidth="1"/>
    <col min="18" max="20" width="3.5703125" bestFit="1" customWidth="1"/>
    <col min="21" max="24" width="3.140625" bestFit="1" customWidth="1"/>
    <col min="25" max="25" width="3.140625" hidden="1" customWidth="1"/>
    <col min="26" max="26" width="3.140625" bestFit="1" customWidth="1"/>
    <col min="27" max="27" width="0.7109375" customWidth="1"/>
    <col min="28" max="28" width="4" hidden="1" customWidth="1"/>
    <col min="29" max="29" width="4.140625" customWidth="1"/>
    <col min="30" max="30" width="4.5703125" customWidth="1"/>
    <col min="31" max="31" width="4.28515625" customWidth="1"/>
    <col min="32" max="32" width="4.140625" customWidth="1"/>
    <col min="33" max="33" width="4.28515625" customWidth="1"/>
  </cols>
  <sheetData>
    <row r="1" spans="1:33" x14ac:dyDescent="0.25">
      <c r="B1" s="71" t="s">
        <v>644</v>
      </c>
      <c r="C1" s="112" t="s">
        <v>663</v>
      </c>
      <c r="D1" s="111"/>
      <c r="E1" s="111"/>
      <c r="G1" s="111" t="s">
        <v>650</v>
      </c>
      <c r="H1" s="111"/>
      <c r="I1" s="111"/>
      <c r="J1" s="111"/>
      <c r="L1" s="111" t="s">
        <v>664</v>
      </c>
      <c r="M1" s="111"/>
      <c r="N1" s="111"/>
      <c r="O1" s="111"/>
      <c r="Q1" s="112" t="s">
        <v>651</v>
      </c>
      <c r="R1" s="111"/>
      <c r="S1" s="111"/>
      <c r="T1" s="111"/>
      <c r="U1" s="112" t="s">
        <v>661</v>
      </c>
      <c r="V1" s="111"/>
      <c r="W1" s="113"/>
      <c r="X1" s="111" t="s">
        <v>11</v>
      </c>
      <c r="Y1" s="111"/>
      <c r="Z1" s="111"/>
      <c r="AB1" s="107" t="s">
        <v>652</v>
      </c>
      <c r="AC1" s="114" t="s">
        <v>665</v>
      </c>
      <c r="AD1" s="115"/>
      <c r="AE1" s="115"/>
      <c r="AF1" s="115"/>
      <c r="AG1" s="108" t="s">
        <v>666</v>
      </c>
    </row>
    <row r="2" spans="1:33" ht="24" x14ac:dyDescent="0.25">
      <c r="B2" s="61"/>
      <c r="C2" s="81" t="s">
        <v>659</v>
      </c>
      <c r="D2" s="49" t="s">
        <v>641</v>
      </c>
      <c r="E2" s="49" t="s">
        <v>642</v>
      </c>
      <c r="G2" s="49" t="s">
        <v>640</v>
      </c>
      <c r="H2" s="49" t="s">
        <v>643</v>
      </c>
      <c r="I2" s="49" t="s">
        <v>641</v>
      </c>
      <c r="J2" s="49" t="s">
        <v>642</v>
      </c>
      <c r="L2" s="49" t="s">
        <v>640</v>
      </c>
      <c r="M2" s="49" t="s">
        <v>643</v>
      </c>
      <c r="N2" s="49" t="s">
        <v>641</v>
      </c>
      <c r="O2" s="49" t="s">
        <v>642</v>
      </c>
      <c r="Q2" s="81" t="s">
        <v>640</v>
      </c>
      <c r="R2" s="49" t="s">
        <v>643</v>
      </c>
      <c r="S2" s="49" t="s">
        <v>641</v>
      </c>
      <c r="T2" s="49" t="s">
        <v>642</v>
      </c>
      <c r="U2" s="81" t="s">
        <v>643</v>
      </c>
      <c r="V2" s="49" t="s">
        <v>641</v>
      </c>
      <c r="W2" s="82" t="s">
        <v>642</v>
      </c>
      <c r="X2" s="49" t="s">
        <v>643</v>
      </c>
      <c r="Y2" s="49" t="s">
        <v>641</v>
      </c>
      <c r="Z2" s="49" t="s">
        <v>642</v>
      </c>
      <c r="AB2" s="81" t="s">
        <v>640</v>
      </c>
      <c r="AC2" s="81" t="s">
        <v>640</v>
      </c>
      <c r="AD2" s="49" t="s">
        <v>643</v>
      </c>
      <c r="AE2" s="49" t="s">
        <v>641</v>
      </c>
      <c r="AF2" s="49" t="s">
        <v>642</v>
      </c>
      <c r="AG2" s="103" t="s">
        <v>641</v>
      </c>
    </row>
    <row r="3" spans="1:33" ht="14.1" customHeight="1" x14ac:dyDescent="0.25">
      <c r="A3" t="s">
        <v>589</v>
      </c>
      <c r="B3" s="63" t="s">
        <v>645</v>
      </c>
      <c r="C3" s="79">
        <f>GETPIVOTDATA("Average of activity",'pivot table'!$A$4,"filtered","no","miner","im")</f>
        <v>206.46153846153845</v>
      </c>
      <c r="D3" s="21">
        <f>GETPIVOTDATA("Average of activity",'pivot table'!$A$4,"filtered","no","miner","imf")/'results heatmap (3)'!C3</f>
        <v>0.58904619970193739</v>
      </c>
      <c r="E3" s="21">
        <f>GETPIVOTDATA("Average of activity",'pivot table'!$A$4,"filtered","no","miner","imfa")/'results heatmap (3)'!C3</f>
        <v>0.58420268256333829</v>
      </c>
      <c r="G3" s="28">
        <f>GETPIVOTDATA("Average of all footprints",'pivot table'!$A$4,"filtered","no","miner","im")</f>
        <v>8.5384615384615383</v>
      </c>
      <c r="H3" s="29">
        <f>GETPIVOTDATA("Average of all footprints",'pivot table'!$A$4,"filtered","no","miner","ima")</f>
        <v>299.76923076923077</v>
      </c>
      <c r="I3" s="28">
        <f>GETPIVOTDATA("Average of all footprints",'pivot table'!$A$4,"filtered","no","miner","imf")</f>
        <v>138.92307692307693</v>
      </c>
      <c r="J3" s="28">
        <f>GETPIVOTDATA("Average of all footprints",'pivot table'!$A$4,"filtered","no","miner","imfa")</f>
        <v>133.38461538461539</v>
      </c>
      <c r="L3" s="52">
        <f>1-GETPIVOTDATA("Average of share no footprint",'pivot table'!$A$4,"filtered","no","miner","im")</f>
        <v>1.7534888731557841E-2</v>
      </c>
      <c r="M3" s="52">
        <f>1-GETPIVOTDATA("Average of share no footprint",'pivot table'!$A$4,"filtered","no","miner","ima")</f>
        <v>0.71247975615660308</v>
      </c>
      <c r="N3" s="52">
        <f>1-GETPIVOTDATA("Average of share no footprint",'pivot table'!$A$4,"filtered","no","miner","imf")</f>
        <v>0.94432153872180946</v>
      </c>
      <c r="O3" s="52">
        <f>1-GETPIVOTDATA("Average of share no footprint",'pivot table'!$A$4,"filtered","no","miner","imfa")</f>
        <v>0.94696544080800038</v>
      </c>
      <c r="Q3" s="79">
        <v>0</v>
      </c>
      <c r="R3" s="28">
        <v>121.53846153846153</v>
      </c>
      <c r="S3" s="28">
        <v>77.615384615384613</v>
      </c>
      <c r="T3" s="28">
        <v>71.769230769230774</v>
      </c>
      <c r="U3" s="79">
        <v>2.3846153846153846</v>
      </c>
      <c r="V3" s="28">
        <v>3.4615384615384617</v>
      </c>
      <c r="W3" s="83">
        <v>4.1538461538461542</v>
      </c>
      <c r="X3" s="28">
        <v>2</v>
      </c>
      <c r="Y3" s="28">
        <v>0</v>
      </c>
      <c r="Z3" s="28">
        <v>4.615384615384615</v>
      </c>
      <c r="AB3" s="87">
        <v>0</v>
      </c>
      <c r="AC3" s="105">
        <f t="shared" ref="AC3:AF3" si="0">ROUND(AVERAGE(AC4:AC16),2)</f>
        <v>0.03</v>
      </c>
      <c r="AD3" s="105">
        <f t="shared" si="0"/>
        <v>0.2</v>
      </c>
      <c r="AE3" s="105">
        <f t="shared" si="0"/>
        <v>0.53</v>
      </c>
      <c r="AF3" s="105">
        <f t="shared" si="0"/>
        <v>0.52</v>
      </c>
      <c r="AG3" s="106">
        <f>ROUND(AVERAGE(AG4:AG16),2)</f>
        <v>0.93</v>
      </c>
    </row>
    <row r="4" spans="1:33" ht="14.1" customHeight="1" x14ac:dyDescent="0.25">
      <c r="A4" t="str">
        <f>'pivot table'!A8</f>
        <v>BPIC13-BPI_Challenge_2013_closed_problems.xes.gz</v>
      </c>
      <c r="B4" s="67" t="s">
        <v>648</v>
      </c>
      <c r="C4" s="78">
        <f>GETPIVOTDATA("Average of activity",'pivot table'!$A$4,"log",A4,"filtered","no","miner","im")</f>
        <v>4</v>
      </c>
      <c r="D4" s="19">
        <f>GETPIVOTDATA("Average of activity",'pivot table'!$A$4,"log",A4,"filtered","no","miner","imf")/C4</f>
        <v>1</v>
      </c>
      <c r="E4" s="19">
        <f>GETPIVOTDATA("Average of activity",'pivot table'!$A$4,"log",A4,"filtered","no","miner","imfa")/C4</f>
        <v>1</v>
      </c>
      <c r="G4" s="34">
        <f>GETPIVOTDATA("Average of all footprints",'pivot table'!$A$4,"log",A4,"filtered","no","miner","im")</f>
        <v>3</v>
      </c>
      <c r="H4" s="34">
        <f>GETPIVOTDATA("Average of all footprints",'pivot table'!$A$4,"log",A4,"filtered","no","miner","ima")</f>
        <v>8</v>
      </c>
      <c r="I4" s="34">
        <f>GETPIVOTDATA("Average of all footprints",'pivot table'!$A$4,"log",A4,"filtered","no","miner","imf")</f>
        <v>3</v>
      </c>
      <c r="J4" s="34">
        <f>GETPIVOTDATA("Average of all footprints",'pivot table'!$A$4,"log",A4,"filtered","no","miner","imfa")</f>
        <v>3</v>
      </c>
      <c r="L4" s="53">
        <f>1-GETPIVOTDATA("Average of share no footprint",'pivot table'!$A$4,"log",A4,"filtered","no","miner","im")</f>
        <v>0</v>
      </c>
      <c r="M4" s="53">
        <f>1-GETPIVOTDATA("Average of share no footprint",'pivot table'!$A$4,"log",A4,"filtered","no","miner","ima")</f>
        <v>0.5</v>
      </c>
      <c r="N4" s="53">
        <f>1-GETPIVOTDATA("Average of share no footprint",'pivot table'!$A$4,"log",A4,"filtered","no","miner","imf")</f>
        <v>1</v>
      </c>
      <c r="O4" s="53">
        <f>1-GETPIVOTDATA("Average of share no footprint",'pivot table'!$A$4,"log",A4,"filtered","no","miner","imfa")</f>
        <v>1</v>
      </c>
      <c r="Q4" s="78">
        <v>0</v>
      </c>
      <c r="R4" s="56">
        <v>1</v>
      </c>
      <c r="S4" s="56">
        <v>1</v>
      </c>
      <c r="T4" s="56">
        <v>1</v>
      </c>
      <c r="U4" s="78">
        <v>0</v>
      </c>
      <c r="V4" s="17">
        <v>0</v>
      </c>
      <c r="W4" s="84">
        <v>0</v>
      </c>
      <c r="X4" s="17">
        <f>GETPIVOTDATA("Average of or footprint",'pivot table'!$A$4,"log",A4,"filtered","no","miner","ima")</f>
        <v>0</v>
      </c>
      <c r="Y4" s="17">
        <v>0</v>
      </c>
      <c r="Z4" s="17">
        <v>0</v>
      </c>
      <c r="AB4" s="91">
        <v>0</v>
      </c>
      <c r="AC4" s="100">
        <v>0</v>
      </c>
      <c r="AD4" s="99">
        <v>0.19</v>
      </c>
      <c r="AE4" s="99">
        <v>0.62</v>
      </c>
      <c r="AF4" s="99">
        <v>0.62</v>
      </c>
      <c r="AG4" s="100">
        <v>0.88</v>
      </c>
    </row>
    <row r="5" spans="1:33" ht="14.1" customHeight="1" x14ac:dyDescent="0.25">
      <c r="A5" t="str">
        <f>'pivot table'!A9</f>
        <v>BPIC13-BPI_Challenge_2013_incidents.xes.gz</v>
      </c>
      <c r="B5" s="67" t="s">
        <v>649</v>
      </c>
      <c r="C5" s="78">
        <f>GETPIVOTDATA("Average of activity",'pivot table'!$A$4,"log",A5,"filtered","no","miner","im")</f>
        <v>4</v>
      </c>
      <c r="D5" s="19">
        <f>GETPIVOTDATA("Average of activity",'pivot table'!$A$4,"log",A5,"filtered","no","miner","imf")/C5</f>
        <v>0.75</v>
      </c>
      <c r="E5" s="19">
        <f>GETPIVOTDATA("Average of activity",'pivot table'!$A$4,"log",A5,"filtered","no","miner","imfa")/C5</f>
        <v>0.75</v>
      </c>
      <c r="G5" s="34">
        <f>GETPIVOTDATA("Average of all footprints",'pivot table'!$A$4,"log",A5,"filtered","no","miner","im")</f>
        <v>3</v>
      </c>
      <c r="H5" s="34">
        <f>GETPIVOTDATA("Average of all footprints",'pivot table'!$A$4,"log",A5,"filtered","no","miner","ima")</f>
        <v>6</v>
      </c>
      <c r="I5" s="34">
        <f>GETPIVOTDATA("Average of all footprints",'pivot table'!$A$4,"log",A5,"filtered","no","miner","imf")</f>
        <v>5</v>
      </c>
      <c r="J5" s="34">
        <f>GETPIVOTDATA("Average of all footprints",'pivot table'!$A$4,"log",A5,"filtered","no","miner","imfa")</f>
        <v>5</v>
      </c>
      <c r="L5" s="53">
        <f>1-GETPIVOTDATA("Average of share no footprint",'pivot table'!$A$4,"log",A5,"filtered","no","miner","im")</f>
        <v>0</v>
      </c>
      <c r="M5" s="53">
        <f>1-GETPIVOTDATA("Average of share no footprint",'pivot table'!$A$4,"log",A5,"filtered","no","miner","ima")</f>
        <v>1</v>
      </c>
      <c r="N5" s="53">
        <f>1-GETPIVOTDATA("Average of share no footprint",'pivot table'!$A$4,"log",A5,"filtered","no","miner","imf")</f>
        <v>0.66666666666666674</v>
      </c>
      <c r="O5" s="53">
        <f>1-GETPIVOTDATA("Average of share no footprint",'pivot table'!$A$4,"log",A5,"filtered","no","miner","imfa")</f>
        <v>0.66666666666666674</v>
      </c>
      <c r="Q5" s="78">
        <v>0</v>
      </c>
      <c r="R5" s="56">
        <v>1</v>
      </c>
      <c r="S5" s="56">
        <v>0</v>
      </c>
      <c r="T5" s="56">
        <v>0</v>
      </c>
      <c r="U5" s="78">
        <v>0</v>
      </c>
      <c r="V5" s="17">
        <v>0</v>
      </c>
      <c r="W5" s="84">
        <v>0</v>
      </c>
      <c r="X5" s="17">
        <v>1</v>
      </c>
      <c r="Y5" s="17">
        <v>0</v>
      </c>
      <c r="Z5" s="17">
        <v>0</v>
      </c>
      <c r="AB5" s="91">
        <v>0</v>
      </c>
      <c r="AC5" s="100">
        <v>0</v>
      </c>
      <c r="AD5" s="99">
        <v>-0.01</v>
      </c>
      <c r="AE5" s="99">
        <v>0.54</v>
      </c>
      <c r="AF5" s="99">
        <v>0.54</v>
      </c>
      <c r="AG5" s="100">
        <v>0.63</v>
      </c>
    </row>
    <row r="6" spans="1:33" ht="14.1" customHeight="1" x14ac:dyDescent="0.25">
      <c r="A6" t="str">
        <f>'pivot table'!A10</f>
        <v>Roadfines-Road_Traffic_Fine_Management_Process.xes.gz</v>
      </c>
      <c r="B6" s="67" t="s">
        <v>646</v>
      </c>
      <c r="C6" s="78">
        <f>GETPIVOTDATA("Average of activity",'pivot table'!$A$4,"log",A6,"filtered","no","miner","im")</f>
        <v>11</v>
      </c>
      <c r="D6" s="19">
        <f>GETPIVOTDATA("Average of activity",'pivot table'!$A$4,"log",A6,"filtered","no","miner","imf")/C6</f>
        <v>1</v>
      </c>
      <c r="E6" s="19">
        <f>GETPIVOTDATA("Average of activity",'pivot table'!$A$4,"log",A6,"filtered","no","miner","imfa")/C6</f>
        <v>1</v>
      </c>
      <c r="G6" s="34">
        <f>GETPIVOTDATA("Average of all footprints",'pivot table'!$A$4,"log",A6,"filtered","no","miner","im")</f>
        <v>4</v>
      </c>
      <c r="H6" s="34">
        <f>GETPIVOTDATA("Average of all footprints",'pivot table'!$A$4,"log",A6,"filtered","no","miner","ima")</f>
        <v>17</v>
      </c>
      <c r="I6" s="34">
        <f>GETPIVOTDATA("Average of all footprints",'pivot table'!$A$4,"log",A6,"filtered","no","miner","imf")</f>
        <v>13</v>
      </c>
      <c r="J6" s="34">
        <f>GETPIVOTDATA("Average of all footprints",'pivot table'!$A$4,"log",A6,"filtered","no","miner","imfa")</f>
        <v>13</v>
      </c>
      <c r="L6" s="53">
        <f>1-GETPIVOTDATA("Average of share no footprint",'pivot table'!$A$4,"log",A6,"filtered","no","miner","im")</f>
        <v>9.0909090909090939E-2</v>
      </c>
      <c r="M6" s="53">
        <f>1-GETPIVOTDATA("Average of share no footprint",'pivot table'!$A$4,"log",A6,"filtered","no","miner","ima")</f>
        <v>1</v>
      </c>
      <c r="N6" s="53">
        <f>1-GETPIVOTDATA("Average of share no footprint",'pivot table'!$A$4,"log",A6,"filtered","no","miner","imf")</f>
        <v>1</v>
      </c>
      <c r="O6" s="53">
        <f>1-GETPIVOTDATA("Average of share no footprint",'pivot table'!$A$4,"log",A6,"filtered","no","miner","imfa")</f>
        <v>1</v>
      </c>
      <c r="Q6" s="78">
        <v>0</v>
      </c>
      <c r="R6" s="56">
        <v>8</v>
      </c>
      <c r="S6" s="56">
        <v>8</v>
      </c>
      <c r="T6" s="56">
        <v>7</v>
      </c>
      <c r="U6" s="78">
        <v>0</v>
      </c>
      <c r="V6" s="17">
        <v>1</v>
      </c>
      <c r="W6" s="84">
        <v>1</v>
      </c>
      <c r="X6" s="17">
        <v>1</v>
      </c>
      <c r="Y6" s="17">
        <v>0</v>
      </c>
      <c r="Z6" s="17">
        <v>1</v>
      </c>
      <c r="AB6" s="91">
        <v>0</v>
      </c>
      <c r="AC6" s="100">
        <v>0.16</v>
      </c>
      <c r="AD6" s="99">
        <v>0.78</v>
      </c>
      <c r="AE6" s="99">
        <v>0.87</v>
      </c>
      <c r="AF6" s="99">
        <v>0.86</v>
      </c>
      <c r="AG6" s="100">
        <v>0.99</v>
      </c>
    </row>
    <row r="7" spans="1:33" ht="14.1" customHeight="1" x14ac:dyDescent="0.25">
      <c r="A7" t="str">
        <f>'pivot table'!A11</f>
        <v>Sepsis-Sepsis Cases - Event Log.xes.gz</v>
      </c>
      <c r="B7" s="67" t="s">
        <v>647</v>
      </c>
      <c r="C7" s="78">
        <f>GETPIVOTDATA("Average of activity",'pivot table'!$A$4,"log",A7,"filtered","no","miner","im")</f>
        <v>16</v>
      </c>
      <c r="D7" s="19">
        <f>GETPIVOTDATA("Average of activity",'pivot table'!$A$4,"log",A7,"filtered","no","miner","imf")/C7</f>
        <v>0.875</v>
      </c>
      <c r="E7" s="19">
        <f>GETPIVOTDATA("Average of activity",'pivot table'!$A$4,"log",A7,"filtered","no","miner","imfa")/C7</f>
        <v>0.875</v>
      </c>
      <c r="G7" s="34">
        <f>GETPIVOTDATA("Average of all footprints",'pivot table'!$A$4,"log",A7,"filtered","no","miner","im")</f>
        <v>3</v>
      </c>
      <c r="H7" s="34">
        <f>GETPIVOTDATA("Average of all footprints",'pivot table'!$A$4,"log",A7,"filtered","no","miner","ima")</f>
        <v>23</v>
      </c>
      <c r="I7" s="34">
        <f>GETPIVOTDATA("Average of all footprints",'pivot table'!$A$4,"log",A7,"filtered","no","miner","imf")</f>
        <v>10</v>
      </c>
      <c r="J7" s="34">
        <f>GETPIVOTDATA("Average of all footprints",'pivot table'!$A$4,"log",A7,"filtered","no","miner","imfa")</f>
        <v>9</v>
      </c>
      <c r="L7" s="53">
        <f>1-GETPIVOTDATA("Average of share no footprint",'pivot table'!$A$4,"log",A7,"filtered","no","miner","im")</f>
        <v>0</v>
      </c>
      <c r="M7" s="53">
        <f>1-GETPIVOTDATA("Average of share no footprint",'pivot table'!$A$4,"log",A7,"filtered","no","miner","ima")</f>
        <v>0.6875</v>
      </c>
      <c r="N7" s="53">
        <f>1-GETPIVOTDATA("Average of share no footprint",'pivot table'!$A$4,"log",A7,"filtered","no","miner","imf")</f>
        <v>1</v>
      </c>
      <c r="O7" s="53">
        <f>1-GETPIVOTDATA("Average of share no footprint",'pivot table'!$A$4,"log",A7,"filtered","no","miner","imfa")</f>
        <v>1</v>
      </c>
      <c r="Q7" s="78">
        <v>0</v>
      </c>
      <c r="R7" s="56">
        <v>6</v>
      </c>
      <c r="S7" s="56">
        <v>5</v>
      </c>
      <c r="T7" s="56">
        <v>4</v>
      </c>
      <c r="U7" s="78">
        <v>0</v>
      </c>
      <c r="V7" s="17">
        <v>0</v>
      </c>
      <c r="W7" s="84">
        <v>0</v>
      </c>
      <c r="X7" s="17">
        <v>0</v>
      </c>
      <c r="Y7" s="17">
        <v>0</v>
      </c>
      <c r="Z7" s="17">
        <v>0</v>
      </c>
      <c r="AB7" s="91">
        <v>0</v>
      </c>
      <c r="AC7" s="100">
        <v>0</v>
      </c>
      <c r="AD7" s="99">
        <v>0.36</v>
      </c>
      <c r="AE7" s="99">
        <v>0.76</v>
      </c>
      <c r="AF7" s="99">
        <v>0.76</v>
      </c>
      <c r="AG7" s="100">
        <v>0.86</v>
      </c>
    </row>
    <row r="8" spans="1:33" ht="14.1" customHeight="1" x14ac:dyDescent="0.25">
      <c r="A8" t="str">
        <f>'pivot table'!A12</f>
        <v>BPIC12-financial_log.xes.gz</v>
      </c>
      <c r="B8" s="67">
        <v>12</v>
      </c>
      <c r="C8" s="78">
        <f>GETPIVOTDATA("Average of activity",'pivot table'!$A$4,"log",A8,"filtered","no","miner","im")</f>
        <v>24</v>
      </c>
      <c r="D8" s="19">
        <f>GETPIVOTDATA("Average of activity",'pivot table'!$A$4,"log",A8,"filtered","no","miner","imf")/C8</f>
        <v>0.95833333333333337</v>
      </c>
      <c r="E8" s="19">
        <f>GETPIVOTDATA("Average of activity",'pivot table'!$A$4,"log",A8,"filtered","no","miner","imfa")/C8</f>
        <v>0.95833333333333337</v>
      </c>
      <c r="G8" s="34">
        <f>GETPIVOTDATA("Average of all footprints",'pivot table'!$A$4,"log",A8,"filtered","no","miner","im")</f>
        <v>4</v>
      </c>
      <c r="H8" s="34">
        <f>GETPIVOTDATA("Average of all footprints",'pivot table'!$A$4,"log",A8,"filtered","no","miner","ima")</f>
        <v>39</v>
      </c>
      <c r="I8" s="34">
        <f>GETPIVOTDATA("Average of all footprints",'pivot table'!$A$4,"log",A8,"filtered","no","miner","imf")</f>
        <v>30</v>
      </c>
      <c r="J8" s="34">
        <f>GETPIVOTDATA("Average of all footprints",'pivot table'!$A$4,"log",A8,"filtered","no","miner","imfa")</f>
        <v>29</v>
      </c>
      <c r="L8" s="53">
        <f>1-GETPIVOTDATA("Average of share no footprint",'pivot table'!$A$4,"log",A8,"filtered","no","miner","im")</f>
        <v>8.333333333333337E-2</v>
      </c>
      <c r="M8" s="53">
        <f>1-GETPIVOTDATA("Average of share no footprint",'pivot table'!$A$4,"log",A8,"filtered","no","miner","ima")</f>
        <v>0.70833333333333326</v>
      </c>
      <c r="N8" s="53">
        <f>1-GETPIVOTDATA("Average of share no footprint",'pivot table'!$A$4,"log",A8,"filtered","no","miner","imf")</f>
        <v>0.86956521739130432</v>
      </c>
      <c r="O8" s="53">
        <f>1-GETPIVOTDATA("Average of share no footprint",'pivot table'!$A$4,"log",A8,"filtered","no","miner","imfa")</f>
        <v>0.91304347826086962</v>
      </c>
      <c r="Q8" s="78">
        <v>0</v>
      </c>
      <c r="R8" s="56">
        <v>8</v>
      </c>
      <c r="S8" s="56">
        <v>4</v>
      </c>
      <c r="T8" s="56">
        <v>4</v>
      </c>
      <c r="U8" s="78">
        <v>1</v>
      </c>
      <c r="V8" s="17">
        <v>0</v>
      </c>
      <c r="W8" s="84">
        <v>0</v>
      </c>
      <c r="X8" s="17">
        <v>2</v>
      </c>
      <c r="Y8" s="17">
        <v>0</v>
      </c>
      <c r="Z8" s="17">
        <v>1</v>
      </c>
      <c r="AB8" s="91">
        <v>0</v>
      </c>
      <c r="AC8" s="100">
        <v>0.14000000000000001</v>
      </c>
      <c r="AD8" s="99">
        <v>0.26</v>
      </c>
      <c r="AE8" s="99">
        <v>0.36</v>
      </c>
      <c r="AF8" s="99">
        <v>0.36</v>
      </c>
      <c r="AG8" s="100">
        <v>0.97</v>
      </c>
    </row>
    <row r="9" spans="1:33" ht="14.1" customHeight="1" x14ac:dyDescent="0.25">
      <c r="A9" t="str">
        <f>'pivot table'!A13</f>
        <v>BPIC17-BPI_Challenge_2017.xes.gz</v>
      </c>
      <c r="B9" s="67">
        <v>17</v>
      </c>
      <c r="C9" s="78">
        <f>GETPIVOTDATA("Average of activity",'pivot table'!$A$4,"log",A9,"filtered","no","miner","im")</f>
        <v>26</v>
      </c>
      <c r="D9" s="19">
        <f>GETPIVOTDATA("Average of activity",'pivot table'!$A$4,"log",A9,"filtered","no","miner","imf")/C9</f>
        <v>0.92307692307692313</v>
      </c>
      <c r="E9" s="19">
        <f>GETPIVOTDATA("Average of activity",'pivot table'!$A$4,"log",A9,"filtered","no","miner","imfa")/C9</f>
        <v>0.92307692307692313</v>
      </c>
      <c r="G9" s="34">
        <f>GETPIVOTDATA("Average of all footprints",'pivot table'!$A$4,"log",A9,"filtered","no","miner","im")</f>
        <v>6</v>
      </c>
      <c r="H9" s="55">
        <f>GETPIVOTDATA("Average of all footprints",'pivot table'!$A$4,"log",A9,"filtered","no","miner","ima")</f>
        <v>43</v>
      </c>
      <c r="I9" s="34">
        <f>GETPIVOTDATA("Average of all footprints",'pivot table'!$A$4,"log",A9,"filtered","no","miner","imf")</f>
        <v>25</v>
      </c>
      <c r="J9" s="34">
        <f>GETPIVOTDATA("Average of all footprints",'pivot table'!$A$4,"log",A9,"filtered","no","miner","imfa")</f>
        <v>26</v>
      </c>
      <c r="L9" s="53">
        <f>1-GETPIVOTDATA("Average of share no footprint",'pivot table'!$A$4,"log",A9,"filtered","no","miner","im")</f>
        <v>3.8461538461538436E-2</v>
      </c>
      <c r="M9" s="53">
        <f>1-GETPIVOTDATA("Average of share no footprint",'pivot table'!$A$4,"log",A9,"filtered","no","miner","ima")</f>
        <v>0.69230769230769229</v>
      </c>
      <c r="N9" s="53">
        <f>1-GETPIVOTDATA("Average of share no footprint",'pivot table'!$A$4,"log",A9,"filtered","no","miner","imf")</f>
        <v>0.83333333333333337</v>
      </c>
      <c r="O9" s="53">
        <f>1-GETPIVOTDATA("Average of share no footprint",'pivot table'!$A$4,"log",A9,"filtered","no","miner","imfa")</f>
        <v>0.83333333333333337</v>
      </c>
      <c r="Q9" s="78">
        <v>0</v>
      </c>
      <c r="R9" s="56">
        <v>6</v>
      </c>
      <c r="S9" s="56">
        <v>8</v>
      </c>
      <c r="T9" s="56">
        <v>8</v>
      </c>
      <c r="U9" s="78">
        <v>0</v>
      </c>
      <c r="V9" s="17">
        <v>0</v>
      </c>
      <c r="W9" s="84">
        <v>0</v>
      </c>
      <c r="X9" s="17">
        <v>2</v>
      </c>
      <c r="Y9" s="17">
        <v>0</v>
      </c>
      <c r="Z9" s="17">
        <v>1</v>
      </c>
      <c r="AB9" s="91">
        <v>0</v>
      </c>
      <c r="AC9" s="100">
        <v>0.1</v>
      </c>
      <c r="AD9" s="99">
        <v>0.28000000000000003</v>
      </c>
      <c r="AE9" s="99">
        <v>0.35</v>
      </c>
      <c r="AF9" s="99">
        <v>0.19</v>
      </c>
      <c r="AG9" s="100">
        <v>0.84</v>
      </c>
    </row>
    <row r="10" spans="1:33" ht="14.1" customHeight="1" x14ac:dyDescent="0.25">
      <c r="A10" t="str">
        <f>'pivot table'!A14</f>
        <v>BPIC14-Detail Incident Activity.xes.gz</v>
      </c>
      <c r="B10" s="67">
        <v>14</v>
      </c>
      <c r="C10" s="78">
        <f>GETPIVOTDATA("Average of activity",'pivot table'!$A$4,"log",A10,"filtered","no","miner","im")</f>
        <v>39</v>
      </c>
      <c r="D10" s="19">
        <f>GETPIVOTDATA("Average of activity",'pivot table'!$A$4,"log",A10,"filtered","no","miner","imf")/C10</f>
        <v>1</v>
      </c>
      <c r="E10" s="19">
        <f>GETPIVOTDATA("Average of activity",'pivot table'!$A$4,"log",A10,"filtered","no","miner","imfa")/C10</f>
        <v>1</v>
      </c>
      <c r="G10" s="34">
        <f>GETPIVOTDATA("Average of all footprints",'pivot table'!$A$4,"log",A10,"filtered","no","miner","im")</f>
        <v>3</v>
      </c>
      <c r="H10" s="55">
        <f>GETPIVOTDATA("Average of all footprints",'pivot table'!$A$4,"log",A10,"filtered","no","miner","ima")</f>
        <v>24</v>
      </c>
      <c r="I10" s="34">
        <f>GETPIVOTDATA("Average of all footprints",'pivot table'!$A$4,"log",A10,"filtered","no","miner","imf")</f>
        <v>25</v>
      </c>
      <c r="J10" s="34">
        <f>GETPIVOTDATA("Average of all footprints",'pivot table'!$A$4,"log",A10,"filtered","no","miner","imfa")</f>
        <v>24</v>
      </c>
      <c r="L10" s="53">
        <f>1-GETPIVOTDATA("Average of share no footprint",'pivot table'!$A$4,"log",A10,"filtered","no","miner","im")</f>
        <v>0</v>
      </c>
      <c r="M10" s="53">
        <f>1-GETPIVOTDATA("Average of share no footprint",'pivot table'!$A$4,"log",A10,"filtered","no","miner","ima")</f>
        <v>0.15384615384615385</v>
      </c>
      <c r="N10" s="53">
        <f>1-GETPIVOTDATA("Average of share no footprint",'pivot table'!$A$4,"log",A10,"filtered","no","miner","imf")</f>
        <v>1</v>
      </c>
      <c r="O10" s="53">
        <f>1-GETPIVOTDATA("Average of share no footprint",'pivot table'!$A$4,"log",A10,"filtered","no","miner","imfa")</f>
        <v>1</v>
      </c>
      <c r="Q10" s="78">
        <v>0</v>
      </c>
      <c r="R10" s="56">
        <v>2</v>
      </c>
      <c r="S10" s="56">
        <v>11</v>
      </c>
      <c r="T10" s="56">
        <v>10</v>
      </c>
      <c r="U10" s="78">
        <v>0</v>
      </c>
      <c r="V10" s="17">
        <v>1</v>
      </c>
      <c r="W10" s="84">
        <v>1</v>
      </c>
      <c r="X10" s="17">
        <v>0</v>
      </c>
      <c r="Y10" s="17">
        <v>0</v>
      </c>
      <c r="Z10" s="17">
        <v>1</v>
      </c>
      <c r="AB10" s="91">
        <v>0</v>
      </c>
      <c r="AC10" s="100">
        <v>0</v>
      </c>
      <c r="AD10" s="99">
        <v>0.02</v>
      </c>
      <c r="AE10" s="99">
        <v>0.05</v>
      </c>
      <c r="AF10" s="99">
        <v>0.05</v>
      </c>
      <c r="AG10" s="100">
        <v>1</v>
      </c>
    </row>
    <row r="11" spans="1:33" ht="14.1" customHeight="1" x14ac:dyDescent="0.25">
      <c r="A11" t="str">
        <f>'pivot table'!A15</f>
        <v>BPIC15-BPIC15_4.xes</v>
      </c>
      <c r="B11" s="67">
        <v>15.4</v>
      </c>
      <c r="C11" s="78">
        <f>GETPIVOTDATA("Average of activity",'pivot table'!$A$4,"log",A11,"filtered","no","miner","im")</f>
        <v>356</v>
      </c>
      <c r="D11" s="19">
        <f>GETPIVOTDATA("Average of activity",'pivot table'!$A$4,"log",A11,"filtered","no","miner","imf")/C11</f>
        <v>0.651685393258427</v>
      </c>
      <c r="E11" s="19">
        <f>GETPIVOTDATA("Average of activity",'pivot table'!$A$4,"log",A11,"filtered","no","miner","imfa")/C11</f>
        <v>0.651685393258427</v>
      </c>
      <c r="G11" s="34">
        <f>GETPIVOTDATA("Average of all footprints",'pivot table'!$A$4,"log",A11,"filtered","no","miner","im")</f>
        <v>19</v>
      </c>
      <c r="H11" s="35">
        <f>GETPIVOTDATA("Average of all footprints",'pivot table'!$A$4,"log",A11,"filtered","no","miner","ima")</f>
        <v>528</v>
      </c>
      <c r="I11" s="35">
        <f>GETPIVOTDATA("Average of all footprints",'pivot table'!$A$4,"log",A11,"filtered","no","miner","imf")</f>
        <v>268</v>
      </c>
      <c r="J11" s="35">
        <f>GETPIVOTDATA("Average of all footprints",'pivot table'!$A$4,"log",A11,"filtered","no","miner","imfa")</f>
        <v>257</v>
      </c>
      <c r="L11" s="53">
        <f>1-GETPIVOTDATA("Average of share no footprint",'pivot table'!$A$4,"log",A11,"filtered","no","miner","im")</f>
        <v>2.8089887640448952E-3</v>
      </c>
      <c r="M11" s="53">
        <f>1-GETPIVOTDATA("Average of share no footprint",'pivot table'!$A$4,"log",A11,"filtered","no","miner","ima")</f>
        <v>0.7668539325842697</v>
      </c>
      <c r="N11" s="53">
        <f>1-GETPIVOTDATA("Average of share no footprint",'pivot table'!$A$4,"log",A11,"filtered","no","miner","imf")</f>
        <v>1</v>
      </c>
      <c r="O11" s="53">
        <f>1-GETPIVOTDATA("Average of share no footprint",'pivot table'!$A$4,"log",A11,"filtered","no","miner","imfa")</f>
        <v>1</v>
      </c>
      <c r="Q11" s="78">
        <v>0</v>
      </c>
      <c r="R11" s="38">
        <v>233</v>
      </c>
      <c r="S11" s="56">
        <v>163</v>
      </c>
      <c r="T11" s="56">
        <v>148</v>
      </c>
      <c r="U11" s="78">
        <v>7</v>
      </c>
      <c r="V11" s="17">
        <v>5</v>
      </c>
      <c r="W11" s="85">
        <v>7</v>
      </c>
      <c r="X11" s="17">
        <v>3</v>
      </c>
      <c r="Y11" s="17">
        <v>0</v>
      </c>
      <c r="Z11" s="56">
        <v>8</v>
      </c>
      <c r="AB11" s="91">
        <v>0</v>
      </c>
      <c r="AC11" s="100">
        <v>0</v>
      </c>
      <c r="AD11" s="99">
        <v>0.08</v>
      </c>
      <c r="AE11" s="99">
        <v>0.51</v>
      </c>
      <c r="AF11" s="99">
        <v>0.51</v>
      </c>
      <c r="AG11" s="100">
        <v>0.99</v>
      </c>
    </row>
    <row r="12" spans="1:33" ht="14.1" customHeight="1" x14ac:dyDescent="0.25">
      <c r="A12" t="str">
        <f>'pivot table'!A16</f>
        <v>BPIC15-BPIC15_3.xes</v>
      </c>
      <c r="B12" s="67">
        <v>15.3</v>
      </c>
      <c r="C12" s="78">
        <f>GETPIVOTDATA("Average of activity",'pivot table'!$A$4,"log",A12,"filtered","no","miner","im")</f>
        <v>383</v>
      </c>
      <c r="D12" s="19">
        <f>GETPIVOTDATA("Average of activity",'pivot table'!$A$4,"log",A12,"filtered","no","miner","imf")/C12</f>
        <v>0.74673629242819839</v>
      </c>
      <c r="E12" s="19">
        <f>GETPIVOTDATA("Average of activity",'pivot table'!$A$4,"log",A12,"filtered","no","miner","imfa")/C12</f>
        <v>0.74673629242819839</v>
      </c>
      <c r="G12" s="34">
        <f>GETPIVOTDATA("Average of all footprints",'pivot table'!$A$4,"log",A12,"filtered","no","miner","im")</f>
        <v>18</v>
      </c>
      <c r="H12" s="35">
        <f>GETPIVOTDATA("Average of all footprints",'pivot table'!$A$4,"log",A12,"filtered","no","miner","ima")</f>
        <v>579</v>
      </c>
      <c r="I12" s="35">
        <f>GETPIVOTDATA("Average of all footprints",'pivot table'!$A$4,"log",A12,"filtered","no","miner","imf")</f>
        <v>354</v>
      </c>
      <c r="J12" s="35">
        <f>GETPIVOTDATA("Average of all footprints",'pivot table'!$A$4,"log",A12,"filtered","no","miner","imfa")</f>
        <v>339</v>
      </c>
      <c r="L12" s="53">
        <f>1-GETPIVOTDATA("Average of share no footprint",'pivot table'!$A$4,"log",A12,"filtered","no","miner","im")</f>
        <v>2.6109660574412663E-3</v>
      </c>
      <c r="M12" s="53">
        <f>1-GETPIVOTDATA("Average of share no footprint",'pivot table'!$A$4,"log",A12,"filtered","no","miner","ima")</f>
        <v>0.76762402088772852</v>
      </c>
      <c r="N12" s="53">
        <f>1-GETPIVOTDATA("Average of share no footprint",'pivot table'!$A$4,"log",A12,"filtered","no","miner","imf")</f>
        <v>1</v>
      </c>
      <c r="O12" s="53">
        <f>1-GETPIVOTDATA("Average of share no footprint",'pivot table'!$A$4,"log",A12,"filtered","no","miner","imfa")</f>
        <v>1</v>
      </c>
      <c r="Q12" s="78">
        <v>0</v>
      </c>
      <c r="R12" s="38">
        <v>264</v>
      </c>
      <c r="S12" s="56">
        <v>209</v>
      </c>
      <c r="T12" s="56">
        <v>187</v>
      </c>
      <c r="U12" s="78">
        <v>4</v>
      </c>
      <c r="V12" s="17">
        <v>10</v>
      </c>
      <c r="W12" s="84">
        <v>13</v>
      </c>
      <c r="X12" s="17">
        <v>3</v>
      </c>
      <c r="Y12" s="17">
        <v>0</v>
      </c>
      <c r="Z12" s="38">
        <v>22</v>
      </c>
      <c r="AB12" s="91">
        <v>0</v>
      </c>
      <c r="AC12" s="100">
        <v>0</v>
      </c>
      <c r="AD12" s="99">
        <v>0.13</v>
      </c>
      <c r="AE12" s="99">
        <v>0.39</v>
      </c>
      <c r="AF12" s="99">
        <v>0.39</v>
      </c>
      <c r="AG12" s="100">
        <v>0.99</v>
      </c>
    </row>
    <row r="13" spans="1:33" ht="14.1" customHeight="1" x14ac:dyDescent="0.25">
      <c r="A13" t="str">
        <f>'pivot table'!A17</f>
        <v>BPIC15-BPIC15_5.xes</v>
      </c>
      <c r="B13" s="67">
        <v>15.5</v>
      </c>
      <c r="C13" s="78">
        <f>GETPIVOTDATA("Average of activity",'pivot table'!$A$4,"log",A13,"filtered","no","miner","im")</f>
        <v>389</v>
      </c>
      <c r="D13" s="18">
        <f>GETPIVOTDATA("Average of activity",'pivot table'!$A$4,"log",A13,"filtered","no","miner","imf")/C13</f>
        <v>0.57326478149100257</v>
      </c>
      <c r="E13" s="18">
        <f>GETPIVOTDATA("Average of activity",'pivot table'!$A$4,"log",A13,"filtered","no","miner","imfa")/C13</f>
        <v>0.57069408740359895</v>
      </c>
      <c r="G13" s="34">
        <f>GETPIVOTDATA("Average of all footprints",'pivot table'!$A$4,"log",A13,"filtered","no","miner","im")</f>
        <v>3</v>
      </c>
      <c r="H13" s="35">
        <f>GETPIVOTDATA("Average of all footprints",'pivot table'!$A$4,"log",A13,"filtered","no","miner","ima")</f>
        <v>592</v>
      </c>
      <c r="I13" s="35">
        <f>GETPIVOTDATA("Average of all footprints",'pivot table'!$A$4,"log",A13,"filtered","no","miner","imf")</f>
        <v>235</v>
      </c>
      <c r="J13" s="35">
        <f>GETPIVOTDATA("Average of all footprints",'pivot table'!$A$4,"log",A13,"filtered","no","miner","imfa")</f>
        <v>227</v>
      </c>
      <c r="L13" s="53">
        <f>1-GETPIVOTDATA("Average of share no footprint",'pivot table'!$A$4,"log",A13,"filtered","no","miner","im")</f>
        <v>0</v>
      </c>
      <c r="M13" s="53">
        <f>1-GETPIVOTDATA("Average of share no footprint",'pivot table'!$A$4,"log",A13,"filtered","no","miner","ima")</f>
        <v>0.73521850899742924</v>
      </c>
      <c r="N13" s="53">
        <f>1-GETPIVOTDATA("Average of share no footprint",'pivot table'!$A$4,"log",A13,"filtered","no","miner","imf")</f>
        <v>1</v>
      </c>
      <c r="O13" s="53">
        <f>1-GETPIVOTDATA("Average of share no footprint",'pivot table'!$A$4,"log",A13,"filtered","no","miner","imfa")</f>
        <v>1</v>
      </c>
      <c r="Q13" s="78">
        <v>0</v>
      </c>
      <c r="R13" s="38">
        <v>244</v>
      </c>
      <c r="S13" s="56">
        <v>134</v>
      </c>
      <c r="T13" s="56">
        <v>125</v>
      </c>
      <c r="U13" s="78">
        <v>3</v>
      </c>
      <c r="V13" s="17">
        <v>8</v>
      </c>
      <c r="W13" s="84">
        <v>9</v>
      </c>
      <c r="X13" s="17">
        <v>3</v>
      </c>
      <c r="Y13" s="17">
        <v>0</v>
      </c>
      <c r="Z13" s="17">
        <v>11</v>
      </c>
      <c r="AB13" s="91">
        <v>0</v>
      </c>
      <c r="AC13" s="100">
        <v>0</v>
      </c>
      <c r="AD13" s="99">
        <v>0.13</v>
      </c>
      <c r="AE13" s="99">
        <v>0.59</v>
      </c>
      <c r="AF13" s="99">
        <v>0.59</v>
      </c>
      <c r="AG13" s="100">
        <v>0.99</v>
      </c>
    </row>
    <row r="14" spans="1:33" ht="14.1" customHeight="1" x14ac:dyDescent="0.25">
      <c r="A14" t="str">
        <f>'pivot table'!A18</f>
        <v>BPIC15-BPIC15_1.xes</v>
      </c>
      <c r="B14" s="67">
        <v>15.1</v>
      </c>
      <c r="C14" s="78">
        <f>GETPIVOTDATA("Average of activity",'pivot table'!$A$4,"log",A14,"filtered","no","miner","im")</f>
        <v>398</v>
      </c>
      <c r="D14" s="18">
        <f>GETPIVOTDATA("Average of activity",'pivot table'!$A$4,"log",A14,"filtered","no","miner","imf")/C14</f>
        <v>0.60804020100502509</v>
      </c>
      <c r="E14" s="18">
        <f>GETPIVOTDATA("Average of activity",'pivot table'!$A$4,"log",A14,"filtered","no","miner","imfa")/C14</f>
        <v>0.61055276381909551</v>
      </c>
      <c r="G14" s="34">
        <f>GETPIVOTDATA("Average of all footprints",'pivot table'!$A$4,"log",A14,"filtered","no","miner","im")</f>
        <v>17</v>
      </c>
      <c r="H14" s="35">
        <f>GETPIVOTDATA("Average of all footprints",'pivot table'!$A$4,"log",A14,"filtered","no","miner","ima")</f>
        <v>541</v>
      </c>
      <c r="I14" s="35">
        <f>GETPIVOTDATA("Average of all footprints",'pivot table'!$A$4,"log",A14,"filtered","no","miner","imf")</f>
        <v>263</v>
      </c>
      <c r="J14" s="35">
        <f>GETPIVOTDATA("Average of all footprints",'pivot table'!$A$4,"log",A14,"filtered","no","miner","imfa")</f>
        <v>252</v>
      </c>
      <c r="L14" s="53">
        <f>1-GETPIVOTDATA("Average of share no footprint",'pivot table'!$A$4,"log",A14,"filtered","no","miner","im")</f>
        <v>2.5125628140703071E-3</v>
      </c>
      <c r="M14" s="53">
        <f>1-GETPIVOTDATA("Average of share no footprint",'pivot table'!$A$4,"log",A14,"filtered","no","miner","ima")</f>
        <v>0.84422110552763818</v>
      </c>
      <c r="N14" s="53">
        <f>1-GETPIVOTDATA("Average of share no footprint",'pivot table'!$A$4,"log",A14,"filtered","no","miner","imf")</f>
        <v>1</v>
      </c>
      <c r="O14" s="53">
        <f>1-GETPIVOTDATA("Average of share no footprint",'pivot table'!$A$4,"log",A14,"filtered","no","miner","imfa")</f>
        <v>0.99176954732510292</v>
      </c>
      <c r="Q14" s="78">
        <v>0</v>
      </c>
      <c r="R14" s="38">
        <v>285</v>
      </c>
      <c r="S14" s="56">
        <v>149</v>
      </c>
      <c r="T14" s="56">
        <v>138</v>
      </c>
      <c r="U14" s="78">
        <v>7</v>
      </c>
      <c r="V14" s="17">
        <v>8</v>
      </c>
      <c r="W14" s="84">
        <v>9</v>
      </c>
      <c r="X14" s="17">
        <v>5</v>
      </c>
      <c r="Y14" s="17">
        <v>0</v>
      </c>
      <c r="Z14" s="17">
        <v>8</v>
      </c>
      <c r="AB14" s="91">
        <v>0</v>
      </c>
      <c r="AC14" s="100">
        <v>0</v>
      </c>
      <c r="AD14" s="99">
        <v>0.14000000000000001</v>
      </c>
      <c r="AE14" s="99">
        <v>0.59</v>
      </c>
      <c r="AF14" s="99">
        <v>0.57999999999999996</v>
      </c>
      <c r="AG14" s="100">
        <v>0.99</v>
      </c>
    </row>
    <row r="15" spans="1:33" ht="14.1" customHeight="1" x14ac:dyDescent="0.25">
      <c r="A15" t="str">
        <f>'pivot table'!A19</f>
        <v>BPIC15-BPIC15_2.xes</v>
      </c>
      <c r="B15" s="67">
        <v>15.2</v>
      </c>
      <c r="C15" s="78">
        <f>GETPIVOTDATA("Average of activity",'pivot table'!$A$4,"log",A15,"filtered","no","miner","im")</f>
        <v>410</v>
      </c>
      <c r="D15" s="18">
        <f>GETPIVOTDATA("Average of activity",'pivot table'!$A$4,"log",A15,"filtered","no","miner","imf")/C15</f>
        <v>0.54390243902439028</v>
      </c>
      <c r="E15" s="18">
        <f>GETPIVOTDATA("Average of activity",'pivot table'!$A$4,"log",A15,"filtered","no","miner","imfa")/C15</f>
        <v>0.54390243902439028</v>
      </c>
      <c r="G15" s="34">
        <f>GETPIVOTDATA("Average of all footprints",'pivot table'!$A$4,"log",A15,"filtered","no","miner","im")</f>
        <v>25</v>
      </c>
      <c r="H15" s="35">
        <f>GETPIVOTDATA("Average of all footprints",'pivot table'!$A$4,"log",A15,"filtered","no","miner","ima")</f>
        <v>560</v>
      </c>
      <c r="I15" s="35">
        <f>GETPIVOTDATA("Average of all footprints",'pivot table'!$A$4,"log",A15,"filtered","no","miner","imf")</f>
        <v>242</v>
      </c>
      <c r="J15" s="35">
        <f>GETPIVOTDATA("Average of all footprints",'pivot table'!$A$4,"log",A15,"filtered","no","miner","imfa")</f>
        <v>239</v>
      </c>
      <c r="L15" s="53">
        <f>1-GETPIVOTDATA("Average of share no footprint",'pivot table'!$A$4,"log",A15,"filtered","no","miner","im")</f>
        <v>7.3170731707317138E-3</v>
      </c>
      <c r="M15" s="53">
        <f>1-GETPIVOTDATA("Average of share no footprint",'pivot table'!$A$4,"log",A15,"filtered","no","miner","ima")</f>
        <v>0.83902439024390241</v>
      </c>
      <c r="N15" s="53">
        <f>1-GETPIVOTDATA("Average of share no footprint",'pivot table'!$A$4,"log",A15,"filtered","no","miner","imf")</f>
        <v>1</v>
      </c>
      <c r="O15" s="53">
        <f>1-GETPIVOTDATA("Average of share no footprint",'pivot table'!$A$4,"log",A15,"filtered","no","miner","imfa")</f>
        <v>1</v>
      </c>
      <c r="Q15" s="78">
        <v>0</v>
      </c>
      <c r="R15" s="38">
        <v>287</v>
      </c>
      <c r="S15" s="56">
        <v>131</v>
      </c>
      <c r="T15" s="56">
        <v>126</v>
      </c>
      <c r="U15" s="78">
        <v>9</v>
      </c>
      <c r="V15" s="17">
        <v>3</v>
      </c>
      <c r="W15" s="84">
        <v>4</v>
      </c>
      <c r="X15" s="17">
        <v>4</v>
      </c>
      <c r="Y15" s="17">
        <v>0</v>
      </c>
      <c r="Z15" s="17">
        <v>5</v>
      </c>
      <c r="AB15" s="91">
        <v>0</v>
      </c>
      <c r="AC15" s="100">
        <v>0</v>
      </c>
      <c r="AD15" s="99">
        <v>0.17</v>
      </c>
      <c r="AE15" s="99">
        <v>0.45</v>
      </c>
      <c r="AF15" s="99">
        <v>0.45</v>
      </c>
      <c r="AG15" s="100">
        <v>0.99</v>
      </c>
    </row>
    <row r="16" spans="1:33" ht="14.1" customHeight="1" x14ac:dyDescent="0.25">
      <c r="A16" t="str">
        <f>'pivot table'!A20</f>
        <v>BPIC11-hospital_log.xes.gz</v>
      </c>
      <c r="B16" s="67">
        <v>11</v>
      </c>
      <c r="C16" s="78">
        <f>GETPIVOTDATA("Average of activity",'pivot table'!$A$4,"log",A16,"filtered","no","miner","im")</f>
        <v>624</v>
      </c>
      <c r="D16" s="18">
        <f>GETPIVOTDATA("Average of activity",'pivot table'!$A$4,"log",A16,"filtered","no","miner","imf")/C16</f>
        <v>0.41185897435897434</v>
      </c>
      <c r="E16" s="18">
        <f>GETPIVOTDATA("Average of activity",'pivot table'!$A$4,"log",A16,"filtered","no","miner","imfa")/C16</f>
        <v>0.39102564102564102</v>
      </c>
      <c r="G16" s="34">
        <f>GETPIVOTDATA("Average of all footprints",'pivot table'!$A$4,"log",A16,"filtered","no","miner","im")</f>
        <v>3</v>
      </c>
      <c r="H16" s="35">
        <f>GETPIVOTDATA("Average of all footprints",'pivot table'!$A$4,"log",A16,"filtered","no","miner","ima")</f>
        <v>937</v>
      </c>
      <c r="I16" s="35">
        <f>GETPIVOTDATA("Average of all footprints",'pivot table'!$A$4,"log",A16,"filtered","no","miner","imf")</f>
        <v>333</v>
      </c>
      <c r="J16" s="35">
        <f>GETPIVOTDATA("Average of all footprints",'pivot table'!$A$4,"log",A16,"filtered","no","miner","imfa")</f>
        <v>311</v>
      </c>
      <c r="L16" s="53">
        <f>1-GETPIVOTDATA("Average of share no footprint",'pivot table'!$A$4,"log",A16,"filtered","no","miner","im")</f>
        <v>0</v>
      </c>
      <c r="M16" s="53">
        <f>1-GETPIVOTDATA("Average of share no footprint",'pivot table'!$A$4,"log",A16,"filtered","no","miner","ima")</f>
        <v>0.56730769230769229</v>
      </c>
      <c r="N16" s="53">
        <f>1-GETPIVOTDATA("Average of share no footprint",'pivot table'!$A$4,"log",A16,"filtered","no","miner","imf")</f>
        <v>0.9066147859922179</v>
      </c>
      <c r="O16" s="53">
        <f>1-GETPIVOTDATA("Average of share no footprint",'pivot table'!$A$4,"log",A16,"filtered","no","miner","imfa")</f>
        <v>0.90573770491803285</v>
      </c>
      <c r="Q16" s="78">
        <v>0</v>
      </c>
      <c r="R16" s="38">
        <v>235</v>
      </c>
      <c r="S16" s="56">
        <v>186</v>
      </c>
      <c r="T16" s="56">
        <v>175</v>
      </c>
      <c r="U16" s="78">
        <v>0</v>
      </c>
      <c r="V16" s="17">
        <v>9</v>
      </c>
      <c r="W16" s="84">
        <v>10</v>
      </c>
      <c r="X16" s="17">
        <v>2</v>
      </c>
      <c r="Y16" s="17">
        <v>0</v>
      </c>
      <c r="Z16" s="17">
        <v>2</v>
      </c>
      <c r="AB16" s="91">
        <v>0</v>
      </c>
      <c r="AC16" s="100">
        <v>0</v>
      </c>
      <c r="AD16" s="99">
        <v>0.04</v>
      </c>
      <c r="AE16" s="99">
        <v>0.84</v>
      </c>
      <c r="AF16" s="99">
        <v>0.84</v>
      </c>
      <c r="AG16" s="100">
        <v>0.98</v>
      </c>
    </row>
    <row r="17" spans="1:33" ht="14.1" customHeight="1" x14ac:dyDescent="0.25">
      <c r="A17" t="s">
        <v>635</v>
      </c>
      <c r="B17" s="63" t="s">
        <v>589</v>
      </c>
      <c r="C17" s="79">
        <f>GETPIVOTDATA("Average of activity",'pivot table'!$A$4,"filtered","yes","miner","im")</f>
        <v>54.285714285714285</v>
      </c>
      <c r="D17" s="21">
        <f>GETPIVOTDATA("Average of activity",'pivot table'!$A$4,"filtered","yes","miner","imf")/'results heatmap (3)'!C17</f>
        <v>0.98684210526315785</v>
      </c>
      <c r="E17" s="21">
        <f>GETPIVOTDATA("Average of activity",'pivot table'!$A$4,"filtered","yes","miner","imfa")/'results heatmap (3)'!C17</f>
        <v>0.98684210526315785</v>
      </c>
      <c r="G17" s="28">
        <v>25.571428571428573</v>
      </c>
      <c r="H17" s="28">
        <v>78.857142857142861</v>
      </c>
      <c r="I17" s="28">
        <v>59.857142857142854</v>
      </c>
      <c r="J17" s="28">
        <v>58.571428571428569</v>
      </c>
      <c r="L17" s="52">
        <f>1-GETPIVOTDATA("Average of share no footprint",'pivot table'!$A$4,"filtered","yes","miner","im")</f>
        <v>0.12202950455170303</v>
      </c>
      <c r="M17" s="52">
        <f>1-GETPIVOTDATA("Average of share no footprint",'pivot table'!$A$4,"filtered","yes","miner","ima")</f>
        <v>0.92870357743910625</v>
      </c>
      <c r="N17" s="52">
        <f>1-GETPIVOTDATA("Average of share no footprint",'pivot table'!$A$4,"filtered","yes","miner","imf")</f>
        <v>0.95238095238095233</v>
      </c>
      <c r="O17" s="52">
        <f>1-GETPIVOTDATA("Average of share no footprint",'pivot table'!$A$4,"filtered","yes","miner","imfa")</f>
        <v>1</v>
      </c>
      <c r="Q17" s="79">
        <v>0.2857142857142857</v>
      </c>
      <c r="R17" s="57">
        <v>40</v>
      </c>
      <c r="S17" s="57">
        <v>31.714285714285715</v>
      </c>
      <c r="T17" s="57">
        <v>29.714285714285715</v>
      </c>
      <c r="U17" s="79">
        <v>3.8571428571428572</v>
      </c>
      <c r="V17" s="28">
        <v>3.7142857142857144</v>
      </c>
      <c r="W17" s="83">
        <v>3.8571428571428572</v>
      </c>
      <c r="X17" s="28">
        <v>1.2857142857142858</v>
      </c>
      <c r="Y17" s="28">
        <v>0</v>
      </c>
      <c r="Z17" s="28">
        <v>1.4285714285714286</v>
      </c>
      <c r="AB17" s="87">
        <v>1.5873015873015872E-2</v>
      </c>
      <c r="AC17" s="105">
        <f t="shared" ref="AC17:AF17" si="1">ROUND(AVERAGE(AC18:AC24),2)</f>
        <v>0.01</v>
      </c>
      <c r="AD17" s="105">
        <f t="shared" si="1"/>
        <v>0.14000000000000001</v>
      </c>
      <c r="AE17" s="105">
        <f t="shared" si="1"/>
        <v>0.42</v>
      </c>
      <c r="AF17" s="105">
        <f t="shared" si="1"/>
        <v>0.39</v>
      </c>
      <c r="AG17" s="106">
        <f>ROUND(AVERAGE(AG18:AG24),2)</f>
        <v>0.97</v>
      </c>
    </row>
    <row r="18" spans="1:33" ht="14.1" customHeight="1" x14ac:dyDescent="0.25">
      <c r="A18" t="str">
        <f>'pivot table'!A22</f>
        <v>TKDE_Benchmark-BPIC14_f.xes.gz</v>
      </c>
      <c r="B18" s="67">
        <v>14</v>
      </c>
      <c r="C18" s="78">
        <f>GETPIVOTDATA("Average of activity",'pivot table'!$A$4,"log",A18,"filtered","yes","miner","im")</f>
        <v>9</v>
      </c>
      <c r="D18" s="19">
        <f>GETPIVOTDATA("Average of activity",'pivot table'!$A$4,"log",A18,"filtered","yes","miner","imf")/C18</f>
        <v>1</v>
      </c>
      <c r="E18" s="19">
        <f>GETPIVOTDATA("Average of activity",'pivot table'!$A$4,"log",A18,"filtered","yes","miner","imfa")/C18</f>
        <v>1</v>
      </c>
      <c r="G18" s="34">
        <f>GETPIVOTDATA("Average of all footprints",'pivot table'!$A$4,"log",A18,"filtered","yes","miner","im")</f>
        <v>19</v>
      </c>
      <c r="H18" s="34">
        <f>GETPIVOTDATA("Average of all footprints",'pivot table'!$A$4,"log",A18,"filtered","yes","miner","ima")</f>
        <v>13</v>
      </c>
      <c r="I18" s="34">
        <f>GETPIVOTDATA("Average of all footprints",'pivot table'!$A$4,"log",A18,"filtered","yes","miner","imf")</f>
        <v>11</v>
      </c>
      <c r="J18" s="34">
        <f>GETPIVOTDATA("Average of all footprints",'pivot table'!$A$4,"log",A18,"filtered","yes","miner","imfa")</f>
        <v>11</v>
      </c>
      <c r="L18" s="53">
        <f>1-GETPIVOTDATA("Average of share no footprint",'pivot table'!$A$4,"log",A18,"filtered","yes","miner","im")</f>
        <v>0.11111111111111116</v>
      </c>
      <c r="M18" s="53">
        <f>1-GETPIVOTDATA("Average of share no footprint",'pivot table'!$A$4,"log",A18,"filtered","yes","miner","ima")</f>
        <v>0.88888888888888884</v>
      </c>
      <c r="N18" s="53">
        <f>1-GETPIVOTDATA("Average of share no footprint",'pivot table'!$A$4,"log",A18,"filtered","yes","miner","imf")</f>
        <v>0.66666666666666674</v>
      </c>
      <c r="O18" s="53">
        <f>1-GETPIVOTDATA("Average of share no footprint",'pivot table'!$A$4,"log",A18,"filtered","yes","miner","imfa")</f>
        <v>1</v>
      </c>
      <c r="Q18" s="78">
        <v>0</v>
      </c>
      <c r="R18" s="56">
        <v>2</v>
      </c>
      <c r="S18" s="56">
        <v>2</v>
      </c>
      <c r="T18" s="56">
        <v>2</v>
      </c>
      <c r="U18" s="78">
        <v>0</v>
      </c>
      <c r="V18" s="17">
        <v>0</v>
      </c>
      <c r="W18" s="84">
        <v>0</v>
      </c>
      <c r="X18" s="17">
        <v>1</v>
      </c>
      <c r="Y18" s="17">
        <v>0</v>
      </c>
      <c r="Z18" s="17">
        <v>2</v>
      </c>
      <c r="AB18" s="91">
        <v>0</v>
      </c>
      <c r="AC18" s="100">
        <v>0</v>
      </c>
      <c r="AD18" s="99">
        <v>0.02</v>
      </c>
      <c r="AE18" s="99">
        <v>0.05</v>
      </c>
      <c r="AF18" s="99">
        <v>0.05</v>
      </c>
      <c r="AG18" s="100">
        <v>1</v>
      </c>
    </row>
    <row r="19" spans="1:33" ht="14.1" customHeight="1" x14ac:dyDescent="0.25">
      <c r="A19" t="str">
        <f>'pivot table'!A23</f>
        <v>TKDE_Benchmark-BPIC17_f.xes.gz</v>
      </c>
      <c r="B19" s="67">
        <v>17</v>
      </c>
      <c r="C19" s="78">
        <f>GETPIVOTDATA("Average of activity",'pivot table'!$A$4,"log",A19,"filtered","yes","miner","im")</f>
        <v>18</v>
      </c>
      <c r="D19" s="19">
        <f>GETPIVOTDATA("Average of activity",'pivot table'!$A$4,"log",A19,"filtered","yes","miner","imf")/C19</f>
        <v>1</v>
      </c>
      <c r="E19" s="19">
        <f>GETPIVOTDATA("Average of activity",'pivot table'!$A$4,"log",A19,"filtered","yes","miner","imfa")/C19</f>
        <v>1</v>
      </c>
      <c r="G19" s="34">
        <f>GETPIVOTDATA("Average of all footprints",'pivot table'!$A$4,"log",A19,"filtered","yes","miner","im")</f>
        <v>18</v>
      </c>
      <c r="H19" s="34">
        <f>GETPIVOTDATA("Average of all footprints",'pivot table'!$A$4,"log",A19,"filtered","yes","miner","ima")</f>
        <v>21</v>
      </c>
      <c r="I19" s="34">
        <f>GETPIVOTDATA("Average of all footprints",'pivot table'!$A$4,"log",A19,"filtered","yes","miner","imf")</f>
        <v>18</v>
      </c>
      <c r="J19" s="34">
        <f>GETPIVOTDATA("Average of all footprints",'pivot table'!$A$4,"log",A19,"filtered","yes","miner","imfa")</f>
        <v>18</v>
      </c>
      <c r="L19" s="53">
        <f>1-GETPIVOTDATA("Average of share no footprint",'pivot table'!$A$4,"log",A19,"filtered","yes","miner","im")</f>
        <v>0.5</v>
      </c>
      <c r="M19" s="53">
        <f>1-GETPIVOTDATA("Average of share no footprint",'pivot table'!$A$4,"log",A19,"filtered","yes","miner","ima")</f>
        <v>1</v>
      </c>
      <c r="N19" s="53">
        <f>1-GETPIVOTDATA("Average of share no footprint",'pivot table'!$A$4,"log",A19,"filtered","yes","miner","imf")</f>
        <v>1</v>
      </c>
      <c r="O19" s="53">
        <f>1-GETPIVOTDATA("Average of share no footprint",'pivot table'!$A$4,"log",A19,"filtered","yes","miner","imfa")</f>
        <v>1</v>
      </c>
      <c r="Q19" s="78">
        <v>0</v>
      </c>
      <c r="R19" s="56">
        <v>6</v>
      </c>
      <c r="S19" s="56">
        <v>6</v>
      </c>
      <c r="T19" s="56">
        <v>6</v>
      </c>
      <c r="U19" s="78">
        <v>2</v>
      </c>
      <c r="V19" s="17">
        <v>2</v>
      </c>
      <c r="W19" s="84">
        <v>2</v>
      </c>
      <c r="X19" s="17">
        <v>0</v>
      </c>
      <c r="Y19" s="17">
        <v>0</v>
      </c>
      <c r="Z19" s="17">
        <v>0</v>
      </c>
      <c r="AB19" s="91">
        <v>0</v>
      </c>
      <c r="AC19" s="100">
        <v>0.1</v>
      </c>
      <c r="AD19" s="99">
        <v>0.28000000000000003</v>
      </c>
      <c r="AE19" s="99">
        <v>0.35</v>
      </c>
      <c r="AF19" s="99">
        <v>0.19</v>
      </c>
      <c r="AG19" s="100">
        <v>0.84</v>
      </c>
    </row>
    <row r="20" spans="1:33" ht="14.1" customHeight="1" x14ac:dyDescent="0.25">
      <c r="A20" t="str">
        <f>'pivot table'!A24</f>
        <v>TKDE_Benchmark-BPIC15_3f.xes.gz</v>
      </c>
      <c r="B20" s="67">
        <v>15.3</v>
      </c>
      <c r="C20" s="78">
        <f>GETPIVOTDATA("Average of activity",'pivot table'!$A$4,"log",A20,"filtered","yes","miner","im")</f>
        <v>62</v>
      </c>
      <c r="D20" s="19">
        <f>GETPIVOTDATA("Average of activity",'pivot table'!$A$4,"log",A20,"filtered","yes","miner","imf")/C20</f>
        <v>1</v>
      </c>
      <c r="E20" s="19">
        <f>GETPIVOTDATA("Average of activity",'pivot table'!$A$4,"log",A20,"filtered","yes","miner","imfa")/C20</f>
        <v>1</v>
      </c>
      <c r="G20" s="34">
        <f>GETPIVOTDATA("Average of all footprints",'pivot table'!$A$4,"log",A20,"filtered","yes","miner","im")</f>
        <v>4</v>
      </c>
      <c r="H20" s="34">
        <f>GETPIVOTDATA("Average of all footprints",'pivot table'!$A$4,"log",A20,"filtered","yes","miner","ima")</f>
        <v>103</v>
      </c>
      <c r="I20" s="34">
        <f>GETPIVOTDATA("Average of all footprints",'pivot table'!$A$4,"log",A20,"filtered","yes","miner","imf")</f>
        <v>70</v>
      </c>
      <c r="J20" s="34">
        <f>GETPIVOTDATA("Average of all footprints",'pivot table'!$A$4,"log",A20,"filtered","yes","miner","imfa")</f>
        <v>63</v>
      </c>
      <c r="L20" s="53">
        <f>1-GETPIVOTDATA("Average of share no footprint",'pivot table'!$A$4,"log",A20,"filtered","yes","miner","im")</f>
        <v>4.8387096774193505E-2</v>
      </c>
      <c r="M20" s="53">
        <f>1-GETPIVOTDATA("Average of share no footprint",'pivot table'!$A$4,"log",A20,"filtered","yes","miner","ima")</f>
        <v>0.83870967741935487</v>
      </c>
      <c r="N20" s="53">
        <f>1-GETPIVOTDATA("Average of share no footprint",'pivot table'!$A$4,"log",A20,"filtered","yes","miner","imf")</f>
        <v>1</v>
      </c>
      <c r="O20" s="53">
        <f>1-GETPIVOTDATA("Average of share no footprint",'pivot table'!$A$4,"log",A20,"filtered","yes","miner","imfa")</f>
        <v>1</v>
      </c>
      <c r="Q20" s="78">
        <v>0</v>
      </c>
      <c r="R20" s="56">
        <v>43</v>
      </c>
      <c r="S20" s="56">
        <v>38</v>
      </c>
      <c r="T20" s="56">
        <v>31</v>
      </c>
      <c r="U20" s="78">
        <v>1</v>
      </c>
      <c r="V20" s="17">
        <v>0</v>
      </c>
      <c r="W20" s="84">
        <v>0</v>
      </c>
      <c r="X20" s="17">
        <v>3</v>
      </c>
      <c r="Y20" s="17">
        <v>0</v>
      </c>
      <c r="Z20" s="17">
        <v>4</v>
      </c>
      <c r="AB20" s="91">
        <v>0</v>
      </c>
      <c r="AC20" s="100">
        <v>0</v>
      </c>
      <c r="AD20" s="99">
        <v>0.13</v>
      </c>
      <c r="AE20" s="99">
        <v>0.39</v>
      </c>
      <c r="AF20" s="99">
        <v>0.39</v>
      </c>
      <c r="AG20" s="100">
        <v>0.99</v>
      </c>
    </row>
    <row r="21" spans="1:33" ht="14.1" customHeight="1" x14ac:dyDescent="0.25">
      <c r="A21" t="str">
        <f>'pivot table'!A25</f>
        <v>TKDE_Benchmark-BPIC15_4f.xes.gz</v>
      </c>
      <c r="B21" s="67">
        <v>15.4</v>
      </c>
      <c r="C21" s="78">
        <f>GETPIVOTDATA("Average of activity",'pivot table'!$A$4,"log",A21,"filtered","yes","miner","im")</f>
        <v>65</v>
      </c>
      <c r="D21" s="19">
        <f>GETPIVOTDATA("Average of activity",'pivot table'!$A$4,"log",A21,"filtered","yes","miner","imf")/C21</f>
        <v>1</v>
      </c>
      <c r="E21" s="19">
        <f>GETPIVOTDATA("Average of activity",'pivot table'!$A$4,"log",A21,"filtered","yes","miner","imfa")/C21</f>
        <v>1</v>
      </c>
      <c r="G21" s="34">
        <f>GETPIVOTDATA("Average of all footprints",'pivot table'!$A$4,"log",A21,"filtered","yes","miner","im")</f>
        <v>21</v>
      </c>
      <c r="H21" s="34">
        <f>GETPIVOTDATA("Average of all footprints",'pivot table'!$A$4,"log",A21,"filtered","yes","miner","ima")</f>
        <v>102</v>
      </c>
      <c r="I21" s="34">
        <f>GETPIVOTDATA("Average of all footprints",'pivot table'!$A$4,"log",A21,"filtered","yes","miner","imf")</f>
        <v>79</v>
      </c>
      <c r="J21" s="34">
        <f>GETPIVOTDATA("Average of all footprints",'pivot table'!$A$4,"log",A21,"filtered","yes","miner","imfa")</f>
        <v>77</v>
      </c>
      <c r="L21" s="53">
        <f>1-GETPIVOTDATA("Average of share no footprint",'pivot table'!$A$4,"log",A21,"filtered","yes","miner","im")</f>
        <v>4.6153846153846101E-2</v>
      </c>
      <c r="M21" s="53">
        <f>1-GETPIVOTDATA("Average of share no footprint",'pivot table'!$A$4,"log",A21,"filtered","yes","miner","ima")</f>
        <v>0.92307692307692313</v>
      </c>
      <c r="N21" s="53">
        <f>1-GETPIVOTDATA("Average of share no footprint",'pivot table'!$A$4,"log",A21,"filtered","yes","miner","imf")</f>
        <v>1</v>
      </c>
      <c r="O21" s="53">
        <f>1-GETPIVOTDATA("Average of share no footprint",'pivot table'!$A$4,"log",A21,"filtered","yes","miner","imfa")</f>
        <v>1</v>
      </c>
      <c r="Q21" s="78">
        <v>0</v>
      </c>
      <c r="R21" s="56">
        <v>52</v>
      </c>
      <c r="S21" s="56">
        <v>38</v>
      </c>
      <c r="T21" s="56">
        <v>37</v>
      </c>
      <c r="U21" s="78">
        <v>6</v>
      </c>
      <c r="V21" s="17">
        <v>6</v>
      </c>
      <c r="W21" s="84">
        <v>6</v>
      </c>
      <c r="X21" s="17">
        <v>2</v>
      </c>
      <c r="Y21" s="17">
        <v>0</v>
      </c>
      <c r="Z21" s="17">
        <v>1</v>
      </c>
      <c r="AB21" s="91">
        <v>0</v>
      </c>
      <c r="AC21" s="100">
        <v>0</v>
      </c>
      <c r="AD21" s="99">
        <v>0.08</v>
      </c>
      <c r="AE21" s="99">
        <v>0.51</v>
      </c>
      <c r="AF21" s="99">
        <v>0.51</v>
      </c>
      <c r="AG21" s="100">
        <v>0.99</v>
      </c>
    </row>
    <row r="22" spans="1:33" ht="14.1" customHeight="1" x14ac:dyDescent="0.25">
      <c r="A22" t="str">
        <f>'pivot table'!A26</f>
        <v>TKDE_Benchmark-BPIC15_1f.xes.gz</v>
      </c>
      <c r="B22" s="67">
        <v>15.1</v>
      </c>
      <c r="C22" s="78">
        <f>GETPIVOTDATA("Average of activity",'pivot table'!$A$4,"log",A22,"filtered","yes","miner","im")</f>
        <v>70</v>
      </c>
      <c r="D22" s="19">
        <f>GETPIVOTDATA("Average of activity",'pivot table'!$A$4,"log",A22,"filtered","yes","miner","imf")/C22</f>
        <v>1</v>
      </c>
      <c r="E22" s="19">
        <f>GETPIVOTDATA("Average of activity",'pivot table'!$A$4,"log",A22,"filtered","yes","miner","imfa")/C22</f>
        <v>1</v>
      </c>
      <c r="G22" s="34">
        <f>GETPIVOTDATA("Average of all footprints",'pivot table'!$A$4,"log",A22,"filtered","yes","miner","im")</f>
        <v>77</v>
      </c>
      <c r="H22" s="34">
        <f>GETPIVOTDATA("Average of all footprints",'pivot table'!$A$4,"log",A22,"filtered","yes","miner","ima")</f>
        <v>88</v>
      </c>
      <c r="I22" s="34">
        <f>GETPIVOTDATA("Average of all footprints",'pivot table'!$A$4,"log",A22,"filtered","yes","miner","imf")</f>
        <v>71</v>
      </c>
      <c r="J22" s="34">
        <f>GETPIVOTDATA("Average of all footprints",'pivot table'!$A$4,"log",A22,"filtered","yes","miner","imfa")</f>
        <v>73</v>
      </c>
      <c r="L22" s="53">
        <f>1-GETPIVOTDATA("Average of share no footprint",'pivot table'!$A$4,"log",A22,"filtered","yes","miner","im")</f>
        <v>7.1428571428571397E-2</v>
      </c>
      <c r="M22" s="53">
        <f>1-GETPIVOTDATA("Average of share no footprint",'pivot table'!$A$4,"log",A22,"filtered","yes","miner","ima")</f>
        <v>0.98571428571428577</v>
      </c>
      <c r="N22" s="53">
        <f>1-GETPIVOTDATA("Average of share no footprint",'pivot table'!$A$4,"log",A22,"filtered","yes","miner","imf")</f>
        <v>1</v>
      </c>
      <c r="O22" s="53">
        <f>1-GETPIVOTDATA("Average of share no footprint",'pivot table'!$A$4,"log",A22,"filtered","yes","miner","imfa")</f>
        <v>1</v>
      </c>
      <c r="Q22" s="78">
        <v>0</v>
      </c>
      <c r="R22" s="56">
        <v>52</v>
      </c>
      <c r="S22" s="56">
        <v>40</v>
      </c>
      <c r="T22" s="56">
        <v>39</v>
      </c>
      <c r="U22" s="78">
        <v>7</v>
      </c>
      <c r="V22" s="17">
        <v>6</v>
      </c>
      <c r="W22" s="84">
        <v>7</v>
      </c>
      <c r="X22" s="17">
        <v>0</v>
      </c>
      <c r="Y22" s="17">
        <v>0</v>
      </c>
      <c r="Z22" s="17">
        <v>0</v>
      </c>
      <c r="AB22" s="91">
        <v>0</v>
      </c>
      <c r="AC22" s="100">
        <v>0</v>
      </c>
      <c r="AD22" s="99">
        <v>0.14000000000000001</v>
      </c>
      <c r="AE22" s="99">
        <v>0.59</v>
      </c>
      <c r="AF22" s="99">
        <v>0.57999999999999996</v>
      </c>
      <c r="AG22" s="100">
        <v>0.99</v>
      </c>
    </row>
    <row r="23" spans="1:33" ht="14.1" customHeight="1" x14ac:dyDescent="0.25">
      <c r="A23" t="str">
        <f>'pivot table'!A27</f>
        <v>TKDE_Benchmark-BPIC15_5f.xes.gz</v>
      </c>
      <c r="B23" s="67">
        <v>15.5</v>
      </c>
      <c r="C23" s="78">
        <f>GETPIVOTDATA("Average of activity",'pivot table'!$A$4,"log",A23,"filtered","yes","miner","im")</f>
        <v>74</v>
      </c>
      <c r="D23" s="19">
        <f>GETPIVOTDATA("Average of activity",'pivot table'!$A$4,"log",A23,"filtered","yes","miner","imf")/C23</f>
        <v>0.95945945945945943</v>
      </c>
      <c r="E23" s="19">
        <f>GETPIVOTDATA("Average of activity",'pivot table'!$A$4,"log",A23,"filtered","yes","miner","imfa")/C23</f>
        <v>0.95945945945945943</v>
      </c>
      <c r="G23" s="34">
        <f>GETPIVOTDATA("Average of all footprints",'pivot table'!$A$4,"log",A23,"filtered","yes","miner","im")</f>
        <v>23</v>
      </c>
      <c r="H23" s="34">
        <f>GETPIVOTDATA("Average of all footprints",'pivot table'!$A$4,"log",A23,"filtered","yes","miner","ima")</f>
        <v>100</v>
      </c>
      <c r="I23" s="34">
        <f>GETPIVOTDATA("Average of all footprints",'pivot table'!$A$4,"log",A23,"filtered","yes","miner","imf")</f>
        <v>75</v>
      </c>
      <c r="J23" s="34">
        <f>GETPIVOTDATA("Average of all footprints",'pivot table'!$A$4,"log",A23,"filtered","yes","miner","imfa")</f>
        <v>77</v>
      </c>
      <c r="L23" s="53">
        <f>1-GETPIVOTDATA("Average of share no footprint",'pivot table'!$A$4,"log",A23,"filtered","yes","miner","im")</f>
        <v>4.0540540540540571E-2</v>
      </c>
      <c r="M23" s="53">
        <f>1-GETPIVOTDATA("Average of share no footprint",'pivot table'!$A$4,"log",A23,"filtered","yes","miner","ima")</f>
        <v>0.98648648648648651</v>
      </c>
      <c r="N23" s="53">
        <f>1-GETPIVOTDATA("Average of share no footprint",'pivot table'!$A$4,"log",A23,"filtered","yes","miner","imf")</f>
        <v>1</v>
      </c>
      <c r="O23" s="53">
        <f>1-GETPIVOTDATA("Average of share no footprint",'pivot table'!$A$4,"log",A23,"filtered","yes","miner","imfa")</f>
        <v>1</v>
      </c>
      <c r="Q23" s="78">
        <v>0</v>
      </c>
      <c r="R23" s="56">
        <v>62</v>
      </c>
      <c r="S23" s="56">
        <v>43</v>
      </c>
      <c r="T23" s="56">
        <v>42</v>
      </c>
      <c r="U23" s="78">
        <v>5</v>
      </c>
      <c r="V23" s="17">
        <v>7</v>
      </c>
      <c r="W23" s="84">
        <v>7</v>
      </c>
      <c r="X23" s="17">
        <v>1</v>
      </c>
      <c r="Y23" s="17">
        <v>0</v>
      </c>
      <c r="Z23" s="17">
        <v>1</v>
      </c>
      <c r="AB23" s="91">
        <v>0</v>
      </c>
      <c r="AC23" s="100">
        <v>0</v>
      </c>
      <c r="AD23" s="99">
        <v>0.13</v>
      </c>
      <c r="AE23" s="99">
        <v>0.59</v>
      </c>
      <c r="AF23" s="99">
        <v>0.59</v>
      </c>
      <c r="AG23" s="100">
        <v>0.99</v>
      </c>
    </row>
    <row r="24" spans="1:33" ht="14.1" customHeight="1" x14ac:dyDescent="0.25">
      <c r="A24" t="str">
        <f>'pivot table'!A28</f>
        <v>TKDE_Benchmark-BPIC15_2f.xes.gz</v>
      </c>
      <c r="B24" s="70">
        <v>15.2</v>
      </c>
      <c r="C24" s="80">
        <f>GETPIVOTDATA("Average of activity",'pivot table'!$A$4,"log",A24,"filtered","yes","miner","im")</f>
        <v>82</v>
      </c>
      <c r="D24" s="24">
        <f>GETPIVOTDATA("Average of activity",'pivot table'!$A$4,"log",A24,"filtered","yes","miner","imf")/C24</f>
        <v>0.97560975609756095</v>
      </c>
      <c r="E24" s="24">
        <f>GETPIVOTDATA("Average of activity",'pivot table'!$A$4,"log",A24,"filtered","yes","miner","imfa")/C24</f>
        <v>0.97560975609756095</v>
      </c>
      <c r="G24" s="36">
        <f>GETPIVOTDATA("Average of all footprints",'pivot table'!$A$4,"log",A24,"filtered","yes","miner","im")</f>
        <v>17</v>
      </c>
      <c r="H24" s="36">
        <f>GETPIVOTDATA("Average of all footprints",'pivot table'!$A$4,"log",A24,"filtered","yes","miner","ima")</f>
        <v>125</v>
      </c>
      <c r="I24" s="36">
        <f>GETPIVOTDATA("Average of all footprints",'pivot table'!$A$4,"log",A24,"filtered","yes","miner","imf")</f>
        <v>95</v>
      </c>
      <c r="J24" s="36">
        <f>GETPIVOTDATA("Average of all footprints",'pivot table'!$A$4,"log",A24,"filtered","yes","miner","imfa")</f>
        <v>91</v>
      </c>
      <c r="L24" s="54">
        <f>1-GETPIVOTDATA("Average of share no footprint",'pivot table'!$A$4,"log",A24,"filtered","yes","miner","im")</f>
        <v>3.6585365853658569E-2</v>
      </c>
      <c r="M24" s="54">
        <f>1-GETPIVOTDATA("Average of share no footprint",'pivot table'!$A$4,"log",A24,"filtered","yes","miner","ima")</f>
        <v>0.87804878048780488</v>
      </c>
      <c r="N24" s="54">
        <f>1-GETPIVOTDATA("Average of share no footprint",'pivot table'!$A$4,"log",A24,"filtered","yes","miner","imf")</f>
        <v>1</v>
      </c>
      <c r="O24" s="54">
        <f>1-GETPIVOTDATA("Average of share no footprint",'pivot table'!$A$4,"log",A24,"filtered","yes","miner","imfa")</f>
        <v>1</v>
      </c>
      <c r="Q24" s="80">
        <v>2</v>
      </c>
      <c r="R24" s="58">
        <v>63</v>
      </c>
      <c r="S24" s="58">
        <v>55</v>
      </c>
      <c r="T24" s="58">
        <v>51</v>
      </c>
      <c r="U24" s="80">
        <v>6</v>
      </c>
      <c r="V24" s="22">
        <v>5</v>
      </c>
      <c r="W24" s="86">
        <v>5</v>
      </c>
      <c r="X24" s="22">
        <v>2</v>
      </c>
      <c r="Y24" s="22">
        <v>0</v>
      </c>
      <c r="Z24" s="22">
        <v>2</v>
      </c>
      <c r="AB24" s="92">
        <v>0.1111111111111111</v>
      </c>
      <c r="AC24" s="109">
        <v>0</v>
      </c>
      <c r="AD24" s="110">
        <v>0.17</v>
      </c>
      <c r="AE24" s="110">
        <v>0.45</v>
      </c>
      <c r="AF24" s="110">
        <v>0.45</v>
      </c>
      <c r="AG24" s="109">
        <v>0.99</v>
      </c>
    </row>
    <row r="25" spans="1:33" ht="4.5" customHeight="1" x14ac:dyDescent="0.25"/>
    <row r="26" spans="1:33" ht="14.1" customHeight="1" x14ac:dyDescent="0.25">
      <c r="B26" s="48" t="s">
        <v>639</v>
      </c>
      <c r="D26" s="73">
        <v>0</v>
      </c>
      <c r="E26" s="73">
        <v>0.33</v>
      </c>
      <c r="G26" s="31">
        <v>0</v>
      </c>
      <c r="H26" s="32">
        <v>250</v>
      </c>
      <c r="I26" s="32">
        <v>500</v>
      </c>
      <c r="J26" s="32">
        <v>750</v>
      </c>
      <c r="L26" s="74">
        <v>0</v>
      </c>
      <c r="M26" s="27">
        <v>0.5</v>
      </c>
      <c r="N26" s="27">
        <v>0.75</v>
      </c>
      <c r="O26" s="27">
        <v>1</v>
      </c>
      <c r="Q26" s="46">
        <v>0</v>
      </c>
      <c r="R26" s="46">
        <v>0</v>
      </c>
      <c r="S26" s="46">
        <v>60</v>
      </c>
      <c r="T26" s="46">
        <v>120</v>
      </c>
      <c r="U26" s="44"/>
      <c r="V26" s="39">
        <v>0</v>
      </c>
      <c r="W26" s="39">
        <v>10</v>
      </c>
      <c r="X26" s="40">
        <v>20</v>
      </c>
      <c r="Y26" s="30"/>
      <c r="Z26" s="40">
        <v>30</v>
      </c>
      <c r="AB26" s="44"/>
      <c r="AC26" s="102">
        <v>0</v>
      </c>
      <c r="AD26" s="101">
        <v>0.3</v>
      </c>
      <c r="AE26" s="101">
        <v>0.6</v>
      </c>
      <c r="AF26" s="101">
        <v>0.9</v>
      </c>
    </row>
    <row r="27" spans="1:33" ht="13.5" customHeight="1" x14ac:dyDescent="0.25">
      <c r="D27" s="13">
        <v>0.66</v>
      </c>
      <c r="E27" s="14">
        <v>1</v>
      </c>
      <c r="G27" s="47"/>
      <c r="H27" s="47"/>
      <c r="I27" s="47"/>
      <c r="J27" s="47"/>
      <c r="L27" s="47"/>
      <c r="M27" s="47"/>
      <c r="N27" s="47"/>
      <c r="O27" s="47"/>
      <c r="Q27" s="47"/>
      <c r="R27" s="75">
        <v>180</v>
      </c>
      <c r="S27" s="40">
        <v>240</v>
      </c>
      <c r="T27" s="40">
        <v>300</v>
      </c>
      <c r="U27" s="47"/>
      <c r="V27" s="47"/>
      <c r="W27" s="47"/>
      <c r="X27" s="47"/>
      <c r="Y27" s="47"/>
      <c r="Z27" s="47"/>
      <c r="AB27" s="47"/>
      <c r="AD27" s="104"/>
    </row>
  </sheetData>
  <mergeCells count="7">
    <mergeCell ref="AC1:AF1"/>
    <mergeCell ref="X1:Z1"/>
    <mergeCell ref="C1:E1"/>
    <mergeCell ref="G1:J1"/>
    <mergeCell ref="L1:O1"/>
    <mergeCell ref="Q1:T1"/>
    <mergeCell ref="U1:W1"/>
  </mergeCells>
  <conditionalFormatting sqref="L26:O26 L3:O24">
    <cfRule type="colorScale" priority="10">
      <colorScale>
        <cfvo type="min"/>
        <cfvo type="max"/>
        <color rgb="FFFCFCFF"/>
        <color rgb="FFF8696B"/>
      </colorScale>
    </cfRule>
  </conditionalFormatting>
  <conditionalFormatting sqref="V26:X26 Z26 U3:Z25">
    <cfRule type="colorScale" priority="9">
      <colorScale>
        <cfvo type="num" val="0"/>
        <cfvo type="num" val="30"/>
        <color theme="0"/>
        <color theme="4"/>
      </colorScale>
    </cfRule>
  </conditionalFormatting>
  <conditionalFormatting sqref="AB3:AB26">
    <cfRule type="colorScale" priority="8">
      <colorScale>
        <cfvo type="num" val="0"/>
        <cfvo type="num" val="1"/>
        <color theme="0"/>
        <color theme="4" tint="-0.249977111117893"/>
      </colorScale>
    </cfRule>
  </conditionalFormatting>
  <conditionalFormatting sqref="G3:J25 B26">
    <cfRule type="colorScale" priority="6">
      <colorScale>
        <cfvo type="min"/>
        <cfvo type="percentile" val="25"/>
        <cfvo type="max"/>
        <color theme="0"/>
        <color theme="4" tint="0.39997558519241921"/>
        <color theme="4" tint="-0.249977111117893"/>
      </colorScale>
    </cfRule>
  </conditionalFormatting>
  <conditionalFormatting sqref="G26:J26">
    <cfRule type="colorScale" priority="5">
      <colorScale>
        <cfvo type="min"/>
        <cfvo type="percentile" val="25"/>
        <cfvo type="max"/>
        <color theme="0"/>
        <color theme="4" tint="0.39997558519241921"/>
        <color theme="4" tint="-0.249977111117893"/>
      </colorScale>
    </cfRule>
  </conditionalFormatting>
  <conditionalFormatting sqref="Q3:T26 R27:T27">
    <cfRule type="colorScale" priority="11">
      <colorScale>
        <cfvo type="min"/>
        <cfvo type="num" val="300"/>
        <color rgb="FFFCFCFF"/>
        <color theme="4"/>
      </colorScale>
    </cfRule>
  </conditionalFormatting>
  <conditionalFormatting sqref="D3:E27">
    <cfRule type="colorScale" priority="4">
      <colorScale>
        <cfvo type="min"/>
        <cfvo type="max"/>
        <color rgb="FFFCFCFF"/>
        <color theme="9" tint="-0.249977111117893"/>
      </colorScale>
    </cfRule>
  </conditionalFormatting>
  <conditionalFormatting sqref="AC3:AF24 AD27">
    <cfRule type="colorScale" priority="2">
      <colorScale>
        <cfvo type="num" val="0"/>
        <cfvo type="num" val="0.8"/>
        <color rgb="FFF8696B"/>
        <color rgb="FFFCFCFF"/>
      </colorScale>
    </cfRule>
  </conditionalFormatting>
  <conditionalFormatting sqref="AC26:AF26">
    <cfRule type="colorScale" priority="1">
      <colorScale>
        <cfvo type="num" val="0"/>
        <cfvo type="num" val="0.8"/>
        <color rgb="FFF8696B"/>
        <color rgb="FFFCFCFF"/>
      </colorScale>
    </cfRule>
  </conditionalFormatting>
  <pageMargins left="0.7" right="0.7" top="0.75" bottom="0.75" header="0.3" footer="0.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3"/>
  <sheetViews>
    <sheetView workbookViewId="0">
      <selection activeCell="B4" sqref="B4"/>
    </sheetView>
  </sheetViews>
  <sheetFormatPr defaultRowHeight="15" x14ac:dyDescent="0.25"/>
  <cols>
    <col min="1" max="1" width="39.140625" bestFit="1" customWidth="1"/>
    <col min="2" max="2" width="12" bestFit="1" customWidth="1"/>
  </cols>
  <sheetData>
    <row r="1" spans="1:17" x14ac:dyDescent="0.25">
      <c r="A1" s="8" t="s">
        <v>576</v>
      </c>
      <c r="B1" s="7" t="s">
        <v>592</v>
      </c>
      <c r="C1" s="7" t="s">
        <v>593</v>
      </c>
      <c r="D1" s="7" t="s">
        <v>594</v>
      </c>
      <c r="E1" s="7" t="s">
        <v>595</v>
      </c>
      <c r="F1" s="7" t="s">
        <v>596</v>
      </c>
      <c r="G1" s="7" t="s">
        <v>597</v>
      </c>
      <c r="H1" s="7" t="s">
        <v>598</v>
      </c>
      <c r="I1" s="7" t="s">
        <v>599</v>
      </c>
      <c r="J1" s="7" t="s">
        <v>600</v>
      </c>
      <c r="K1" s="7" t="s">
        <v>601</v>
      </c>
      <c r="L1" s="7" t="s">
        <v>602</v>
      </c>
      <c r="M1" s="7" t="s">
        <v>608</v>
      </c>
      <c r="N1" s="7" t="s">
        <v>609</v>
      </c>
      <c r="O1" s="7" t="s">
        <v>621</v>
      </c>
      <c r="P1" s="7" t="s">
        <v>623</v>
      </c>
      <c r="Q1" s="7" t="s">
        <v>622</v>
      </c>
    </row>
    <row r="2" spans="1:17" x14ac:dyDescent="0.25">
      <c r="A2" s="8" t="s">
        <v>586</v>
      </c>
      <c r="B2" s="5">
        <v>700</v>
      </c>
      <c r="C2" s="5">
        <v>28</v>
      </c>
      <c r="D2" s="5">
        <v>7</v>
      </c>
      <c r="E2" s="5">
        <v>4</v>
      </c>
      <c r="F2" s="5">
        <v>22</v>
      </c>
      <c r="G2" s="5">
        <v>244</v>
      </c>
      <c r="H2" s="5">
        <v>260</v>
      </c>
      <c r="I2" s="5">
        <v>308</v>
      </c>
      <c r="J2" s="5">
        <v>285</v>
      </c>
      <c r="K2" s="5">
        <v>342</v>
      </c>
      <c r="L2" s="5">
        <v>35</v>
      </c>
      <c r="M2" s="5">
        <v>8</v>
      </c>
      <c r="N2" s="5">
        <v>17</v>
      </c>
      <c r="O2">
        <f t="shared" ref="O2:O11" si="0">MIN(B2:N2)</f>
        <v>4</v>
      </c>
      <c r="P2">
        <f>ROUND(AVERAGE(B2:N2),0)</f>
        <v>174</v>
      </c>
      <c r="Q2">
        <f t="shared" ref="Q2:Q11" si="1">MAX(B2:N2)</f>
        <v>700</v>
      </c>
    </row>
    <row r="3" spans="1:17" x14ac:dyDescent="0.25">
      <c r="A3" s="8" t="s">
        <v>585</v>
      </c>
      <c r="B3" s="5">
        <v>237</v>
      </c>
      <c r="C3" s="5">
        <v>11</v>
      </c>
      <c r="D3" s="5">
        <v>1</v>
      </c>
      <c r="E3" s="5">
        <v>2</v>
      </c>
      <c r="F3" s="5">
        <v>2</v>
      </c>
      <c r="G3" s="5">
        <v>297</v>
      </c>
      <c r="H3" s="5">
        <v>300</v>
      </c>
      <c r="I3" s="5">
        <v>271</v>
      </c>
      <c r="J3" s="5">
        <v>243</v>
      </c>
      <c r="K3" s="5">
        <v>250</v>
      </c>
      <c r="L3" s="5">
        <v>8</v>
      </c>
      <c r="M3" s="5">
        <v>9</v>
      </c>
      <c r="N3" s="5">
        <v>6</v>
      </c>
      <c r="O3">
        <f t="shared" si="0"/>
        <v>1</v>
      </c>
      <c r="P3">
        <f>ROUND(AVERAGE(B3:N3),0)</f>
        <v>126</v>
      </c>
      <c r="Q3">
        <f t="shared" si="1"/>
        <v>300</v>
      </c>
    </row>
    <row r="4" spans="1:17" x14ac:dyDescent="0.25">
      <c r="A4" s="8" t="s">
        <v>584</v>
      </c>
      <c r="B4" s="5">
        <v>0.43269230769230771</v>
      </c>
      <c r="C4" s="5">
        <v>0.29166666666666669</v>
      </c>
      <c r="D4" s="5">
        <v>0.5</v>
      </c>
      <c r="E4" s="5">
        <v>0</v>
      </c>
      <c r="F4" s="5">
        <v>0.84615384615384615</v>
      </c>
      <c r="G4" s="5">
        <v>0.15577889447236182</v>
      </c>
      <c r="H4" s="5">
        <v>0.16097560975609757</v>
      </c>
      <c r="I4" s="5">
        <v>0.23237597911227154</v>
      </c>
      <c r="J4" s="5">
        <v>0.23314606741573032</v>
      </c>
      <c r="K4" s="5">
        <v>0.2647814910025707</v>
      </c>
      <c r="L4" s="5">
        <v>0.30769230769230771</v>
      </c>
      <c r="M4" s="5">
        <v>0</v>
      </c>
      <c r="N4" s="5">
        <v>0.3125</v>
      </c>
      <c r="O4">
        <f t="shared" si="0"/>
        <v>0</v>
      </c>
      <c r="P4">
        <f>AVERAGE(B4:N4)</f>
        <v>0.28752024384339692</v>
      </c>
      <c r="Q4">
        <f t="shared" si="1"/>
        <v>0.84615384615384615</v>
      </c>
    </row>
    <row r="5" spans="1:17" x14ac:dyDescent="0.25">
      <c r="A5" s="8" t="s">
        <v>583</v>
      </c>
      <c r="B5" s="5">
        <v>235</v>
      </c>
      <c r="C5" s="5">
        <v>8</v>
      </c>
      <c r="D5" s="5">
        <v>1</v>
      </c>
      <c r="E5" s="5">
        <v>1</v>
      </c>
      <c r="F5" s="5">
        <v>2</v>
      </c>
      <c r="G5" s="5">
        <v>285</v>
      </c>
      <c r="H5" s="5">
        <v>287</v>
      </c>
      <c r="I5" s="5">
        <v>264</v>
      </c>
      <c r="J5" s="5">
        <v>233</v>
      </c>
      <c r="K5" s="5">
        <v>244</v>
      </c>
      <c r="L5" s="5">
        <v>6</v>
      </c>
      <c r="M5" s="5">
        <v>8</v>
      </c>
      <c r="N5" s="5">
        <v>6</v>
      </c>
      <c r="O5">
        <f t="shared" si="0"/>
        <v>1</v>
      </c>
      <c r="P5">
        <f>ROUND(AVERAGE(B5:N5),0)</f>
        <v>122</v>
      </c>
      <c r="Q5">
        <f t="shared" si="1"/>
        <v>287</v>
      </c>
    </row>
    <row r="6" spans="1:17" x14ac:dyDescent="0.25">
      <c r="A6" s="8" t="s">
        <v>581</v>
      </c>
      <c r="B6" s="5">
        <v>0</v>
      </c>
      <c r="C6" s="5">
        <v>1</v>
      </c>
      <c r="D6" s="5">
        <v>0</v>
      </c>
      <c r="E6" s="5">
        <v>0</v>
      </c>
      <c r="F6" s="5">
        <v>0</v>
      </c>
      <c r="G6" s="5">
        <v>7</v>
      </c>
      <c r="H6" s="5">
        <v>9</v>
      </c>
      <c r="I6" s="5">
        <v>4</v>
      </c>
      <c r="J6" s="5">
        <v>7</v>
      </c>
      <c r="K6" s="5">
        <v>3</v>
      </c>
      <c r="L6" s="5">
        <v>0</v>
      </c>
      <c r="M6" s="5">
        <v>0</v>
      </c>
      <c r="N6" s="5">
        <v>0</v>
      </c>
      <c r="O6">
        <f t="shared" si="0"/>
        <v>0</v>
      </c>
      <c r="P6">
        <f>ROUND(AVERAGE(B6:N6),0)</f>
        <v>2</v>
      </c>
      <c r="Q6">
        <f t="shared" si="1"/>
        <v>9</v>
      </c>
    </row>
    <row r="7" spans="1:17" x14ac:dyDescent="0.25">
      <c r="A7" s="8" t="s">
        <v>582</v>
      </c>
      <c r="B7" s="5">
        <v>2</v>
      </c>
      <c r="C7" s="5">
        <v>2</v>
      </c>
      <c r="D7" s="5">
        <v>0</v>
      </c>
      <c r="E7" s="5">
        <v>1</v>
      </c>
      <c r="F7" s="5">
        <v>0</v>
      </c>
      <c r="G7" s="5">
        <v>5</v>
      </c>
      <c r="H7" s="5">
        <v>4</v>
      </c>
      <c r="I7" s="5">
        <v>3</v>
      </c>
      <c r="J7" s="5">
        <v>3</v>
      </c>
      <c r="K7" s="5">
        <v>3</v>
      </c>
      <c r="L7" s="5">
        <v>2</v>
      </c>
      <c r="M7" s="5">
        <v>1</v>
      </c>
      <c r="N7" s="5">
        <v>0</v>
      </c>
      <c r="O7">
        <f t="shared" si="0"/>
        <v>0</v>
      </c>
      <c r="P7">
        <f>ROUND(AVERAGE(B7:N7),0)</f>
        <v>2</v>
      </c>
      <c r="Q7">
        <f t="shared" si="1"/>
        <v>5</v>
      </c>
    </row>
    <row r="8" spans="1:17" x14ac:dyDescent="0.25">
      <c r="A8" s="8" t="s">
        <v>588</v>
      </c>
      <c r="B8" s="5">
        <v>0.25293489861259338</v>
      </c>
      <c r="C8" s="5">
        <v>0.28947368421052633</v>
      </c>
      <c r="D8" s="5">
        <v>0.125</v>
      </c>
      <c r="E8" s="5">
        <v>0.33333333333333331</v>
      </c>
      <c r="F8" s="5">
        <v>8.3333333333333329E-2</v>
      </c>
      <c r="G8" s="5">
        <v>0.5561797752808989</v>
      </c>
      <c r="H8" s="5">
        <v>0.54446460980036293</v>
      </c>
      <c r="I8" s="5">
        <v>0.47130434782608693</v>
      </c>
      <c r="J8" s="5">
        <v>0.46641074856046066</v>
      </c>
      <c r="K8" s="5">
        <v>0.42444821731748728</v>
      </c>
      <c r="L8" s="5">
        <v>0.18604651162790697</v>
      </c>
      <c r="M8" s="5">
        <v>0.52941176470588236</v>
      </c>
      <c r="N8" s="5">
        <v>0.2608695652173913</v>
      </c>
      <c r="O8">
        <f t="shared" si="0"/>
        <v>8.3333333333333329E-2</v>
      </c>
      <c r="P8">
        <f>AVERAGE(B8:N8)</f>
        <v>0.34793929152509728</v>
      </c>
      <c r="Q8">
        <f t="shared" si="1"/>
        <v>0.5561797752808989</v>
      </c>
    </row>
    <row r="9" spans="1:17" x14ac:dyDescent="0.25">
      <c r="A9" s="8" t="s">
        <v>580</v>
      </c>
      <c r="B9" s="5">
        <v>0.17749244712990936</v>
      </c>
      <c r="C9" s="5">
        <v>0.15384615384615385</v>
      </c>
      <c r="D9" s="5">
        <v>9.0909090909090912E-2</v>
      </c>
      <c r="E9" s="5">
        <v>0.125</v>
      </c>
      <c r="F9" s="5">
        <v>3.2786885245901641E-2</v>
      </c>
      <c r="G9" s="5">
        <v>0.44392523364485981</v>
      </c>
      <c r="H9" s="5">
        <v>0.42835820895522386</v>
      </c>
      <c r="I9" s="5">
        <v>0.38205499276410998</v>
      </c>
      <c r="J9" s="5">
        <v>0.36349453978159124</v>
      </c>
      <c r="K9" s="5">
        <v>0.33378932968536251</v>
      </c>
      <c r="L9" s="5">
        <v>9.8360655737704916E-2</v>
      </c>
      <c r="M9" s="5">
        <v>0.42105263157894735</v>
      </c>
      <c r="N9" s="5">
        <v>0.18181818181818182</v>
      </c>
      <c r="O9">
        <f t="shared" si="0"/>
        <v>3.2786885245901641E-2</v>
      </c>
      <c r="P9">
        <f>AVERAGE(B9:N9)</f>
        <v>0.2486837193151567</v>
      </c>
      <c r="Q9">
        <f t="shared" si="1"/>
        <v>0.44392523364485981</v>
      </c>
    </row>
    <row r="10" spans="1:17" x14ac:dyDescent="0.25">
      <c r="A10" s="8" t="s">
        <v>579</v>
      </c>
      <c r="B10" s="5">
        <v>0</v>
      </c>
      <c r="C10" s="5">
        <v>0.16666666666666666</v>
      </c>
      <c r="D10" s="5">
        <v>0</v>
      </c>
      <c r="E10" s="5">
        <v>0</v>
      </c>
      <c r="F10" s="5">
        <v>0</v>
      </c>
      <c r="G10" s="5">
        <v>0.12962962962962962</v>
      </c>
      <c r="H10" s="5">
        <v>0.140625</v>
      </c>
      <c r="I10" s="5">
        <v>6.6666666666666666E-2</v>
      </c>
      <c r="J10" s="5">
        <v>0.1206896551724138</v>
      </c>
      <c r="K10" s="5">
        <v>5.0847457627118647E-2</v>
      </c>
      <c r="L10" s="5">
        <v>0</v>
      </c>
      <c r="M10" s="5">
        <v>0</v>
      </c>
      <c r="N10" s="5">
        <v>0</v>
      </c>
      <c r="O10">
        <f t="shared" si="0"/>
        <v>0</v>
      </c>
      <c r="P10">
        <f>AVERAGE(B10:N10)</f>
        <v>5.1932698135576563E-2</v>
      </c>
      <c r="Q10">
        <f t="shared" si="1"/>
        <v>0.16666666666666666</v>
      </c>
    </row>
    <row r="11" spans="1:17" x14ac:dyDescent="0.25">
      <c r="A11" s="8" t="s">
        <v>578</v>
      </c>
      <c r="B11" s="5">
        <v>3.5714285714285712E-2</v>
      </c>
      <c r="C11" s="5">
        <v>0.2857142857142857</v>
      </c>
      <c r="D11" s="5">
        <v>0</v>
      </c>
      <c r="E11" s="5">
        <v>0.5</v>
      </c>
      <c r="F11" s="5">
        <v>0</v>
      </c>
      <c r="G11" s="5">
        <v>8.3333333333333329E-2</v>
      </c>
      <c r="H11" s="5">
        <v>7.1428571428571425E-2</v>
      </c>
      <c r="I11" s="5">
        <v>4.4776119402985072E-2</v>
      </c>
      <c r="J11" s="5">
        <v>5.5555555555555552E-2</v>
      </c>
      <c r="K11" s="5">
        <v>4.0540540540540543E-2</v>
      </c>
      <c r="L11" s="5">
        <v>0.33333333333333331</v>
      </c>
      <c r="M11" s="5">
        <v>0.2</v>
      </c>
      <c r="N11" s="5">
        <v>0</v>
      </c>
      <c r="O11">
        <f t="shared" si="0"/>
        <v>0</v>
      </c>
      <c r="P11">
        <f>AVERAGE(B11:N11)</f>
        <v>0.12695354038637621</v>
      </c>
      <c r="Q11">
        <f t="shared" si="1"/>
        <v>0.5</v>
      </c>
    </row>
    <row r="13" spans="1:17" x14ac:dyDescent="0.25">
      <c r="A13" t="str">
        <f>A1</f>
        <v>Row Labels</v>
      </c>
      <c r="B13" t="str">
        <f>B1</f>
        <v>BPIC11</v>
      </c>
      <c r="C13" t="str">
        <f t="shared" ref="C13:N13" si="2">C1</f>
        <v>BPIC12</v>
      </c>
      <c r="D13" t="str">
        <f t="shared" si="2"/>
        <v>BPIC13_closed</v>
      </c>
      <c r="E13" t="str">
        <f t="shared" si="2"/>
        <v>BPIC13_incidents.xes.gz</v>
      </c>
      <c r="F13" t="str">
        <f t="shared" si="2"/>
        <v>BPIC14</v>
      </c>
      <c r="G13" t="str">
        <f t="shared" si="2"/>
        <v>BPIC15_1</v>
      </c>
      <c r="H13" t="str">
        <f t="shared" si="2"/>
        <v>BPIC15_2</v>
      </c>
      <c r="I13" t="str">
        <f t="shared" si="2"/>
        <v>BPIC15_3</v>
      </c>
      <c r="J13" t="str">
        <f t="shared" si="2"/>
        <v>BPIC15_4</v>
      </c>
      <c r="K13" t="str">
        <f t="shared" si="2"/>
        <v>BPIC15_5</v>
      </c>
      <c r="L13" t="str">
        <f t="shared" si="2"/>
        <v>BPIC17</v>
      </c>
      <c r="M13" t="str">
        <f t="shared" si="2"/>
        <v>RTFMP</v>
      </c>
      <c r="N13" t="str">
        <f t="shared" si="2"/>
        <v>Sepsis</v>
      </c>
      <c r="O13" s="7" t="s">
        <v>621</v>
      </c>
      <c r="P13" s="7" t="s">
        <v>623</v>
      </c>
      <c r="Q13" s="7" t="s">
        <v>622</v>
      </c>
    </row>
    <row r="14" spans="1:17" x14ac:dyDescent="0.25">
      <c r="A14" t="str">
        <f t="shared" ref="A14:L23" si="3">A2</f>
        <v>Average of basic footprints</v>
      </c>
      <c r="B14">
        <f>B2</f>
        <v>700</v>
      </c>
      <c r="C14">
        <f t="shared" ref="C14:P19" si="4">C2</f>
        <v>28</v>
      </c>
      <c r="D14">
        <f t="shared" si="4"/>
        <v>7</v>
      </c>
      <c r="E14">
        <f t="shared" si="4"/>
        <v>4</v>
      </c>
      <c r="F14">
        <f t="shared" si="4"/>
        <v>22</v>
      </c>
      <c r="G14">
        <f t="shared" si="4"/>
        <v>244</v>
      </c>
      <c r="H14">
        <f t="shared" si="4"/>
        <v>260</v>
      </c>
      <c r="I14">
        <f t="shared" si="4"/>
        <v>308</v>
      </c>
      <c r="J14">
        <f t="shared" si="4"/>
        <v>285</v>
      </c>
      <c r="K14">
        <f t="shared" si="4"/>
        <v>342</v>
      </c>
      <c r="L14">
        <f t="shared" si="4"/>
        <v>35</v>
      </c>
      <c r="M14">
        <f t="shared" si="4"/>
        <v>8</v>
      </c>
      <c r="N14">
        <f t="shared" si="4"/>
        <v>17</v>
      </c>
      <c r="O14">
        <f t="shared" si="4"/>
        <v>4</v>
      </c>
      <c r="P14">
        <f t="shared" si="4"/>
        <v>174</v>
      </c>
      <c r="Q14">
        <f>Q2</f>
        <v>700</v>
      </c>
    </row>
    <row r="15" spans="1:17" x14ac:dyDescent="0.25">
      <c r="A15" t="str">
        <f t="shared" si="3"/>
        <v>Average of advanced footprints</v>
      </c>
      <c r="B15">
        <f t="shared" si="3"/>
        <v>237</v>
      </c>
      <c r="C15">
        <f t="shared" si="3"/>
        <v>11</v>
      </c>
      <c r="D15">
        <f t="shared" si="3"/>
        <v>1</v>
      </c>
      <c r="E15">
        <f t="shared" si="3"/>
        <v>2</v>
      </c>
      <c r="F15">
        <f t="shared" si="3"/>
        <v>2</v>
      </c>
      <c r="G15">
        <f t="shared" si="3"/>
        <v>297</v>
      </c>
      <c r="H15">
        <f t="shared" si="3"/>
        <v>300</v>
      </c>
      <c r="I15">
        <f t="shared" si="3"/>
        <v>271</v>
      </c>
      <c r="J15">
        <f t="shared" si="3"/>
        <v>243</v>
      </c>
      <c r="K15">
        <f t="shared" si="3"/>
        <v>250</v>
      </c>
      <c r="L15">
        <f t="shared" si="3"/>
        <v>8</v>
      </c>
      <c r="M15">
        <f t="shared" ref="M15:N15" si="5">M3</f>
        <v>9</v>
      </c>
      <c r="N15">
        <f t="shared" si="5"/>
        <v>6</v>
      </c>
      <c r="O15">
        <f t="shared" si="4"/>
        <v>1</v>
      </c>
      <c r="P15">
        <f t="shared" si="4"/>
        <v>126</v>
      </c>
      <c r="Q15">
        <f>Q3</f>
        <v>300</v>
      </c>
    </row>
    <row r="16" spans="1:17" x14ac:dyDescent="0.25">
      <c r="A16" t="str">
        <f t="shared" si="3"/>
        <v>Average of share no footprint</v>
      </c>
      <c r="B16" s="10" t="str">
        <f>TEXT(B4,"0%")</f>
        <v>43%</v>
      </c>
      <c r="C16" s="10" t="str">
        <f t="shared" ref="C16:P16" si="6">TEXT(C4,"0%")</f>
        <v>29%</v>
      </c>
      <c r="D16" s="10" t="str">
        <f t="shared" si="6"/>
        <v>50%</v>
      </c>
      <c r="E16" s="10" t="str">
        <f t="shared" si="6"/>
        <v>0%</v>
      </c>
      <c r="F16" s="10" t="str">
        <f t="shared" si="6"/>
        <v>85%</v>
      </c>
      <c r="G16" s="10" t="str">
        <f t="shared" si="6"/>
        <v>16%</v>
      </c>
      <c r="H16" s="10" t="str">
        <f t="shared" si="6"/>
        <v>16%</v>
      </c>
      <c r="I16" s="10" t="str">
        <f t="shared" si="6"/>
        <v>23%</v>
      </c>
      <c r="J16" s="10" t="str">
        <f t="shared" si="6"/>
        <v>23%</v>
      </c>
      <c r="K16" s="10" t="str">
        <f t="shared" si="6"/>
        <v>26%</v>
      </c>
      <c r="L16" s="10" t="str">
        <f t="shared" si="6"/>
        <v>31%</v>
      </c>
      <c r="M16" s="10" t="str">
        <f t="shared" si="6"/>
        <v>0%</v>
      </c>
      <c r="N16" s="10" t="str">
        <f t="shared" si="6"/>
        <v>31%</v>
      </c>
      <c r="O16" s="10" t="str">
        <f t="shared" si="6"/>
        <v>0%</v>
      </c>
      <c r="P16" s="10" t="str">
        <f t="shared" si="6"/>
        <v>29%</v>
      </c>
      <c r="Q16" s="10" t="str">
        <f>TEXT(Q4,"0%")</f>
        <v>85%</v>
      </c>
    </row>
    <row r="17" spans="1:17" x14ac:dyDescent="0.25">
      <c r="A17" t="str">
        <f t="shared" si="3"/>
        <v>Average of optionality footprint</v>
      </c>
      <c r="B17">
        <f t="shared" si="3"/>
        <v>235</v>
      </c>
      <c r="C17">
        <f t="shared" si="3"/>
        <v>8</v>
      </c>
      <c r="D17">
        <f t="shared" si="3"/>
        <v>1</v>
      </c>
      <c r="E17">
        <f t="shared" si="3"/>
        <v>1</v>
      </c>
      <c r="F17">
        <f t="shared" si="3"/>
        <v>2</v>
      </c>
      <c r="G17">
        <f t="shared" si="3"/>
        <v>285</v>
      </c>
      <c r="H17">
        <f t="shared" si="3"/>
        <v>287</v>
      </c>
      <c r="I17">
        <f t="shared" si="3"/>
        <v>264</v>
      </c>
      <c r="J17">
        <f t="shared" si="3"/>
        <v>233</v>
      </c>
      <c r="K17">
        <f t="shared" si="3"/>
        <v>244</v>
      </c>
      <c r="L17">
        <f t="shared" si="3"/>
        <v>6</v>
      </c>
      <c r="M17">
        <f t="shared" ref="M17:N17" si="7">M5</f>
        <v>8</v>
      </c>
      <c r="N17">
        <f t="shared" si="7"/>
        <v>6</v>
      </c>
      <c r="O17">
        <f t="shared" si="4"/>
        <v>1</v>
      </c>
      <c r="P17">
        <f t="shared" si="4"/>
        <v>122</v>
      </c>
      <c r="Q17">
        <f>Q5</f>
        <v>287</v>
      </c>
    </row>
    <row r="18" spans="1:17" x14ac:dyDescent="0.25">
      <c r="A18" t="str">
        <f t="shared" si="3"/>
        <v>Average of sequence optionality footprint</v>
      </c>
      <c r="B18">
        <f t="shared" si="3"/>
        <v>0</v>
      </c>
      <c r="C18">
        <f t="shared" si="3"/>
        <v>1</v>
      </c>
      <c r="D18">
        <f t="shared" si="3"/>
        <v>0</v>
      </c>
      <c r="E18">
        <f t="shared" si="3"/>
        <v>0</v>
      </c>
      <c r="F18">
        <f t="shared" si="3"/>
        <v>0</v>
      </c>
      <c r="G18">
        <f t="shared" si="3"/>
        <v>7</v>
      </c>
      <c r="H18">
        <f t="shared" si="3"/>
        <v>9</v>
      </c>
      <c r="I18">
        <f t="shared" si="3"/>
        <v>4</v>
      </c>
      <c r="J18">
        <f t="shared" si="3"/>
        <v>7</v>
      </c>
      <c r="K18">
        <f t="shared" si="3"/>
        <v>3</v>
      </c>
      <c r="L18">
        <f t="shared" si="3"/>
        <v>0</v>
      </c>
      <c r="M18">
        <f t="shared" ref="M18:N18" si="8">M6</f>
        <v>0</v>
      </c>
      <c r="N18">
        <f t="shared" si="8"/>
        <v>0</v>
      </c>
      <c r="O18">
        <f t="shared" si="4"/>
        <v>0</v>
      </c>
      <c r="P18">
        <f t="shared" si="4"/>
        <v>2</v>
      </c>
      <c r="Q18">
        <f>Q6</f>
        <v>9</v>
      </c>
    </row>
    <row r="19" spans="1:17" x14ac:dyDescent="0.25">
      <c r="A19" t="str">
        <f t="shared" si="3"/>
        <v>Average of or footprint</v>
      </c>
      <c r="B19">
        <f t="shared" si="3"/>
        <v>2</v>
      </c>
      <c r="C19">
        <f t="shared" si="3"/>
        <v>2</v>
      </c>
      <c r="D19">
        <f t="shared" si="3"/>
        <v>0</v>
      </c>
      <c r="E19">
        <f t="shared" si="3"/>
        <v>1</v>
      </c>
      <c r="F19">
        <f t="shared" si="3"/>
        <v>0</v>
      </c>
      <c r="G19">
        <f t="shared" si="3"/>
        <v>5</v>
      </c>
      <c r="H19">
        <f t="shared" si="3"/>
        <v>4</v>
      </c>
      <c r="I19">
        <f t="shared" si="3"/>
        <v>3</v>
      </c>
      <c r="J19">
        <f t="shared" si="3"/>
        <v>3</v>
      </c>
      <c r="K19">
        <f t="shared" si="3"/>
        <v>3</v>
      </c>
      <c r="L19">
        <f t="shared" si="3"/>
        <v>2</v>
      </c>
      <c r="M19">
        <f t="shared" ref="M19:N19" si="9">M7</f>
        <v>1</v>
      </c>
      <c r="N19">
        <f t="shared" si="9"/>
        <v>0</v>
      </c>
      <c r="O19">
        <f t="shared" si="4"/>
        <v>0</v>
      </c>
      <c r="P19">
        <f t="shared" si="4"/>
        <v>2</v>
      </c>
      <c r="Q19">
        <f>Q7</f>
        <v>5</v>
      </c>
    </row>
    <row r="20" spans="1:17" x14ac:dyDescent="0.25">
      <c r="A20" t="str">
        <f t="shared" si="3"/>
        <v>Average of share advanced</v>
      </c>
      <c r="B20" s="10" t="str">
        <f>TEXT(B8,"0%")</f>
        <v>25%</v>
      </c>
      <c r="C20" s="10" t="str">
        <f t="shared" ref="C20:P23" si="10">TEXT(C8,"0%")</f>
        <v>29%</v>
      </c>
      <c r="D20" s="10" t="str">
        <f t="shared" si="10"/>
        <v>13%</v>
      </c>
      <c r="E20" s="10" t="str">
        <f t="shared" si="10"/>
        <v>33%</v>
      </c>
      <c r="F20" s="10" t="str">
        <f t="shared" si="10"/>
        <v>8%</v>
      </c>
      <c r="G20" s="10" t="str">
        <f t="shared" si="10"/>
        <v>56%</v>
      </c>
      <c r="H20" s="10" t="str">
        <f t="shared" si="10"/>
        <v>54%</v>
      </c>
      <c r="I20" s="10" t="str">
        <f t="shared" si="10"/>
        <v>47%</v>
      </c>
      <c r="J20" s="10" t="str">
        <f t="shared" si="10"/>
        <v>47%</v>
      </c>
      <c r="K20" s="10" t="str">
        <f t="shared" si="10"/>
        <v>42%</v>
      </c>
      <c r="L20" s="10" t="str">
        <f t="shared" si="10"/>
        <v>19%</v>
      </c>
      <c r="M20" s="10" t="str">
        <f t="shared" si="10"/>
        <v>53%</v>
      </c>
      <c r="N20" s="10" t="str">
        <f t="shared" si="10"/>
        <v>26%</v>
      </c>
      <c r="O20" s="10" t="str">
        <f t="shared" si="10"/>
        <v>8%</v>
      </c>
      <c r="P20" s="10" t="str">
        <f t="shared" si="10"/>
        <v>35%</v>
      </c>
      <c r="Q20" s="10" t="str">
        <f>TEXT(Q8,"0%")</f>
        <v>56%</v>
      </c>
    </row>
    <row r="21" spans="1:17" x14ac:dyDescent="0.25">
      <c r="A21" t="str">
        <f t="shared" si="3"/>
        <v>Average of optionality share</v>
      </c>
      <c r="B21" s="10" t="str">
        <f t="shared" ref="B21:N21" si="11">TEXT(B9,"0%")</f>
        <v>18%</v>
      </c>
      <c r="C21" s="10" t="str">
        <f t="shared" si="11"/>
        <v>15%</v>
      </c>
      <c r="D21" s="10" t="str">
        <f t="shared" si="11"/>
        <v>9%</v>
      </c>
      <c r="E21" s="10" t="str">
        <f t="shared" si="11"/>
        <v>13%</v>
      </c>
      <c r="F21" s="10" t="str">
        <f t="shared" si="11"/>
        <v>3%</v>
      </c>
      <c r="G21" s="10" t="str">
        <f t="shared" si="11"/>
        <v>44%</v>
      </c>
      <c r="H21" s="10" t="str">
        <f t="shared" si="11"/>
        <v>43%</v>
      </c>
      <c r="I21" s="10" t="str">
        <f t="shared" si="11"/>
        <v>38%</v>
      </c>
      <c r="J21" s="10" t="str">
        <f t="shared" si="11"/>
        <v>36%</v>
      </c>
      <c r="K21" s="10" t="str">
        <f t="shared" si="11"/>
        <v>33%</v>
      </c>
      <c r="L21" s="10" t="str">
        <f t="shared" si="11"/>
        <v>10%</v>
      </c>
      <c r="M21" s="10" t="str">
        <f t="shared" si="11"/>
        <v>42%</v>
      </c>
      <c r="N21" s="10" t="str">
        <f t="shared" si="11"/>
        <v>18%</v>
      </c>
      <c r="O21" s="10" t="str">
        <f t="shared" si="10"/>
        <v>3%</v>
      </c>
      <c r="P21" s="10" t="str">
        <f t="shared" si="10"/>
        <v>25%</v>
      </c>
      <c r="Q21" s="10" t="str">
        <f>TEXT(Q9,"0%")</f>
        <v>44%</v>
      </c>
    </row>
    <row r="22" spans="1:17" x14ac:dyDescent="0.25">
      <c r="A22" t="str">
        <f t="shared" si="3"/>
        <v>Average of sequence optionality share</v>
      </c>
      <c r="B22" s="10" t="str">
        <f t="shared" ref="B22:N22" si="12">TEXT(B10,"0%")</f>
        <v>0%</v>
      </c>
      <c r="C22" s="10" t="str">
        <f t="shared" si="12"/>
        <v>17%</v>
      </c>
      <c r="D22" s="10" t="str">
        <f t="shared" si="12"/>
        <v>0%</v>
      </c>
      <c r="E22" s="10" t="str">
        <f t="shared" si="12"/>
        <v>0%</v>
      </c>
      <c r="F22" s="10" t="str">
        <f t="shared" si="12"/>
        <v>0%</v>
      </c>
      <c r="G22" s="10" t="str">
        <f t="shared" si="12"/>
        <v>13%</v>
      </c>
      <c r="H22" s="10" t="str">
        <f t="shared" si="12"/>
        <v>14%</v>
      </c>
      <c r="I22" s="10" t="str">
        <f t="shared" si="12"/>
        <v>7%</v>
      </c>
      <c r="J22" s="10" t="str">
        <f t="shared" si="12"/>
        <v>12%</v>
      </c>
      <c r="K22" s="10" t="str">
        <f t="shared" si="12"/>
        <v>5%</v>
      </c>
      <c r="L22" s="10" t="str">
        <f t="shared" si="12"/>
        <v>0%</v>
      </c>
      <c r="M22" s="10" t="str">
        <f t="shared" si="12"/>
        <v>0%</v>
      </c>
      <c r="N22" s="10" t="str">
        <f t="shared" si="12"/>
        <v>0%</v>
      </c>
      <c r="O22" s="10" t="str">
        <f t="shared" si="10"/>
        <v>0%</v>
      </c>
      <c r="P22" s="10" t="str">
        <f t="shared" si="10"/>
        <v>5%</v>
      </c>
      <c r="Q22" s="10" t="str">
        <f>TEXT(Q10,"0%")</f>
        <v>17%</v>
      </c>
    </row>
    <row r="23" spans="1:17" x14ac:dyDescent="0.25">
      <c r="A23" t="str">
        <f t="shared" si="3"/>
        <v>Average of or share</v>
      </c>
      <c r="B23" s="10" t="str">
        <f t="shared" ref="B23:N23" si="13">TEXT(B11,"0%")</f>
        <v>4%</v>
      </c>
      <c r="C23" s="10" t="str">
        <f t="shared" si="13"/>
        <v>29%</v>
      </c>
      <c r="D23" s="10" t="str">
        <f t="shared" si="13"/>
        <v>0%</v>
      </c>
      <c r="E23" s="10" t="str">
        <f t="shared" si="13"/>
        <v>50%</v>
      </c>
      <c r="F23" s="10" t="str">
        <f t="shared" si="13"/>
        <v>0%</v>
      </c>
      <c r="G23" s="10" t="str">
        <f t="shared" si="13"/>
        <v>8%</v>
      </c>
      <c r="H23" s="10" t="str">
        <f t="shared" si="13"/>
        <v>7%</v>
      </c>
      <c r="I23" s="10" t="str">
        <f t="shared" si="13"/>
        <v>4%</v>
      </c>
      <c r="J23" s="10" t="str">
        <f t="shared" si="13"/>
        <v>6%</v>
      </c>
      <c r="K23" s="10" t="str">
        <f t="shared" si="13"/>
        <v>4%</v>
      </c>
      <c r="L23" s="10" t="str">
        <f t="shared" si="13"/>
        <v>33%</v>
      </c>
      <c r="M23" s="10" t="str">
        <f t="shared" si="13"/>
        <v>20%</v>
      </c>
      <c r="N23" s="10" t="str">
        <f t="shared" si="13"/>
        <v>0%</v>
      </c>
      <c r="O23" s="10" t="str">
        <f t="shared" si="10"/>
        <v>0%</v>
      </c>
      <c r="P23" s="10" t="str">
        <f t="shared" si="10"/>
        <v>13%</v>
      </c>
      <c r="Q23" s="10" t="str">
        <f>TEXT(Q11,"0%")</f>
        <v>50%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6BA4-796B-4D49-8A23-5136FA01F0AF}">
  <dimension ref="A1:Q23"/>
  <sheetViews>
    <sheetView workbookViewId="0">
      <selection activeCell="D12" sqref="D12"/>
    </sheetView>
  </sheetViews>
  <sheetFormatPr defaultRowHeight="15" x14ac:dyDescent="0.25"/>
  <cols>
    <col min="1" max="1" width="39.140625" bestFit="1" customWidth="1"/>
    <col min="2" max="2" width="12" bestFit="1" customWidth="1"/>
  </cols>
  <sheetData>
    <row r="1" spans="1:17" x14ac:dyDescent="0.25">
      <c r="A1" s="8" t="s">
        <v>576</v>
      </c>
      <c r="B1" s="7" t="s">
        <v>592</v>
      </c>
      <c r="C1" s="7" t="s">
        <v>593</v>
      </c>
      <c r="D1" s="7" t="s">
        <v>594</v>
      </c>
      <c r="E1" s="7" t="s">
        <v>595</v>
      </c>
      <c r="F1" s="7" t="s">
        <v>596</v>
      </c>
      <c r="G1" s="7" t="s">
        <v>597</v>
      </c>
      <c r="H1" s="7" t="s">
        <v>598</v>
      </c>
      <c r="I1" s="7" t="s">
        <v>599</v>
      </c>
      <c r="J1" s="7" t="s">
        <v>600</v>
      </c>
      <c r="K1" s="7" t="s">
        <v>601</v>
      </c>
      <c r="L1" s="7" t="s">
        <v>602</v>
      </c>
      <c r="M1" s="7" t="s">
        <v>608</v>
      </c>
      <c r="N1" s="7" t="s">
        <v>609</v>
      </c>
      <c r="O1" s="7" t="s">
        <v>621</v>
      </c>
      <c r="P1" s="7" t="s">
        <v>623</v>
      </c>
      <c r="Q1" s="7" t="s">
        <v>622</v>
      </c>
    </row>
    <row r="2" spans="1:17" x14ac:dyDescent="0.25">
      <c r="A2" s="8" t="s">
        <v>586</v>
      </c>
      <c r="B2" s="5">
        <v>138</v>
      </c>
      <c r="C2" s="5">
        <v>26</v>
      </c>
      <c r="D2" s="5">
        <v>2</v>
      </c>
      <c r="E2" s="5">
        <v>5</v>
      </c>
      <c r="F2" s="5">
        <v>13</v>
      </c>
      <c r="G2" s="5">
        <v>106</v>
      </c>
      <c r="H2" s="5">
        <v>108</v>
      </c>
      <c r="I2" s="5">
        <v>135</v>
      </c>
      <c r="J2" s="5">
        <v>100</v>
      </c>
      <c r="K2" s="5">
        <v>93</v>
      </c>
      <c r="L2" s="5">
        <v>17</v>
      </c>
      <c r="M2" s="5">
        <v>4</v>
      </c>
      <c r="N2" s="5">
        <v>5</v>
      </c>
      <c r="O2">
        <f t="shared" ref="O2:O11" si="0">MIN(B2:N2)</f>
        <v>2</v>
      </c>
      <c r="P2">
        <f>ROUND(AVERAGE(B2:N2),0)</f>
        <v>58</v>
      </c>
      <c r="Q2">
        <f t="shared" ref="Q2:Q11" si="1">MAX(B2:N2)</f>
        <v>138</v>
      </c>
    </row>
    <row r="3" spans="1:17" x14ac:dyDescent="0.25">
      <c r="A3" s="8" t="s">
        <v>585</v>
      </c>
      <c r="B3" s="5">
        <v>195</v>
      </c>
      <c r="C3" s="5">
        <v>4</v>
      </c>
      <c r="D3" s="5">
        <v>1</v>
      </c>
      <c r="E3" s="5">
        <v>0</v>
      </c>
      <c r="F3" s="5">
        <v>12</v>
      </c>
      <c r="G3" s="5">
        <v>157</v>
      </c>
      <c r="H3" s="5">
        <v>134</v>
      </c>
      <c r="I3" s="5">
        <v>219</v>
      </c>
      <c r="J3" s="5">
        <v>168</v>
      </c>
      <c r="K3" s="5">
        <v>142</v>
      </c>
      <c r="L3" s="5">
        <v>8</v>
      </c>
      <c r="M3" s="5">
        <v>9</v>
      </c>
      <c r="N3" s="5">
        <v>5</v>
      </c>
      <c r="O3">
        <f t="shared" si="0"/>
        <v>0</v>
      </c>
      <c r="P3">
        <f>ROUND(AVERAGE(B3:N3),0)</f>
        <v>81</v>
      </c>
      <c r="Q3">
        <f t="shared" si="1"/>
        <v>219</v>
      </c>
    </row>
    <row r="4" spans="1:17" x14ac:dyDescent="0.25">
      <c r="A4" s="8" t="s">
        <v>584</v>
      </c>
      <c r="B4" s="5">
        <v>9.3385214007782102E-2</v>
      </c>
      <c r="C4" s="5">
        <v>0.13043478260869565</v>
      </c>
      <c r="D4" s="5">
        <v>0</v>
      </c>
      <c r="E4" s="5">
        <v>0.33333333333333331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0.16666666666666666</v>
      </c>
      <c r="M4" s="5">
        <v>0</v>
      </c>
      <c r="N4" s="5">
        <v>0</v>
      </c>
      <c r="O4">
        <f t="shared" si="0"/>
        <v>0</v>
      </c>
      <c r="P4">
        <f>AVERAGE(B4:N4)</f>
        <v>5.5678461278190587E-2</v>
      </c>
      <c r="Q4">
        <f t="shared" si="1"/>
        <v>0.33333333333333331</v>
      </c>
    </row>
    <row r="5" spans="1:17" x14ac:dyDescent="0.25">
      <c r="A5" s="8" t="s">
        <v>583</v>
      </c>
      <c r="B5" s="5">
        <v>186</v>
      </c>
      <c r="C5" s="5">
        <v>4</v>
      </c>
      <c r="D5" s="5">
        <v>1</v>
      </c>
      <c r="E5" s="5">
        <v>0</v>
      </c>
      <c r="F5" s="5">
        <v>11</v>
      </c>
      <c r="G5" s="5">
        <v>149</v>
      </c>
      <c r="H5" s="5">
        <v>131</v>
      </c>
      <c r="I5" s="5">
        <v>209</v>
      </c>
      <c r="J5" s="5">
        <v>163</v>
      </c>
      <c r="K5" s="5">
        <v>134</v>
      </c>
      <c r="L5" s="5">
        <v>8</v>
      </c>
      <c r="M5" s="5">
        <v>8</v>
      </c>
      <c r="N5" s="5">
        <v>5</v>
      </c>
      <c r="O5">
        <f t="shared" si="0"/>
        <v>0</v>
      </c>
      <c r="P5">
        <f>ROUND(AVERAGE(B5:N5),0)</f>
        <v>78</v>
      </c>
      <c r="Q5">
        <f t="shared" si="1"/>
        <v>209</v>
      </c>
    </row>
    <row r="6" spans="1:17" x14ac:dyDescent="0.25">
      <c r="A6" s="8" t="s">
        <v>581</v>
      </c>
      <c r="B6" s="5">
        <v>9</v>
      </c>
      <c r="C6" s="5">
        <v>0</v>
      </c>
      <c r="D6" s="5">
        <v>0</v>
      </c>
      <c r="E6" s="5">
        <v>0</v>
      </c>
      <c r="F6" s="5">
        <v>1</v>
      </c>
      <c r="G6" s="5">
        <v>8</v>
      </c>
      <c r="H6" s="5">
        <v>3</v>
      </c>
      <c r="I6" s="5">
        <v>10</v>
      </c>
      <c r="J6" s="5">
        <v>5</v>
      </c>
      <c r="K6" s="5">
        <v>8</v>
      </c>
      <c r="L6" s="5">
        <v>0</v>
      </c>
      <c r="M6" s="5">
        <v>1</v>
      </c>
      <c r="N6" s="5">
        <v>0</v>
      </c>
      <c r="O6">
        <f t="shared" si="0"/>
        <v>0</v>
      </c>
      <c r="P6">
        <f>ROUND(AVERAGE(B6:N6),0)</f>
        <v>3</v>
      </c>
      <c r="Q6">
        <f t="shared" si="1"/>
        <v>10</v>
      </c>
    </row>
    <row r="7" spans="1:17" x14ac:dyDescent="0.25">
      <c r="A7" s="8" t="s">
        <v>582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>
        <f t="shared" si="0"/>
        <v>0</v>
      </c>
      <c r="P7">
        <f>ROUND(AVERAGE(B7:N7),0)</f>
        <v>0</v>
      </c>
      <c r="Q7">
        <f t="shared" si="1"/>
        <v>0</v>
      </c>
    </row>
    <row r="8" spans="1:17" x14ac:dyDescent="0.25">
      <c r="A8" s="8" t="s">
        <v>588</v>
      </c>
      <c r="B8" s="5">
        <v>0.60185185185185186</v>
      </c>
      <c r="C8" s="5">
        <v>0.13333333333333333</v>
      </c>
      <c r="D8" s="5">
        <v>0.33333333333333331</v>
      </c>
      <c r="E8" s="5">
        <v>0</v>
      </c>
      <c r="F8" s="5">
        <v>0.5</v>
      </c>
      <c r="G8" s="5">
        <v>0.61568627450980395</v>
      </c>
      <c r="H8" s="5">
        <v>0.56066945606694563</v>
      </c>
      <c r="I8" s="5">
        <v>0.63662790697674421</v>
      </c>
      <c r="J8" s="5">
        <v>0.63878326996197721</v>
      </c>
      <c r="K8" s="5">
        <v>0.62555066079295152</v>
      </c>
      <c r="L8" s="5">
        <v>0.32</v>
      </c>
      <c r="M8" s="5">
        <v>0.75</v>
      </c>
      <c r="N8" s="5">
        <v>0.5</v>
      </c>
      <c r="O8">
        <f t="shared" si="0"/>
        <v>0</v>
      </c>
      <c r="P8">
        <f>AVERAGE(B8:N8)</f>
        <v>0.47814123744822629</v>
      </c>
      <c r="Q8">
        <f t="shared" si="1"/>
        <v>0.75</v>
      </c>
    </row>
    <row r="9" spans="1:17" x14ac:dyDescent="0.25">
      <c r="A9" s="8" t="s">
        <v>580</v>
      </c>
      <c r="B9" s="5">
        <v>0.4708860759493671</v>
      </c>
      <c r="C9" s="5">
        <v>8.1632653061224483E-2</v>
      </c>
      <c r="D9" s="5">
        <v>0.16666666666666666</v>
      </c>
      <c r="E9" s="5">
        <v>0</v>
      </c>
      <c r="F9" s="5">
        <v>0.21153846153846154</v>
      </c>
      <c r="G9" s="5">
        <v>0.42816091954022989</v>
      </c>
      <c r="H9" s="5">
        <v>0.39577039274924469</v>
      </c>
      <c r="I9" s="5">
        <v>0.49643705463182897</v>
      </c>
      <c r="J9" s="5">
        <v>0.49096385542168675</v>
      </c>
      <c r="K9" s="5">
        <v>0.42405063291139239</v>
      </c>
      <c r="L9" s="5">
        <v>0.1951219512195122</v>
      </c>
      <c r="M9" s="5">
        <v>0.53333333333333333</v>
      </c>
      <c r="N9" s="5">
        <v>0.26315789473684209</v>
      </c>
      <c r="O9">
        <f t="shared" si="0"/>
        <v>0</v>
      </c>
      <c r="P9">
        <f>AVERAGE(B9:N9)</f>
        <v>0.31982460705844545</v>
      </c>
      <c r="Q9">
        <f t="shared" si="1"/>
        <v>0.53333333333333333</v>
      </c>
    </row>
    <row r="10" spans="1:17" x14ac:dyDescent="0.25">
      <c r="A10" s="8" t="s">
        <v>579</v>
      </c>
      <c r="B10" s="5">
        <v>0.18</v>
      </c>
      <c r="C10" s="5">
        <v>0</v>
      </c>
      <c r="D10" s="5">
        <v>0</v>
      </c>
      <c r="E10" s="5">
        <v>0</v>
      </c>
      <c r="F10" s="5">
        <v>0.25</v>
      </c>
      <c r="G10" s="5">
        <v>0.17777777777777778</v>
      </c>
      <c r="H10" s="5">
        <v>6.3829787234042548E-2</v>
      </c>
      <c r="I10" s="5">
        <v>0.16949152542372881</v>
      </c>
      <c r="J10" s="5">
        <v>0.11627906976744186</v>
      </c>
      <c r="K10" s="5">
        <v>0.17777777777777778</v>
      </c>
      <c r="L10" s="5">
        <v>0</v>
      </c>
      <c r="M10" s="5">
        <v>0.33333333333333331</v>
      </c>
      <c r="N10" s="5">
        <v>0</v>
      </c>
      <c r="O10">
        <f t="shared" si="0"/>
        <v>0</v>
      </c>
      <c r="P10">
        <f>AVERAGE(B10:N10)</f>
        <v>0.11296071317800785</v>
      </c>
      <c r="Q10">
        <f t="shared" si="1"/>
        <v>0.33333333333333331</v>
      </c>
    </row>
    <row r="11" spans="1:17" x14ac:dyDescent="0.25">
      <c r="A11" s="8" t="s">
        <v>578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>
        <f t="shared" si="0"/>
        <v>0</v>
      </c>
      <c r="P11">
        <f>AVERAGE(B11:N11)</f>
        <v>0</v>
      </c>
      <c r="Q11">
        <f t="shared" si="1"/>
        <v>0</v>
      </c>
    </row>
    <row r="13" spans="1:17" x14ac:dyDescent="0.25">
      <c r="A13" t="str">
        <f>A1</f>
        <v>Row Labels</v>
      </c>
      <c r="B13" t="str">
        <f>B1</f>
        <v>BPIC11</v>
      </c>
      <c r="C13" t="str">
        <f t="shared" ref="C13:P19" si="2">C1</f>
        <v>BPIC12</v>
      </c>
      <c r="D13" t="str">
        <f t="shared" si="2"/>
        <v>BPIC13_closed</v>
      </c>
      <c r="E13" t="str">
        <f t="shared" si="2"/>
        <v>BPIC13_incidents.xes.gz</v>
      </c>
      <c r="F13" t="str">
        <f t="shared" si="2"/>
        <v>BPIC14</v>
      </c>
      <c r="G13" t="str">
        <f t="shared" si="2"/>
        <v>BPIC15_1</v>
      </c>
      <c r="H13" t="str">
        <f t="shared" si="2"/>
        <v>BPIC15_2</v>
      </c>
      <c r="I13" t="str">
        <f t="shared" si="2"/>
        <v>BPIC15_3</v>
      </c>
      <c r="J13" t="str">
        <f t="shared" si="2"/>
        <v>BPIC15_4</v>
      </c>
      <c r="K13" t="str">
        <f t="shared" si="2"/>
        <v>BPIC15_5</v>
      </c>
      <c r="L13" t="str">
        <f t="shared" si="2"/>
        <v>BPIC17</v>
      </c>
      <c r="M13" t="str">
        <f t="shared" si="2"/>
        <v>RTFMP</v>
      </c>
      <c r="N13" t="str">
        <f t="shared" si="2"/>
        <v>Sepsis</v>
      </c>
      <c r="O13" s="7" t="s">
        <v>621</v>
      </c>
      <c r="P13" s="7" t="s">
        <v>623</v>
      </c>
      <c r="Q13" s="7" t="s">
        <v>622</v>
      </c>
    </row>
    <row r="14" spans="1:17" x14ac:dyDescent="0.25">
      <c r="A14" t="str">
        <f t="shared" ref="A14:N23" si="3">A2</f>
        <v>Average of basic footprints</v>
      </c>
      <c r="B14">
        <f>B2</f>
        <v>138</v>
      </c>
      <c r="C14">
        <f t="shared" si="2"/>
        <v>26</v>
      </c>
      <c r="D14">
        <f t="shared" si="2"/>
        <v>2</v>
      </c>
      <c r="E14">
        <f t="shared" si="2"/>
        <v>5</v>
      </c>
      <c r="F14">
        <f t="shared" si="2"/>
        <v>13</v>
      </c>
      <c r="G14">
        <f t="shared" si="2"/>
        <v>106</v>
      </c>
      <c r="H14">
        <f t="shared" si="2"/>
        <v>108</v>
      </c>
      <c r="I14">
        <f t="shared" si="2"/>
        <v>135</v>
      </c>
      <c r="J14">
        <f t="shared" si="2"/>
        <v>100</v>
      </c>
      <c r="K14">
        <f t="shared" si="2"/>
        <v>93</v>
      </c>
      <c r="L14">
        <f t="shared" si="2"/>
        <v>17</v>
      </c>
      <c r="M14">
        <f t="shared" si="2"/>
        <v>4</v>
      </c>
      <c r="N14">
        <f t="shared" si="2"/>
        <v>5</v>
      </c>
      <c r="O14">
        <f t="shared" si="2"/>
        <v>2</v>
      </c>
      <c r="P14">
        <f t="shared" si="2"/>
        <v>58</v>
      </c>
      <c r="Q14">
        <f>Q2</f>
        <v>138</v>
      </c>
    </row>
    <row r="15" spans="1:17" x14ac:dyDescent="0.25">
      <c r="A15" t="str">
        <f t="shared" si="3"/>
        <v>Average of advanced footprints</v>
      </c>
      <c r="B15">
        <f t="shared" si="3"/>
        <v>195</v>
      </c>
      <c r="C15">
        <f t="shared" si="3"/>
        <v>4</v>
      </c>
      <c r="D15">
        <f t="shared" si="3"/>
        <v>1</v>
      </c>
      <c r="E15">
        <f t="shared" si="3"/>
        <v>0</v>
      </c>
      <c r="F15">
        <f t="shared" si="3"/>
        <v>12</v>
      </c>
      <c r="G15">
        <f t="shared" si="3"/>
        <v>157</v>
      </c>
      <c r="H15">
        <f t="shared" si="3"/>
        <v>134</v>
      </c>
      <c r="I15">
        <f t="shared" si="3"/>
        <v>219</v>
      </c>
      <c r="J15">
        <f t="shared" si="3"/>
        <v>168</v>
      </c>
      <c r="K15">
        <f t="shared" si="3"/>
        <v>142</v>
      </c>
      <c r="L15">
        <f t="shared" si="3"/>
        <v>8</v>
      </c>
      <c r="M15">
        <f t="shared" si="2"/>
        <v>9</v>
      </c>
      <c r="N15">
        <f t="shared" si="2"/>
        <v>5</v>
      </c>
      <c r="O15">
        <f t="shared" si="2"/>
        <v>0</v>
      </c>
      <c r="P15">
        <f t="shared" si="2"/>
        <v>81</v>
      </c>
      <c r="Q15">
        <f>Q3</f>
        <v>219</v>
      </c>
    </row>
    <row r="16" spans="1:17" x14ac:dyDescent="0.25">
      <c r="A16" t="str">
        <f t="shared" si="3"/>
        <v>Average of share no footprint</v>
      </c>
      <c r="B16" s="10" t="str">
        <f>TEXT(B4,"0%")</f>
        <v>9%</v>
      </c>
      <c r="C16" s="10" t="str">
        <f t="shared" ref="C16:P16" si="4">TEXT(C4,"0%")</f>
        <v>13%</v>
      </c>
      <c r="D16" s="10" t="str">
        <f t="shared" si="4"/>
        <v>0%</v>
      </c>
      <c r="E16" s="10" t="str">
        <f t="shared" si="4"/>
        <v>33%</v>
      </c>
      <c r="F16" s="10" t="str">
        <f t="shared" si="4"/>
        <v>0%</v>
      </c>
      <c r="G16" s="10" t="str">
        <f t="shared" si="4"/>
        <v>0%</v>
      </c>
      <c r="H16" s="10" t="str">
        <f t="shared" si="4"/>
        <v>0%</v>
      </c>
      <c r="I16" s="10" t="str">
        <f t="shared" si="4"/>
        <v>0%</v>
      </c>
      <c r="J16" s="10" t="str">
        <f t="shared" si="4"/>
        <v>0%</v>
      </c>
      <c r="K16" s="10" t="str">
        <f t="shared" si="4"/>
        <v>0%</v>
      </c>
      <c r="L16" s="10" t="str">
        <f t="shared" si="4"/>
        <v>17%</v>
      </c>
      <c r="M16" s="10" t="str">
        <f t="shared" si="4"/>
        <v>0%</v>
      </c>
      <c r="N16" s="10" t="str">
        <f t="shared" si="4"/>
        <v>0%</v>
      </c>
      <c r="O16" s="10" t="str">
        <f t="shared" si="4"/>
        <v>0%</v>
      </c>
      <c r="P16" s="10" t="str">
        <f t="shared" si="4"/>
        <v>6%</v>
      </c>
      <c r="Q16" s="10" t="str">
        <f>TEXT(Q4,"0%")</f>
        <v>33%</v>
      </c>
    </row>
    <row r="17" spans="1:17" x14ac:dyDescent="0.25">
      <c r="A17" t="str">
        <f t="shared" si="3"/>
        <v>Average of optionality footprint</v>
      </c>
      <c r="B17">
        <f t="shared" si="3"/>
        <v>186</v>
      </c>
      <c r="C17">
        <f t="shared" si="3"/>
        <v>4</v>
      </c>
      <c r="D17">
        <f t="shared" si="3"/>
        <v>1</v>
      </c>
      <c r="E17">
        <f t="shared" si="3"/>
        <v>0</v>
      </c>
      <c r="F17">
        <f t="shared" si="3"/>
        <v>11</v>
      </c>
      <c r="G17">
        <f t="shared" si="3"/>
        <v>149</v>
      </c>
      <c r="H17">
        <f t="shared" si="3"/>
        <v>131</v>
      </c>
      <c r="I17">
        <f t="shared" si="3"/>
        <v>209</v>
      </c>
      <c r="J17">
        <f t="shared" si="3"/>
        <v>163</v>
      </c>
      <c r="K17">
        <f t="shared" si="3"/>
        <v>134</v>
      </c>
      <c r="L17">
        <f t="shared" si="3"/>
        <v>8</v>
      </c>
      <c r="M17">
        <f t="shared" si="3"/>
        <v>8</v>
      </c>
      <c r="N17">
        <f t="shared" si="3"/>
        <v>5</v>
      </c>
      <c r="O17">
        <f t="shared" si="2"/>
        <v>0</v>
      </c>
      <c r="P17">
        <f t="shared" si="2"/>
        <v>78</v>
      </c>
      <c r="Q17">
        <f>Q5</f>
        <v>209</v>
      </c>
    </row>
    <row r="18" spans="1:17" x14ac:dyDescent="0.25">
      <c r="A18" t="str">
        <f t="shared" si="3"/>
        <v>Average of sequence optionality footprint</v>
      </c>
      <c r="B18">
        <f t="shared" si="3"/>
        <v>9</v>
      </c>
      <c r="C18">
        <f t="shared" si="3"/>
        <v>0</v>
      </c>
      <c r="D18">
        <f t="shared" si="3"/>
        <v>0</v>
      </c>
      <c r="E18">
        <f t="shared" si="3"/>
        <v>0</v>
      </c>
      <c r="F18">
        <f t="shared" si="3"/>
        <v>1</v>
      </c>
      <c r="G18">
        <f t="shared" si="3"/>
        <v>8</v>
      </c>
      <c r="H18">
        <f t="shared" si="3"/>
        <v>3</v>
      </c>
      <c r="I18">
        <f t="shared" si="3"/>
        <v>10</v>
      </c>
      <c r="J18">
        <f t="shared" si="3"/>
        <v>5</v>
      </c>
      <c r="K18">
        <f t="shared" si="3"/>
        <v>8</v>
      </c>
      <c r="L18">
        <f t="shared" si="3"/>
        <v>0</v>
      </c>
      <c r="M18">
        <f t="shared" si="3"/>
        <v>1</v>
      </c>
      <c r="N18">
        <f t="shared" si="3"/>
        <v>0</v>
      </c>
      <c r="O18">
        <f t="shared" si="2"/>
        <v>0</v>
      </c>
      <c r="P18">
        <f t="shared" si="2"/>
        <v>3</v>
      </c>
      <c r="Q18">
        <f>Q6</f>
        <v>10</v>
      </c>
    </row>
    <row r="19" spans="1:17" x14ac:dyDescent="0.25">
      <c r="A19" t="str">
        <f t="shared" si="3"/>
        <v>Average of or footprint</v>
      </c>
      <c r="B19">
        <f t="shared" si="3"/>
        <v>0</v>
      </c>
      <c r="C19">
        <f t="shared" si="3"/>
        <v>0</v>
      </c>
      <c r="D19">
        <f t="shared" si="3"/>
        <v>0</v>
      </c>
      <c r="E19">
        <f t="shared" si="3"/>
        <v>0</v>
      </c>
      <c r="F19">
        <f t="shared" si="3"/>
        <v>0</v>
      </c>
      <c r="G19">
        <f t="shared" si="3"/>
        <v>0</v>
      </c>
      <c r="H19">
        <f t="shared" si="3"/>
        <v>0</v>
      </c>
      <c r="I19">
        <f t="shared" si="3"/>
        <v>0</v>
      </c>
      <c r="J19">
        <f t="shared" si="3"/>
        <v>0</v>
      </c>
      <c r="K19">
        <f t="shared" si="3"/>
        <v>0</v>
      </c>
      <c r="L19">
        <f t="shared" si="3"/>
        <v>0</v>
      </c>
      <c r="M19">
        <f t="shared" si="3"/>
        <v>0</v>
      </c>
      <c r="N19">
        <f t="shared" si="3"/>
        <v>0</v>
      </c>
      <c r="O19">
        <f t="shared" si="2"/>
        <v>0</v>
      </c>
      <c r="P19">
        <f t="shared" si="2"/>
        <v>0</v>
      </c>
      <c r="Q19">
        <f>Q7</f>
        <v>0</v>
      </c>
    </row>
    <row r="20" spans="1:17" x14ac:dyDescent="0.25">
      <c r="A20" t="str">
        <f t="shared" si="3"/>
        <v>Average of share advanced</v>
      </c>
      <c r="B20" s="10" t="str">
        <f>TEXT(B8,"0%")</f>
        <v>60%</v>
      </c>
      <c r="C20" s="10" t="str">
        <f t="shared" ref="C20:P23" si="5">TEXT(C8,"0%")</f>
        <v>13%</v>
      </c>
      <c r="D20" s="10" t="str">
        <f t="shared" si="5"/>
        <v>33%</v>
      </c>
      <c r="E20" s="10" t="str">
        <f t="shared" si="5"/>
        <v>0%</v>
      </c>
      <c r="F20" s="10" t="str">
        <f t="shared" si="5"/>
        <v>50%</v>
      </c>
      <c r="G20" s="10" t="str">
        <f t="shared" si="5"/>
        <v>62%</v>
      </c>
      <c r="H20" s="10" t="str">
        <f t="shared" si="5"/>
        <v>56%</v>
      </c>
      <c r="I20" s="10" t="str">
        <f t="shared" si="5"/>
        <v>64%</v>
      </c>
      <c r="J20" s="10" t="str">
        <f t="shared" si="5"/>
        <v>64%</v>
      </c>
      <c r="K20" s="10" t="str">
        <f t="shared" si="5"/>
        <v>63%</v>
      </c>
      <c r="L20" s="10" t="str">
        <f t="shared" si="5"/>
        <v>32%</v>
      </c>
      <c r="M20" s="10" t="str">
        <f t="shared" si="5"/>
        <v>75%</v>
      </c>
      <c r="N20" s="10" t="str">
        <f t="shared" si="5"/>
        <v>50%</v>
      </c>
      <c r="O20" s="10" t="str">
        <f t="shared" si="5"/>
        <v>0%</v>
      </c>
      <c r="P20" s="10" t="str">
        <f t="shared" si="5"/>
        <v>48%</v>
      </c>
      <c r="Q20" s="10" t="str">
        <f>TEXT(Q8,"0%")</f>
        <v>75%</v>
      </c>
    </row>
    <row r="21" spans="1:17" x14ac:dyDescent="0.25">
      <c r="A21" t="str">
        <f t="shared" si="3"/>
        <v>Average of optionality share</v>
      </c>
      <c r="B21" s="10" t="str">
        <f t="shared" ref="B21:N23" si="6">TEXT(B9,"0%")</f>
        <v>47%</v>
      </c>
      <c r="C21" s="10" t="str">
        <f t="shared" si="6"/>
        <v>8%</v>
      </c>
      <c r="D21" s="10" t="str">
        <f t="shared" si="6"/>
        <v>17%</v>
      </c>
      <c r="E21" s="10" t="str">
        <f t="shared" si="6"/>
        <v>0%</v>
      </c>
      <c r="F21" s="10" t="str">
        <f t="shared" si="6"/>
        <v>21%</v>
      </c>
      <c r="G21" s="10" t="str">
        <f t="shared" si="6"/>
        <v>43%</v>
      </c>
      <c r="H21" s="10" t="str">
        <f t="shared" si="6"/>
        <v>40%</v>
      </c>
      <c r="I21" s="10" t="str">
        <f t="shared" si="6"/>
        <v>50%</v>
      </c>
      <c r="J21" s="10" t="str">
        <f t="shared" si="6"/>
        <v>49%</v>
      </c>
      <c r="K21" s="10" t="str">
        <f t="shared" si="6"/>
        <v>42%</v>
      </c>
      <c r="L21" s="10" t="str">
        <f t="shared" si="6"/>
        <v>20%</v>
      </c>
      <c r="M21" s="10" t="str">
        <f t="shared" si="6"/>
        <v>53%</v>
      </c>
      <c r="N21" s="10" t="str">
        <f t="shared" si="6"/>
        <v>26%</v>
      </c>
      <c r="O21" s="10" t="str">
        <f t="shared" si="5"/>
        <v>0%</v>
      </c>
      <c r="P21" s="10" t="str">
        <f t="shared" si="5"/>
        <v>32%</v>
      </c>
      <c r="Q21" s="10" t="str">
        <f>TEXT(Q9,"0%")</f>
        <v>53%</v>
      </c>
    </row>
    <row r="22" spans="1:17" x14ac:dyDescent="0.25">
      <c r="A22" t="str">
        <f t="shared" si="3"/>
        <v>Average of sequence optionality share</v>
      </c>
      <c r="B22" s="10" t="str">
        <f t="shared" si="6"/>
        <v>18%</v>
      </c>
      <c r="C22" s="10" t="str">
        <f t="shared" si="6"/>
        <v>0%</v>
      </c>
      <c r="D22" s="10" t="str">
        <f t="shared" si="6"/>
        <v>0%</v>
      </c>
      <c r="E22" s="10" t="str">
        <f t="shared" si="6"/>
        <v>0%</v>
      </c>
      <c r="F22" s="10" t="str">
        <f t="shared" si="6"/>
        <v>25%</v>
      </c>
      <c r="G22" s="10" t="str">
        <f t="shared" si="6"/>
        <v>18%</v>
      </c>
      <c r="H22" s="10" t="str">
        <f t="shared" si="6"/>
        <v>6%</v>
      </c>
      <c r="I22" s="10" t="str">
        <f t="shared" si="6"/>
        <v>17%</v>
      </c>
      <c r="J22" s="10" t="str">
        <f t="shared" si="6"/>
        <v>12%</v>
      </c>
      <c r="K22" s="10" t="str">
        <f t="shared" si="6"/>
        <v>18%</v>
      </c>
      <c r="L22" s="10" t="str">
        <f t="shared" si="6"/>
        <v>0%</v>
      </c>
      <c r="M22" s="10" t="str">
        <f t="shared" si="6"/>
        <v>33%</v>
      </c>
      <c r="N22" s="10" t="str">
        <f t="shared" si="6"/>
        <v>0%</v>
      </c>
      <c r="O22" s="10" t="str">
        <f t="shared" si="5"/>
        <v>0%</v>
      </c>
      <c r="P22" s="10" t="str">
        <f t="shared" si="5"/>
        <v>11%</v>
      </c>
      <c r="Q22" s="10" t="str">
        <f>TEXT(Q10,"0%")</f>
        <v>33%</v>
      </c>
    </row>
    <row r="23" spans="1:17" x14ac:dyDescent="0.25">
      <c r="A23" t="str">
        <f t="shared" si="3"/>
        <v>Average of or share</v>
      </c>
      <c r="B23" s="10" t="str">
        <f t="shared" si="6"/>
        <v>0%</v>
      </c>
      <c r="C23" s="10" t="str">
        <f t="shared" si="6"/>
        <v>0%</v>
      </c>
      <c r="D23" s="10" t="str">
        <f t="shared" si="6"/>
        <v>0%</v>
      </c>
      <c r="E23" s="10" t="str">
        <f t="shared" si="6"/>
        <v>0%</v>
      </c>
      <c r="F23" s="10" t="str">
        <f t="shared" si="6"/>
        <v>0%</v>
      </c>
      <c r="G23" s="10" t="str">
        <f t="shared" si="6"/>
        <v>0%</v>
      </c>
      <c r="H23" s="10" t="str">
        <f t="shared" si="6"/>
        <v>0%</v>
      </c>
      <c r="I23" s="10" t="str">
        <f t="shared" si="6"/>
        <v>0%</v>
      </c>
      <c r="J23" s="10" t="str">
        <f t="shared" si="6"/>
        <v>0%</v>
      </c>
      <c r="K23" s="10" t="str">
        <f t="shared" si="6"/>
        <v>0%</v>
      </c>
      <c r="L23" s="10" t="str">
        <f t="shared" si="6"/>
        <v>0%</v>
      </c>
      <c r="M23" s="10" t="str">
        <f t="shared" si="6"/>
        <v>0%</v>
      </c>
      <c r="N23" s="10" t="str">
        <f t="shared" si="6"/>
        <v>0%</v>
      </c>
      <c r="O23" s="10" t="str">
        <f t="shared" si="5"/>
        <v>0%</v>
      </c>
      <c r="P23" s="10" t="str">
        <f t="shared" si="5"/>
        <v>0%</v>
      </c>
      <c r="Q23" s="10" t="str">
        <f>TEXT(Q11,"0%")</f>
        <v>0%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3"/>
  <sheetViews>
    <sheetView workbookViewId="0">
      <selection activeCell="F30" sqref="F30"/>
    </sheetView>
  </sheetViews>
  <sheetFormatPr defaultRowHeight="15" x14ac:dyDescent="0.25"/>
  <cols>
    <col min="1" max="1" width="39.140625" bestFit="1" customWidth="1"/>
    <col min="2" max="2" width="7" bestFit="1" customWidth="1"/>
  </cols>
  <sheetData>
    <row r="1" spans="1:17" x14ac:dyDescent="0.25">
      <c r="A1" s="8" t="s">
        <v>576</v>
      </c>
      <c r="B1" s="7" t="s">
        <v>592</v>
      </c>
      <c r="C1" s="7" t="s">
        <v>593</v>
      </c>
      <c r="D1" s="7" t="s">
        <v>594</v>
      </c>
      <c r="E1" s="7" t="s">
        <v>595</v>
      </c>
      <c r="F1" s="7" t="s">
        <v>596</v>
      </c>
      <c r="G1" s="7" t="s">
        <v>597</v>
      </c>
      <c r="H1" s="7" t="s">
        <v>598</v>
      </c>
      <c r="I1" s="7" t="s">
        <v>599</v>
      </c>
      <c r="J1" s="7" t="s">
        <v>600</v>
      </c>
      <c r="K1" s="7" t="s">
        <v>601</v>
      </c>
      <c r="L1" s="7" t="s">
        <v>602</v>
      </c>
      <c r="M1" s="7" t="s">
        <v>608</v>
      </c>
      <c r="N1" s="7" t="s">
        <v>609</v>
      </c>
      <c r="O1" s="7" t="s">
        <v>621</v>
      </c>
      <c r="P1" s="7" t="s">
        <v>623</v>
      </c>
      <c r="Q1" s="7" t="s">
        <v>622</v>
      </c>
    </row>
    <row r="2" spans="1:17" x14ac:dyDescent="0.25">
      <c r="A2" s="8" t="s">
        <v>586</v>
      </c>
      <c r="B2" s="5">
        <v>124</v>
      </c>
      <c r="C2" s="5">
        <v>24</v>
      </c>
      <c r="D2" s="5">
        <v>2</v>
      </c>
      <c r="E2" s="5">
        <v>5</v>
      </c>
      <c r="F2" s="5">
        <v>12</v>
      </c>
      <c r="G2" s="5">
        <v>97</v>
      </c>
      <c r="H2" s="5">
        <v>104</v>
      </c>
      <c r="I2" s="5">
        <v>117</v>
      </c>
      <c r="J2" s="5">
        <v>94</v>
      </c>
      <c r="K2" s="5">
        <v>82</v>
      </c>
      <c r="L2" s="5">
        <v>17</v>
      </c>
      <c r="M2" s="5">
        <v>4</v>
      </c>
      <c r="N2" s="5">
        <v>5</v>
      </c>
      <c r="O2">
        <f t="shared" ref="O2:O11" si="0">MIN(B2:N2)</f>
        <v>2</v>
      </c>
      <c r="P2">
        <f>ROUND(AVERAGE(B2:N2),0)</f>
        <v>53</v>
      </c>
      <c r="Q2">
        <f t="shared" ref="Q2:Q11" si="1">MAX(B2:N2)</f>
        <v>124</v>
      </c>
    </row>
    <row r="3" spans="1:17" x14ac:dyDescent="0.25">
      <c r="A3" s="8" t="s">
        <v>585</v>
      </c>
      <c r="B3" s="5">
        <v>187</v>
      </c>
      <c r="C3" s="5">
        <v>5</v>
      </c>
      <c r="D3" s="5">
        <v>1</v>
      </c>
      <c r="E3" s="5">
        <v>0</v>
      </c>
      <c r="F3" s="5">
        <v>12</v>
      </c>
      <c r="G3" s="5">
        <v>155</v>
      </c>
      <c r="H3" s="5">
        <v>135</v>
      </c>
      <c r="I3" s="5">
        <v>222</v>
      </c>
      <c r="J3" s="5">
        <v>163</v>
      </c>
      <c r="K3" s="5">
        <v>145</v>
      </c>
      <c r="L3" s="5">
        <v>9</v>
      </c>
      <c r="M3" s="5">
        <v>9</v>
      </c>
      <c r="N3" s="5">
        <v>4</v>
      </c>
      <c r="O3">
        <f t="shared" si="0"/>
        <v>0</v>
      </c>
      <c r="P3">
        <f>ROUND(AVERAGE(B3:N3),0)</f>
        <v>81</v>
      </c>
      <c r="Q3">
        <f t="shared" si="1"/>
        <v>222</v>
      </c>
    </row>
    <row r="4" spans="1:17" x14ac:dyDescent="0.25">
      <c r="A4" s="8" t="s">
        <v>584</v>
      </c>
      <c r="B4" s="5">
        <v>9.4262295081967207E-2</v>
      </c>
      <c r="C4" s="5">
        <v>8.6956521739130432E-2</v>
      </c>
      <c r="D4" s="5">
        <v>0</v>
      </c>
      <c r="E4" s="5">
        <v>0.33333333333333331</v>
      </c>
      <c r="F4" s="5">
        <v>0</v>
      </c>
      <c r="G4" s="5">
        <v>8.23045267489712E-3</v>
      </c>
      <c r="H4" s="5">
        <v>0</v>
      </c>
      <c r="I4" s="5">
        <v>0</v>
      </c>
      <c r="J4" s="5">
        <v>0</v>
      </c>
      <c r="K4" s="5">
        <v>0</v>
      </c>
      <c r="L4" s="5">
        <v>0.16666666666666666</v>
      </c>
      <c r="M4" s="5">
        <v>0</v>
      </c>
      <c r="N4" s="5">
        <v>0</v>
      </c>
      <c r="O4">
        <f t="shared" si="0"/>
        <v>0</v>
      </c>
      <c r="P4">
        <f>AVERAGE(B4:N4)</f>
        <v>5.3034559191999592E-2</v>
      </c>
      <c r="Q4">
        <f t="shared" si="1"/>
        <v>0.33333333333333331</v>
      </c>
    </row>
    <row r="5" spans="1:17" x14ac:dyDescent="0.25">
      <c r="A5" s="8" t="s">
        <v>583</v>
      </c>
      <c r="B5" s="5">
        <v>175</v>
      </c>
      <c r="C5" s="5">
        <v>4</v>
      </c>
      <c r="D5" s="5">
        <v>1</v>
      </c>
      <c r="E5" s="5">
        <v>0</v>
      </c>
      <c r="F5" s="5">
        <v>10</v>
      </c>
      <c r="G5" s="5">
        <v>138</v>
      </c>
      <c r="H5" s="5">
        <v>126</v>
      </c>
      <c r="I5" s="5">
        <v>187</v>
      </c>
      <c r="J5" s="5">
        <v>148</v>
      </c>
      <c r="K5" s="5">
        <v>125</v>
      </c>
      <c r="L5" s="5">
        <v>8</v>
      </c>
      <c r="M5" s="5">
        <v>7</v>
      </c>
      <c r="N5" s="5">
        <v>4</v>
      </c>
      <c r="O5">
        <f t="shared" si="0"/>
        <v>0</v>
      </c>
      <c r="P5">
        <f>ROUND(AVERAGE(B5:N5),0)</f>
        <v>72</v>
      </c>
      <c r="Q5">
        <f t="shared" si="1"/>
        <v>187</v>
      </c>
    </row>
    <row r="6" spans="1:17" x14ac:dyDescent="0.25">
      <c r="A6" s="8" t="s">
        <v>581</v>
      </c>
      <c r="B6" s="5">
        <v>10</v>
      </c>
      <c r="C6" s="5">
        <v>0</v>
      </c>
      <c r="D6" s="5">
        <v>0</v>
      </c>
      <c r="E6" s="5">
        <v>0</v>
      </c>
      <c r="F6" s="5">
        <v>1</v>
      </c>
      <c r="G6" s="5">
        <v>9</v>
      </c>
      <c r="H6" s="5">
        <v>4</v>
      </c>
      <c r="I6" s="5">
        <v>13</v>
      </c>
      <c r="J6" s="5">
        <v>7</v>
      </c>
      <c r="K6" s="5">
        <v>9</v>
      </c>
      <c r="L6" s="5">
        <v>0</v>
      </c>
      <c r="M6" s="5">
        <v>1</v>
      </c>
      <c r="N6" s="5">
        <v>0</v>
      </c>
      <c r="O6">
        <f t="shared" si="0"/>
        <v>0</v>
      </c>
      <c r="P6">
        <f t="shared" ref="P6:P7" si="2">ROUND(AVERAGE(B6:N6),0)</f>
        <v>4</v>
      </c>
      <c r="Q6">
        <f t="shared" si="1"/>
        <v>13</v>
      </c>
    </row>
    <row r="7" spans="1:17" x14ac:dyDescent="0.25">
      <c r="A7" s="8" t="s">
        <v>582</v>
      </c>
      <c r="B7" s="5">
        <v>2</v>
      </c>
      <c r="C7" s="5">
        <v>1</v>
      </c>
      <c r="D7" s="5">
        <v>0</v>
      </c>
      <c r="E7" s="5">
        <v>0</v>
      </c>
      <c r="F7" s="5">
        <v>1</v>
      </c>
      <c r="G7" s="5">
        <v>8</v>
      </c>
      <c r="H7" s="5">
        <v>5</v>
      </c>
      <c r="I7" s="5">
        <v>22</v>
      </c>
      <c r="J7" s="5">
        <v>8</v>
      </c>
      <c r="K7" s="5">
        <v>11</v>
      </c>
      <c r="L7" s="5">
        <v>1</v>
      </c>
      <c r="M7" s="5">
        <v>1</v>
      </c>
      <c r="N7" s="5">
        <v>0</v>
      </c>
      <c r="O7">
        <f t="shared" si="0"/>
        <v>0</v>
      </c>
      <c r="P7">
        <f t="shared" si="2"/>
        <v>5</v>
      </c>
      <c r="Q7">
        <f t="shared" si="1"/>
        <v>22</v>
      </c>
    </row>
    <row r="8" spans="1:17" x14ac:dyDescent="0.25">
      <c r="A8" s="8" t="s">
        <v>588</v>
      </c>
      <c r="B8" s="5">
        <v>0.62126245847176076</v>
      </c>
      <c r="C8" s="5">
        <v>0.17241379310344829</v>
      </c>
      <c r="D8" s="5">
        <v>0.33333333333333331</v>
      </c>
      <c r="E8" s="5">
        <v>0</v>
      </c>
      <c r="F8" s="5">
        <v>0.52173913043478259</v>
      </c>
      <c r="G8" s="5">
        <v>0.63786008230452673</v>
      </c>
      <c r="H8" s="5">
        <v>0.57446808510638303</v>
      </c>
      <c r="I8" s="5">
        <v>0.68098159509202449</v>
      </c>
      <c r="J8" s="5">
        <v>0.65200000000000002</v>
      </c>
      <c r="K8" s="5">
        <v>0.66513761467889909</v>
      </c>
      <c r="L8" s="5">
        <v>0.34615384615384615</v>
      </c>
      <c r="M8" s="5">
        <v>0.75</v>
      </c>
      <c r="N8" s="5">
        <v>0.44444444444444442</v>
      </c>
      <c r="O8">
        <f t="shared" si="0"/>
        <v>0</v>
      </c>
      <c r="P8">
        <f>AVERAGE(B8:N8)</f>
        <v>0.49229187562488075</v>
      </c>
      <c r="Q8">
        <f t="shared" si="1"/>
        <v>0.75</v>
      </c>
    </row>
    <row r="9" spans="1:17" x14ac:dyDescent="0.25">
      <c r="A9" s="8" t="s">
        <v>580</v>
      </c>
      <c r="B9" s="5">
        <v>0.47554347826086957</v>
      </c>
      <c r="C9" s="5">
        <v>8.5106382978723402E-2</v>
      </c>
      <c r="D9" s="5">
        <v>0.16666666666666666</v>
      </c>
      <c r="E9" s="5">
        <v>0</v>
      </c>
      <c r="F9" s="5">
        <v>0.19607843137254902</v>
      </c>
      <c r="G9" s="5">
        <v>0.40588235294117647</v>
      </c>
      <c r="H9" s="5">
        <v>0.38532110091743121</v>
      </c>
      <c r="I9" s="5">
        <v>0.4640198511166253</v>
      </c>
      <c r="J9" s="5">
        <v>0.45398773006134968</v>
      </c>
      <c r="K9" s="5">
        <v>0.41118421052631576</v>
      </c>
      <c r="L9" s="5">
        <v>0.1951219512195122</v>
      </c>
      <c r="M9" s="5">
        <v>0.46666666666666667</v>
      </c>
      <c r="N9" s="5">
        <v>0.21052631578947367</v>
      </c>
      <c r="O9">
        <f t="shared" si="0"/>
        <v>0</v>
      </c>
      <c r="P9">
        <f>AVERAGE(B9:N9)</f>
        <v>0.30123885680902773</v>
      </c>
      <c r="Q9">
        <f t="shared" si="1"/>
        <v>0.47554347826086957</v>
      </c>
    </row>
    <row r="10" spans="1:17" x14ac:dyDescent="0.25">
      <c r="A10" s="8" t="s">
        <v>579</v>
      </c>
      <c r="B10" s="5">
        <v>0.23255813953488372</v>
      </c>
      <c r="C10" s="5">
        <v>0</v>
      </c>
      <c r="D10" s="5">
        <v>0</v>
      </c>
      <c r="E10" s="5">
        <v>0</v>
      </c>
      <c r="F10" s="5">
        <v>0.25</v>
      </c>
      <c r="G10" s="5">
        <v>0.21428571428571427</v>
      </c>
      <c r="H10" s="5">
        <v>8.5106382978723402E-2</v>
      </c>
      <c r="I10" s="5">
        <v>0.21311475409836064</v>
      </c>
      <c r="J10" s="5">
        <v>0.15909090909090909</v>
      </c>
      <c r="K10" s="5">
        <v>0.20454545454545456</v>
      </c>
      <c r="L10" s="5">
        <v>0</v>
      </c>
      <c r="M10" s="5">
        <v>0.33333333333333331</v>
      </c>
      <c r="N10" s="5">
        <v>0</v>
      </c>
      <c r="O10">
        <f t="shared" si="0"/>
        <v>0</v>
      </c>
      <c r="P10">
        <f>AVERAGE(B10:N10)</f>
        <v>0.13015651445133686</v>
      </c>
      <c r="Q10">
        <f t="shared" si="1"/>
        <v>0.33333333333333331</v>
      </c>
    </row>
    <row r="11" spans="1:17" x14ac:dyDescent="0.25">
      <c r="A11" s="8" t="s">
        <v>578</v>
      </c>
      <c r="B11" s="5">
        <v>7.407407407407407E-2</v>
      </c>
      <c r="C11" s="5">
        <v>0.14285714285714285</v>
      </c>
      <c r="D11" s="5">
        <v>0</v>
      </c>
      <c r="E11" s="5">
        <v>0</v>
      </c>
      <c r="F11" s="5">
        <v>0.25</v>
      </c>
      <c r="G11" s="5">
        <v>0.23529411764705882</v>
      </c>
      <c r="H11" s="5">
        <v>0.11904761904761904</v>
      </c>
      <c r="I11" s="5">
        <v>0.4</v>
      </c>
      <c r="J11" s="5">
        <v>0.1951219512195122</v>
      </c>
      <c r="K11" s="5">
        <v>0.37931034482758619</v>
      </c>
      <c r="L11" s="5">
        <v>0.25</v>
      </c>
      <c r="M11" s="5">
        <v>0.5</v>
      </c>
      <c r="N11" s="5">
        <v>0</v>
      </c>
      <c r="O11">
        <f t="shared" si="0"/>
        <v>0</v>
      </c>
      <c r="P11">
        <f>AVERAGE(B11:N11)</f>
        <v>0.19582348074407641</v>
      </c>
      <c r="Q11">
        <f t="shared" si="1"/>
        <v>0.5</v>
      </c>
    </row>
    <row r="13" spans="1:17" x14ac:dyDescent="0.25">
      <c r="A13" t="str">
        <f>A1</f>
        <v>Row Labels</v>
      </c>
      <c r="B13" t="str">
        <f>B1</f>
        <v>BPIC11</v>
      </c>
      <c r="C13" t="str">
        <f t="shared" ref="C13:N15" si="3">C1</f>
        <v>BPIC12</v>
      </c>
      <c r="D13" t="str">
        <f t="shared" si="3"/>
        <v>BPIC13_closed</v>
      </c>
      <c r="E13" t="str">
        <f t="shared" si="3"/>
        <v>BPIC13_incidents.xes.gz</v>
      </c>
      <c r="F13" t="str">
        <f t="shared" si="3"/>
        <v>BPIC14</v>
      </c>
      <c r="G13" t="str">
        <f t="shared" si="3"/>
        <v>BPIC15_1</v>
      </c>
      <c r="H13" t="str">
        <f t="shared" si="3"/>
        <v>BPIC15_2</v>
      </c>
      <c r="I13" t="str">
        <f t="shared" si="3"/>
        <v>BPIC15_3</v>
      </c>
      <c r="J13" t="str">
        <f t="shared" si="3"/>
        <v>BPIC15_4</v>
      </c>
      <c r="K13" t="str">
        <f t="shared" si="3"/>
        <v>BPIC15_5</v>
      </c>
      <c r="L13" t="str">
        <f t="shared" si="3"/>
        <v>BPIC17</v>
      </c>
      <c r="M13" t="str">
        <f t="shared" si="3"/>
        <v>RTFMP</v>
      </c>
      <c r="N13" t="str">
        <f t="shared" si="3"/>
        <v>Sepsis</v>
      </c>
      <c r="O13" s="7" t="s">
        <v>621</v>
      </c>
      <c r="P13" s="7" t="s">
        <v>623</v>
      </c>
      <c r="Q13" s="7" t="s">
        <v>622</v>
      </c>
    </row>
    <row r="14" spans="1:17" x14ac:dyDescent="0.25">
      <c r="A14" t="str">
        <f t="shared" ref="A14:L23" si="4">A2</f>
        <v>Average of basic footprints</v>
      </c>
      <c r="B14">
        <f>B2</f>
        <v>124</v>
      </c>
      <c r="C14">
        <f t="shared" si="3"/>
        <v>24</v>
      </c>
      <c r="D14">
        <f t="shared" si="3"/>
        <v>2</v>
      </c>
      <c r="E14">
        <f t="shared" si="3"/>
        <v>5</v>
      </c>
      <c r="F14">
        <f t="shared" si="3"/>
        <v>12</v>
      </c>
      <c r="G14">
        <f t="shared" si="3"/>
        <v>97</v>
      </c>
      <c r="H14">
        <f t="shared" si="3"/>
        <v>104</v>
      </c>
      <c r="I14">
        <f t="shared" si="3"/>
        <v>117</v>
      </c>
      <c r="J14">
        <f t="shared" si="3"/>
        <v>94</v>
      </c>
      <c r="K14">
        <f t="shared" si="3"/>
        <v>82</v>
      </c>
      <c r="L14">
        <f t="shared" si="3"/>
        <v>17</v>
      </c>
      <c r="M14">
        <f t="shared" si="3"/>
        <v>4</v>
      </c>
      <c r="N14">
        <f t="shared" si="3"/>
        <v>5</v>
      </c>
      <c r="O14">
        <f t="shared" ref="O14:P19" si="5">O2</f>
        <v>2</v>
      </c>
      <c r="P14">
        <f t="shared" si="5"/>
        <v>53</v>
      </c>
      <c r="Q14">
        <f>Q2</f>
        <v>124</v>
      </c>
    </row>
    <row r="15" spans="1:17" x14ac:dyDescent="0.25">
      <c r="A15" t="str">
        <f t="shared" si="4"/>
        <v>Average of advanced footprints</v>
      </c>
      <c r="B15">
        <f t="shared" si="4"/>
        <v>187</v>
      </c>
      <c r="C15">
        <f t="shared" si="4"/>
        <v>5</v>
      </c>
      <c r="D15">
        <f t="shared" si="4"/>
        <v>1</v>
      </c>
      <c r="E15">
        <f t="shared" si="4"/>
        <v>0</v>
      </c>
      <c r="F15">
        <f t="shared" si="4"/>
        <v>12</v>
      </c>
      <c r="G15">
        <f t="shared" si="4"/>
        <v>155</v>
      </c>
      <c r="H15">
        <f t="shared" si="4"/>
        <v>135</v>
      </c>
      <c r="I15">
        <f t="shared" si="4"/>
        <v>222</v>
      </c>
      <c r="J15">
        <f t="shared" si="4"/>
        <v>163</v>
      </c>
      <c r="K15">
        <f t="shared" si="4"/>
        <v>145</v>
      </c>
      <c r="L15">
        <f t="shared" si="4"/>
        <v>9</v>
      </c>
      <c r="M15">
        <f t="shared" si="3"/>
        <v>9</v>
      </c>
      <c r="N15">
        <f t="shared" si="3"/>
        <v>4</v>
      </c>
      <c r="O15">
        <f t="shared" si="5"/>
        <v>0</v>
      </c>
      <c r="P15">
        <f t="shared" si="5"/>
        <v>81</v>
      </c>
      <c r="Q15">
        <f>Q3</f>
        <v>222</v>
      </c>
    </row>
    <row r="16" spans="1:17" x14ac:dyDescent="0.25">
      <c r="A16" t="str">
        <f t="shared" si="4"/>
        <v>Average of share no footprint</v>
      </c>
      <c r="B16" s="10" t="str">
        <f>TEXT(B4,"0%")</f>
        <v>9%</v>
      </c>
      <c r="C16" s="10" t="str">
        <f t="shared" ref="C16:P16" si="6">TEXT(C4,"0%")</f>
        <v>9%</v>
      </c>
      <c r="D16" s="10" t="str">
        <f t="shared" si="6"/>
        <v>0%</v>
      </c>
      <c r="E16" s="10" t="str">
        <f t="shared" si="6"/>
        <v>33%</v>
      </c>
      <c r="F16" s="10" t="str">
        <f t="shared" si="6"/>
        <v>0%</v>
      </c>
      <c r="G16" s="10" t="str">
        <f t="shared" si="6"/>
        <v>1%</v>
      </c>
      <c r="H16" s="10" t="str">
        <f t="shared" si="6"/>
        <v>0%</v>
      </c>
      <c r="I16" s="10" t="str">
        <f t="shared" si="6"/>
        <v>0%</v>
      </c>
      <c r="J16" s="10" t="str">
        <f t="shared" si="6"/>
        <v>0%</v>
      </c>
      <c r="K16" s="10" t="str">
        <f t="shared" si="6"/>
        <v>0%</v>
      </c>
      <c r="L16" s="10" t="str">
        <f t="shared" si="6"/>
        <v>17%</v>
      </c>
      <c r="M16" s="10" t="str">
        <f t="shared" si="6"/>
        <v>0%</v>
      </c>
      <c r="N16" s="10" t="str">
        <f t="shared" si="6"/>
        <v>0%</v>
      </c>
      <c r="O16" s="10" t="str">
        <f t="shared" si="6"/>
        <v>0%</v>
      </c>
      <c r="P16" s="10" t="str">
        <f t="shared" si="6"/>
        <v>5%</v>
      </c>
      <c r="Q16" s="10" t="str">
        <f>TEXT(Q4,"0%")</f>
        <v>33%</v>
      </c>
    </row>
    <row r="17" spans="1:17" x14ac:dyDescent="0.25">
      <c r="A17" t="str">
        <f t="shared" si="4"/>
        <v>Average of optionality footprint</v>
      </c>
      <c r="B17">
        <f t="shared" si="4"/>
        <v>175</v>
      </c>
      <c r="C17">
        <f t="shared" si="4"/>
        <v>4</v>
      </c>
      <c r="D17">
        <f t="shared" si="4"/>
        <v>1</v>
      </c>
      <c r="E17">
        <f t="shared" si="4"/>
        <v>0</v>
      </c>
      <c r="F17">
        <f t="shared" si="4"/>
        <v>10</v>
      </c>
      <c r="G17">
        <f t="shared" si="4"/>
        <v>138</v>
      </c>
      <c r="H17">
        <f t="shared" si="4"/>
        <v>126</v>
      </c>
      <c r="I17">
        <f t="shared" si="4"/>
        <v>187</v>
      </c>
      <c r="J17">
        <f t="shared" si="4"/>
        <v>148</v>
      </c>
      <c r="K17">
        <f t="shared" si="4"/>
        <v>125</v>
      </c>
      <c r="L17">
        <f t="shared" si="4"/>
        <v>8</v>
      </c>
      <c r="M17">
        <f t="shared" ref="M17:N19" si="7">M5</f>
        <v>7</v>
      </c>
      <c r="N17">
        <f t="shared" si="7"/>
        <v>4</v>
      </c>
      <c r="O17">
        <f t="shared" si="5"/>
        <v>0</v>
      </c>
      <c r="P17">
        <f t="shared" si="5"/>
        <v>72</v>
      </c>
      <c r="Q17">
        <f>Q5</f>
        <v>187</v>
      </c>
    </row>
    <row r="18" spans="1:17" x14ac:dyDescent="0.25">
      <c r="A18" t="str">
        <f t="shared" si="4"/>
        <v>Average of sequence optionality footprint</v>
      </c>
      <c r="B18">
        <f t="shared" si="4"/>
        <v>10</v>
      </c>
      <c r="C18">
        <f t="shared" si="4"/>
        <v>0</v>
      </c>
      <c r="D18">
        <f t="shared" si="4"/>
        <v>0</v>
      </c>
      <c r="E18">
        <f t="shared" si="4"/>
        <v>0</v>
      </c>
      <c r="F18">
        <f t="shared" si="4"/>
        <v>1</v>
      </c>
      <c r="G18">
        <f t="shared" si="4"/>
        <v>9</v>
      </c>
      <c r="H18">
        <f t="shared" si="4"/>
        <v>4</v>
      </c>
      <c r="I18">
        <f t="shared" si="4"/>
        <v>13</v>
      </c>
      <c r="J18">
        <f t="shared" si="4"/>
        <v>7</v>
      </c>
      <c r="K18">
        <f t="shared" si="4"/>
        <v>9</v>
      </c>
      <c r="L18">
        <f t="shared" si="4"/>
        <v>0</v>
      </c>
      <c r="M18">
        <f t="shared" si="7"/>
        <v>1</v>
      </c>
      <c r="N18">
        <f t="shared" si="7"/>
        <v>0</v>
      </c>
      <c r="O18">
        <f t="shared" si="5"/>
        <v>0</v>
      </c>
      <c r="P18">
        <f t="shared" si="5"/>
        <v>4</v>
      </c>
      <c r="Q18">
        <f>Q6</f>
        <v>13</v>
      </c>
    </row>
    <row r="19" spans="1:17" x14ac:dyDescent="0.25">
      <c r="A19" t="str">
        <f t="shared" si="4"/>
        <v>Average of or footprint</v>
      </c>
      <c r="B19">
        <f t="shared" si="4"/>
        <v>2</v>
      </c>
      <c r="C19">
        <f t="shared" si="4"/>
        <v>1</v>
      </c>
      <c r="D19">
        <f t="shared" si="4"/>
        <v>0</v>
      </c>
      <c r="E19">
        <f t="shared" si="4"/>
        <v>0</v>
      </c>
      <c r="F19">
        <f t="shared" si="4"/>
        <v>1</v>
      </c>
      <c r="G19">
        <f t="shared" si="4"/>
        <v>8</v>
      </c>
      <c r="H19">
        <f t="shared" si="4"/>
        <v>5</v>
      </c>
      <c r="I19">
        <f t="shared" si="4"/>
        <v>22</v>
      </c>
      <c r="J19">
        <f t="shared" si="4"/>
        <v>8</v>
      </c>
      <c r="K19">
        <f t="shared" si="4"/>
        <v>11</v>
      </c>
      <c r="L19">
        <f t="shared" si="4"/>
        <v>1</v>
      </c>
      <c r="M19">
        <f t="shared" si="7"/>
        <v>1</v>
      </c>
      <c r="N19">
        <f t="shared" si="7"/>
        <v>0</v>
      </c>
      <c r="O19">
        <f t="shared" si="5"/>
        <v>0</v>
      </c>
      <c r="P19">
        <f t="shared" si="5"/>
        <v>5</v>
      </c>
      <c r="Q19">
        <f>Q7</f>
        <v>22</v>
      </c>
    </row>
    <row r="20" spans="1:17" x14ac:dyDescent="0.25">
      <c r="A20" t="str">
        <f t="shared" si="4"/>
        <v>Average of share advanced</v>
      </c>
      <c r="B20" s="10" t="str">
        <f>TEXT(B8,"0%")</f>
        <v>62%</v>
      </c>
      <c r="C20" s="10" t="str">
        <f t="shared" ref="C20:P23" si="8">TEXT(C8,"0%")</f>
        <v>17%</v>
      </c>
      <c r="D20" s="10" t="str">
        <f t="shared" si="8"/>
        <v>33%</v>
      </c>
      <c r="E20" s="10" t="str">
        <f t="shared" si="8"/>
        <v>0%</v>
      </c>
      <c r="F20" s="10" t="str">
        <f t="shared" si="8"/>
        <v>52%</v>
      </c>
      <c r="G20" s="10" t="str">
        <f t="shared" si="8"/>
        <v>64%</v>
      </c>
      <c r="H20" s="10" t="str">
        <f t="shared" si="8"/>
        <v>57%</v>
      </c>
      <c r="I20" s="10" t="str">
        <f t="shared" si="8"/>
        <v>68%</v>
      </c>
      <c r="J20" s="10" t="str">
        <f t="shared" si="8"/>
        <v>65%</v>
      </c>
      <c r="K20" s="10" t="str">
        <f t="shared" si="8"/>
        <v>67%</v>
      </c>
      <c r="L20" s="10" t="str">
        <f t="shared" si="8"/>
        <v>35%</v>
      </c>
      <c r="M20" s="10" t="str">
        <f t="shared" si="8"/>
        <v>75%</v>
      </c>
      <c r="N20" s="10" t="str">
        <f t="shared" si="8"/>
        <v>44%</v>
      </c>
      <c r="O20" s="10" t="str">
        <f t="shared" si="8"/>
        <v>0%</v>
      </c>
      <c r="P20" s="10" t="str">
        <f t="shared" si="8"/>
        <v>49%</v>
      </c>
      <c r="Q20" s="10" t="str">
        <f>TEXT(Q8,"0%")</f>
        <v>75%</v>
      </c>
    </row>
    <row r="21" spans="1:17" x14ac:dyDescent="0.25">
      <c r="A21" t="str">
        <f t="shared" si="4"/>
        <v>Average of optionality share</v>
      </c>
      <c r="B21" s="10" t="str">
        <f t="shared" ref="B21:N23" si="9">TEXT(B9,"0%")</f>
        <v>48%</v>
      </c>
      <c r="C21" s="10" t="str">
        <f t="shared" si="9"/>
        <v>9%</v>
      </c>
      <c r="D21" s="10" t="str">
        <f t="shared" si="9"/>
        <v>17%</v>
      </c>
      <c r="E21" s="10" t="str">
        <f t="shared" si="9"/>
        <v>0%</v>
      </c>
      <c r="F21" s="10" t="str">
        <f t="shared" si="9"/>
        <v>20%</v>
      </c>
      <c r="G21" s="10" t="str">
        <f t="shared" si="9"/>
        <v>41%</v>
      </c>
      <c r="H21" s="10" t="str">
        <f t="shared" si="9"/>
        <v>39%</v>
      </c>
      <c r="I21" s="10" t="str">
        <f t="shared" si="9"/>
        <v>46%</v>
      </c>
      <c r="J21" s="10" t="str">
        <f t="shared" si="9"/>
        <v>45%</v>
      </c>
      <c r="K21" s="10" t="str">
        <f t="shared" si="9"/>
        <v>41%</v>
      </c>
      <c r="L21" s="10" t="str">
        <f t="shared" si="9"/>
        <v>20%</v>
      </c>
      <c r="M21" s="10" t="str">
        <f t="shared" si="9"/>
        <v>47%</v>
      </c>
      <c r="N21" s="10" t="str">
        <f t="shared" si="9"/>
        <v>21%</v>
      </c>
      <c r="O21" s="10" t="str">
        <f t="shared" si="8"/>
        <v>0%</v>
      </c>
      <c r="P21" s="10" t="str">
        <f t="shared" si="8"/>
        <v>30%</v>
      </c>
      <c r="Q21" s="10" t="str">
        <f>TEXT(Q9,"0%")</f>
        <v>48%</v>
      </c>
    </row>
    <row r="22" spans="1:17" x14ac:dyDescent="0.25">
      <c r="A22" t="str">
        <f t="shared" si="4"/>
        <v>Average of sequence optionality share</v>
      </c>
      <c r="B22" s="10" t="str">
        <f t="shared" si="9"/>
        <v>23%</v>
      </c>
      <c r="C22" s="10" t="str">
        <f t="shared" si="9"/>
        <v>0%</v>
      </c>
      <c r="D22" s="10" t="str">
        <f t="shared" si="9"/>
        <v>0%</v>
      </c>
      <c r="E22" s="10" t="str">
        <f t="shared" si="9"/>
        <v>0%</v>
      </c>
      <c r="F22" s="10" t="str">
        <f t="shared" si="9"/>
        <v>25%</v>
      </c>
      <c r="G22" s="10" t="str">
        <f t="shared" si="9"/>
        <v>21%</v>
      </c>
      <c r="H22" s="10" t="str">
        <f t="shared" si="9"/>
        <v>9%</v>
      </c>
      <c r="I22" s="10" t="str">
        <f t="shared" si="9"/>
        <v>21%</v>
      </c>
      <c r="J22" s="10" t="str">
        <f t="shared" si="9"/>
        <v>16%</v>
      </c>
      <c r="K22" s="10" t="str">
        <f t="shared" si="9"/>
        <v>20%</v>
      </c>
      <c r="L22" s="10" t="str">
        <f t="shared" si="9"/>
        <v>0%</v>
      </c>
      <c r="M22" s="10" t="str">
        <f t="shared" si="9"/>
        <v>33%</v>
      </c>
      <c r="N22" s="10" t="str">
        <f t="shared" si="9"/>
        <v>0%</v>
      </c>
      <c r="O22" s="10" t="str">
        <f t="shared" si="8"/>
        <v>0%</v>
      </c>
      <c r="P22" s="10" t="str">
        <f t="shared" si="8"/>
        <v>13%</v>
      </c>
      <c r="Q22" s="10" t="str">
        <f>TEXT(Q10,"0%")</f>
        <v>33%</v>
      </c>
    </row>
    <row r="23" spans="1:17" x14ac:dyDescent="0.25">
      <c r="A23" t="str">
        <f t="shared" si="4"/>
        <v>Average of or share</v>
      </c>
      <c r="B23" s="10" t="str">
        <f t="shared" si="9"/>
        <v>7%</v>
      </c>
      <c r="C23" s="10" t="str">
        <f t="shared" si="9"/>
        <v>14%</v>
      </c>
      <c r="D23" s="10" t="str">
        <f t="shared" si="9"/>
        <v>0%</v>
      </c>
      <c r="E23" s="10" t="str">
        <f t="shared" si="9"/>
        <v>0%</v>
      </c>
      <c r="F23" s="10" t="str">
        <f t="shared" si="9"/>
        <v>25%</v>
      </c>
      <c r="G23" s="10" t="str">
        <f t="shared" si="9"/>
        <v>24%</v>
      </c>
      <c r="H23" s="10" t="str">
        <f t="shared" si="9"/>
        <v>12%</v>
      </c>
      <c r="I23" s="10" t="str">
        <f t="shared" si="9"/>
        <v>40%</v>
      </c>
      <c r="J23" s="10" t="str">
        <f t="shared" si="9"/>
        <v>20%</v>
      </c>
      <c r="K23" s="10" t="str">
        <f t="shared" si="9"/>
        <v>38%</v>
      </c>
      <c r="L23" s="10" t="str">
        <f t="shared" si="9"/>
        <v>25%</v>
      </c>
      <c r="M23" s="10" t="str">
        <f t="shared" si="9"/>
        <v>50%</v>
      </c>
      <c r="N23" s="10" t="str">
        <f t="shared" si="9"/>
        <v>0%</v>
      </c>
      <c r="O23" s="10" t="str">
        <f t="shared" si="8"/>
        <v>0%</v>
      </c>
      <c r="P23" s="10" t="str">
        <f t="shared" si="8"/>
        <v>20%</v>
      </c>
      <c r="Q23" s="10" t="str">
        <f>TEXT(Q11,"0%")</f>
        <v>50%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result</vt:lpstr>
      <vt:lpstr>results-to-discuss</vt:lpstr>
      <vt:lpstr>diff</vt:lpstr>
      <vt:lpstr>pivot table</vt:lpstr>
      <vt:lpstr>results heatmap</vt:lpstr>
      <vt:lpstr>results heatmap (3)</vt:lpstr>
      <vt:lpstr>ima-nf</vt:lpstr>
      <vt:lpstr>imf-nf</vt:lpstr>
      <vt:lpstr>imfa-nf</vt:lpstr>
      <vt:lpstr>ima-f</vt:lpstr>
      <vt:lpstr>imf-f</vt:lpstr>
      <vt:lpstr>imfa-f</vt:lpstr>
      <vt:lpstr>results-nf</vt:lpstr>
      <vt:lpstr>results-f</vt:lpstr>
      <vt:lpstr>result-ima-non-filtered (all)</vt:lpstr>
      <vt:lpstr>results-imfa-non-filtered (all)</vt:lpstr>
      <vt:lpstr>results-ima-filtered (all)</vt:lpstr>
      <vt:lpstr>results-imfa-filtered (all)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Dirk Fahland</cp:lastModifiedBy>
  <cp:lastPrinted>2018-09-27T13:52:28Z</cp:lastPrinted>
  <dcterms:created xsi:type="dcterms:W3CDTF">2018-09-26T11:18:31Z</dcterms:created>
  <dcterms:modified xsi:type="dcterms:W3CDTF">2019-01-31T08:45:11Z</dcterms:modified>
</cp:coreProperties>
</file>