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comments1.xml" ContentType="application/vnd.openxmlformats-officedocument.spreadsheetml.comments+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I:\IIAShare\MarTREC GIWW\GIWW Traffic Data\"/>
    </mc:Choice>
  </mc:AlternateContent>
  <bookViews>
    <workbookView xWindow="0" yWindow="0" windowWidth="28800" windowHeight="12300" tabRatio="743"/>
  </bookViews>
  <sheets>
    <sheet name="Cover" sheetId="33" r:id="rId1"/>
    <sheet name="Price Sources" sheetId="15" r:id="rId2"/>
    <sheet name="Texas Portion" sheetId="7" r:id="rId3"/>
    <sheet name="Lower Miss River Portion" sheetId="9" r:id="rId4"/>
    <sheet name="Lake Charles" sheetId="13" r:id="rId5"/>
    <sheet name="MIssissippi Ports" sheetId="4" r:id="rId6"/>
    <sheet name="Mobile GIWW" sheetId="11" r:id="rId7"/>
    <sheet name="Florida Ports" sheetId="6" r:id="rId8"/>
    <sheet name="Louisiana Portion" sheetId="8" r:id="rId9"/>
    <sheet name="Combined " sheetId="14" r:id="rId10"/>
    <sheet name="Oil Production" sheetId="17" r:id="rId11"/>
    <sheet name="NG Production" sheetId="18" r:id="rId12"/>
    <sheet name="Coal Production" sheetId="19" r:id="rId13"/>
    <sheet name="WTI Price" sheetId="20" r:id="rId14"/>
    <sheet name="HH Price" sheetId="21" r:id="rId15"/>
    <sheet name="Combined Indices" sheetId="23" r:id="rId16"/>
    <sheet name="Distances" sheetId="25" r:id="rId17"/>
    <sheet name="Mileage Calc" sheetId="26" r:id="rId18"/>
    <sheet name="Texas Calc" sheetId="27" r:id="rId19"/>
    <sheet name="Receipt %" sheetId="28" r:id="rId20"/>
    <sheet name="Shipment %" sheetId="29" r:id="rId21"/>
    <sheet name="IWW R+S %" sheetId="30" r:id="rId22"/>
    <sheet name="Received Tons" sheetId="31" r:id="rId23"/>
    <sheet name="Ton Miles" sheetId="32" r:id="rId24"/>
  </sheets>
  <definedNames>
    <definedName name="_DLX1.USE">#REF!</definedName>
    <definedName name="_DLX2.USE7">#REF!</definedName>
    <definedName name="_xlnm._FilterDatabase" localSheetId="7" hidden="1">'Florida Ports'!$A$2:$K$109</definedName>
    <definedName name="_xlnm._FilterDatabase" localSheetId="3" hidden="1">'Lower Miss River Portion'!$A$5:$I$5</definedName>
    <definedName name="_xlnm._FilterDatabase" localSheetId="5" hidden="1">'MIssissippi Ports'!$A$2:$L$102</definedName>
    <definedName name="_xlnm._FilterDatabase" localSheetId="6" hidden="1">'Mobile GIWW'!$C$5:$I$130</definedName>
    <definedName name="_xlchart.v1.0" hidden="1">'Oil Production'!#REF!</definedName>
    <definedName name="_xlchart.v1.1" hidden="1">'Oil Production'!#REF!</definedName>
    <definedName name="_xlchart.v1.10" hidden="1">'Oil Production'!$E$4:$E$218</definedName>
    <definedName name="_xlchart.v1.11" hidden="1">'Oil Production'!$F$3</definedName>
    <definedName name="_xlchart.v1.12" hidden="1">'Oil Production'!$F$4:$F$218</definedName>
    <definedName name="_xlchart.v1.13" hidden="1">'Oil Production'!$H$3</definedName>
    <definedName name="_xlchart.v1.14" hidden="1">'Oil Production'!$H$4:$H$218</definedName>
    <definedName name="_xlchart.v1.2" hidden="1">'Oil Production'!$A$4:$A$218</definedName>
    <definedName name="_xlchart.v1.3" hidden="1">'Oil Production'!$B$3</definedName>
    <definedName name="_xlchart.v1.4" hidden="1">'Oil Production'!$B$4:$B$218</definedName>
    <definedName name="_xlchart.v1.5" hidden="1">'Oil Production'!$C$3</definedName>
    <definedName name="_xlchart.v1.6" hidden="1">'Oil Production'!$C$4:$C$218</definedName>
    <definedName name="_xlchart.v1.7" hidden="1">'Oil Production'!$D$3</definedName>
    <definedName name="_xlchart.v1.8" hidden="1">'Oil Production'!$D$4:$D$218</definedName>
    <definedName name="_xlchart.v1.9" hidden="1">'Oil Production'!$E$3</definedName>
    <definedName name="_xlnm.Print_Area">#REF!</definedName>
  </definedNames>
  <calcPr calcId="152511"/>
  <pivotCaches>
    <pivotCache cacheId="0" r:id="rId25"/>
    <pivotCache cacheId="1" r:id="rId26"/>
    <pivotCache cacheId="2" r:id="rId27"/>
    <pivotCache cacheId="3" r:id="rId28"/>
    <pivotCache cacheId="4" r:id="rId29"/>
    <pivotCache cacheId="5" r:id="rId30"/>
    <pivotCache cacheId="6" r:id="rId31"/>
  </pivotCaches>
</workbook>
</file>

<file path=xl/calcChain.xml><?xml version="1.0" encoding="utf-8"?>
<calcChain xmlns="http://schemas.openxmlformats.org/spreadsheetml/2006/main">
  <c r="V22" i="32" l="1"/>
  <c r="X24" i="31"/>
  <c r="W23" i="31"/>
  <c r="V22" i="31"/>
  <c r="U21" i="31"/>
  <c r="U21" i="32" s="1"/>
  <c r="T20" i="31"/>
  <c r="T20" i="32" s="1"/>
  <c r="S19" i="31"/>
  <c r="R18" i="31"/>
  <c r="Q17" i="31"/>
  <c r="P16" i="31"/>
  <c r="O15" i="31"/>
  <c r="M13" i="31"/>
  <c r="M13" i="32" s="1"/>
  <c r="L12" i="31"/>
  <c r="B2" i="31"/>
  <c r="I10" i="30"/>
  <c r="B6" i="30"/>
  <c r="I3" i="30"/>
  <c r="F12" i="27"/>
  <c r="E11" i="27"/>
  <c r="D11" i="27"/>
  <c r="C11" i="27"/>
  <c r="B11" i="27"/>
  <c r="F11" i="25" s="1"/>
  <c r="E10" i="27"/>
  <c r="D10" i="27"/>
  <c r="C10" i="27"/>
  <c r="G10" i="25" s="1"/>
  <c r="B10" i="27"/>
  <c r="E9" i="27"/>
  <c r="D9" i="27"/>
  <c r="C9" i="27"/>
  <c r="B9" i="27"/>
  <c r="E8" i="27"/>
  <c r="D8" i="27"/>
  <c r="C8" i="27"/>
  <c r="B8" i="27"/>
  <c r="E7" i="27"/>
  <c r="D7" i="27"/>
  <c r="C7" i="27"/>
  <c r="B7" i="27"/>
  <c r="F7" i="25" s="1"/>
  <c r="E6" i="27"/>
  <c r="D6" i="27"/>
  <c r="C6" i="27"/>
  <c r="G6" i="25" s="1"/>
  <c r="B6" i="27"/>
  <c r="E5" i="27"/>
  <c r="D5" i="27"/>
  <c r="C5" i="27"/>
  <c r="B5" i="27"/>
  <c r="E4" i="27"/>
  <c r="D4" i="27"/>
  <c r="C4" i="27"/>
  <c r="B4" i="27"/>
  <c r="E3" i="27"/>
  <c r="D3" i="27"/>
  <c r="C3" i="27"/>
  <c r="B3" i="27"/>
  <c r="F3" i="25" s="1"/>
  <c r="E2" i="27"/>
  <c r="D2" i="27"/>
  <c r="C2" i="27"/>
  <c r="G2" i="25" s="1"/>
  <c r="B2" i="27"/>
  <c r="W24" i="26"/>
  <c r="V24" i="26"/>
  <c r="R24" i="26"/>
  <c r="M24" i="26"/>
  <c r="K24" i="26"/>
  <c r="G24" i="26"/>
  <c r="F24" i="26"/>
  <c r="B24" i="26"/>
  <c r="R23" i="26"/>
  <c r="H23" i="26"/>
  <c r="D23" i="26"/>
  <c r="U22" i="26"/>
  <c r="T22" i="26"/>
  <c r="R22" i="26"/>
  <c r="P22" i="26"/>
  <c r="L22" i="26"/>
  <c r="K22" i="26"/>
  <c r="J22" i="26"/>
  <c r="H22" i="26"/>
  <c r="F22" i="26"/>
  <c r="D22" i="26"/>
  <c r="B22" i="26"/>
  <c r="V21" i="26"/>
  <c r="P21" i="26"/>
  <c r="L21" i="26"/>
  <c r="J21" i="26"/>
  <c r="F21" i="26"/>
  <c r="E21" i="26"/>
  <c r="W20" i="26"/>
  <c r="R20" i="26"/>
  <c r="K20" i="26"/>
  <c r="G20" i="26"/>
  <c r="W19" i="26"/>
  <c r="S19" i="26"/>
  <c r="R19" i="26"/>
  <c r="M19" i="26"/>
  <c r="I19" i="26"/>
  <c r="G19" i="26"/>
  <c r="C19" i="26"/>
  <c r="B19" i="26"/>
  <c r="V18" i="26"/>
  <c r="U18" i="26"/>
  <c r="R18" i="26"/>
  <c r="P18" i="26"/>
  <c r="L18" i="26"/>
  <c r="J18" i="26"/>
  <c r="I18" i="26"/>
  <c r="H18" i="26"/>
  <c r="E18" i="26"/>
  <c r="D18" i="26"/>
  <c r="B18" i="26"/>
  <c r="X16" i="26"/>
  <c r="S16" i="26"/>
  <c r="R16" i="26"/>
  <c r="L16" i="26"/>
  <c r="H16" i="26"/>
  <c r="G16" i="26"/>
  <c r="C16" i="26"/>
  <c r="B16" i="26"/>
  <c r="K14" i="26"/>
  <c r="I14" i="26"/>
  <c r="W13" i="26"/>
  <c r="V13" i="26"/>
  <c r="K13" i="26"/>
  <c r="J13" i="26"/>
  <c r="X12" i="26"/>
  <c r="V12" i="26"/>
  <c r="R12" i="26"/>
  <c r="M12" i="26"/>
  <c r="L12" i="26"/>
  <c r="H12" i="26"/>
  <c r="F12" i="26"/>
  <c r="D12" i="26"/>
  <c r="B12" i="26"/>
  <c r="X11" i="26"/>
  <c r="S11" i="26"/>
  <c r="H11" i="26"/>
  <c r="G11" i="26"/>
  <c r="C11" i="26"/>
  <c r="B11" i="26"/>
  <c r="U10" i="26"/>
  <c r="S10" i="26"/>
  <c r="J10" i="26"/>
  <c r="I10" i="26"/>
  <c r="E10" i="26"/>
  <c r="C10" i="26"/>
  <c r="V9" i="26"/>
  <c r="U9" i="26"/>
  <c r="P9" i="26"/>
  <c r="L9" i="26"/>
  <c r="J9" i="26"/>
  <c r="E9" i="26"/>
  <c r="D9" i="26"/>
  <c r="V8" i="26"/>
  <c r="R8" i="26"/>
  <c r="P8" i="26"/>
  <c r="L8" i="26"/>
  <c r="K8" i="26"/>
  <c r="J8" i="26"/>
  <c r="H8" i="26"/>
  <c r="G8" i="26"/>
  <c r="F8" i="26"/>
  <c r="D8" i="26"/>
  <c r="B8" i="26"/>
  <c r="V7" i="26"/>
  <c r="S7" i="26"/>
  <c r="R7" i="26"/>
  <c r="M7" i="26"/>
  <c r="K7" i="26"/>
  <c r="I7" i="26"/>
  <c r="G7" i="26"/>
  <c r="F7" i="26"/>
  <c r="C7" i="26"/>
  <c r="B7" i="26"/>
  <c r="X6" i="26"/>
  <c r="U6" i="26"/>
  <c r="T6" i="26"/>
  <c r="R6" i="26"/>
  <c r="P6" i="26"/>
  <c r="N6" i="26"/>
  <c r="J6" i="26"/>
  <c r="I6" i="26"/>
  <c r="H6" i="26"/>
  <c r="E6" i="26"/>
  <c r="D6" i="26"/>
  <c r="B6" i="26"/>
  <c r="U5" i="26"/>
  <c r="P5" i="26"/>
  <c r="L5" i="26"/>
  <c r="K5" i="26"/>
  <c r="I5" i="26"/>
  <c r="G5" i="26"/>
  <c r="E5" i="26"/>
  <c r="D5" i="26"/>
  <c r="X4" i="26"/>
  <c r="V4" i="26"/>
  <c r="S4" i="26"/>
  <c r="R4" i="26"/>
  <c r="P4" i="26"/>
  <c r="L4" i="26"/>
  <c r="K4" i="26"/>
  <c r="H4" i="26"/>
  <c r="G4" i="26"/>
  <c r="F4" i="26"/>
  <c r="D4" i="26"/>
  <c r="C4" i="26"/>
  <c r="B4" i="26"/>
  <c r="W3" i="26"/>
  <c r="U3" i="26"/>
  <c r="S3" i="26"/>
  <c r="R3" i="26"/>
  <c r="N3" i="26"/>
  <c r="J3" i="26"/>
  <c r="I3" i="26"/>
  <c r="G3" i="26"/>
  <c r="E3" i="26"/>
  <c r="B3" i="26"/>
  <c r="X2" i="26"/>
  <c r="U2" i="26"/>
  <c r="S2" i="26"/>
  <c r="P2" i="26"/>
  <c r="L2" i="26"/>
  <c r="K2" i="26"/>
  <c r="I2" i="26"/>
  <c r="H2" i="26"/>
  <c r="E2" i="26"/>
  <c r="D2" i="26"/>
  <c r="C2" i="26"/>
  <c r="B2" i="26"/>
  <c r="G26" i="25"/>
  <c r="T23" i="29" s="1"/>
  <c r="C25" i="25"/>
  <c r="C24" i="25"/>
  <c r="C23" i="25"/>
  <c r="C22" i="25"/>
  <c r="V20" i="26" s="1"/>
  <c r="C21" i="25"/>
  <c r="C20" i="25"/>
  <c r="T23" i="26" s="1"/>
  <c r="C19" i="25"/>
  <c r="I18" i="25"/>
  <c r="C18" i="25"/>
  <c r="C17" i="25"/>
  <c r="U17" i="26" s="1"/>
  <c r="C16" i="25"/>
  <c r="C15" i="25"/>
  <c r="O22" i="26" s="1"/>
  <c r="G14" i="25"/>
  <c r="F14" i="25"/>
  <c r="C14" i="25"/>
  <c r="N19" i="26" s="1"/>
  <c r="C13" i="25"/>
  <c r="P13" i="26" s="1"/>
  <c r="C12" i="25"/>
  <c r="L24" i="26" s="1"/>
  <c r="G11" i="25"/>
  <c r="C11" i="25"/>
  <c r="F10" i="25"/>
  <c r="C10" i="25"/>
  <c r="G9" i="25"/>
  <c r="F9" i="25"/>
  <c r="C9" i="25"/>
  <c r="G8" i="25"/>
  <c r="I8" i="29" s="1"/>
  <c r="F8" i="25"/>
  <c r="C8" i="25"/>
  <c r="H24" i="26" s="1"/>
  <c r="G7" i="25"/>
  <c r="C7" i="25"/>
  <c r="F6" i="25"/>
  <c r="C6" i="25"/>
  <c r="G5" i="25"/>
  <c r="F5" i="25"/>
  <c r="C5" i="25"/>
  <c r="G4" i="25"/>
  <c r="F4" i="25"/>
  <c r="C4" i="25"/>
  <c r="D24" i="26" s="1"/>
  <c r="G3" i="25"/>
  <c r="O3" i="29" s="1"/>
  <c r="C3" i="25"/>
  <c r="F2" i="25"/>
  <c r="Q5" i="26" l="1"/>
  <c r="O10" i="26"/>
  <c r="O11" i="26"/>
  <c r="E17" i="26"/>
  <c r="N23" i="26"/>
  <c r="U2" i="29"/>
  <c r="G10" i="29"/>
  <c r="V21" i="29"/>
  <c r="O3" i="26"/>
  <c r="Q24" i="26"/>
  <c r="D15" i="29"/>
  <c r="B2" i="32"/>
  <c r="D4" i="31"/>
  <c r="D4" i="32" s="1"/>
  <c r="V4" i="29"/>
  <c r="R4" i="29"/>
  <c r="N4" i="29"/>
  <c r="J4" i="29"/>
  <c r="F4" i="29"/>
  <c r="U4" i="29"/>
  <c r="P4" i="29"/>
  <c r="K4" i="29"/>
  <c r="E4" i="29"/>
  <c r="I4" i="25"/>
  <c r="I4" i="29"/>
  <c r="C4" i="29"/>
  <c r="T4" i="29"/>
  <c r="O4" i="29"/>
  <c r="S4" i="29"/>
  <c r="H4" i="29"/>
  <c r="Q4" i="29"/>
  <c r="G4" i="29"/>
  <c r="X4" i="29"/>
  <c r="B4" i="29"/>
  <c r="W4" i="29"/>
  <c r="M4" i="29"/>
  <c r="X9" i="29"/>
  <c r="T9" i="29"/>
  <c r="P9" i="29"/>
  <c r="L9" i="29"/>
  <c r="G9" i="29"/>
  <c r="C9" i="29"/>
  <c r="I9" i="31"/>
  <c r="I9" i="32" s="1"/>
  <c r="W9" i="29"/>
  <c r="R9" i="29"/>
  <c r="M9" i="29"/>
  <c r="F9" i="29"/>
  <c r="V9" i="29"/>
  <c r="E9" i="29"/>
  <c r="Q9" i="29"/>
  <c r="K9" i="29"/>
  <c r="O9" i="29"/>
  <c r="D9" i="29"/>
  <c r="N9" i="29"/>
  <c r="B9" i="29"/>
  <c r="U9" i="29"/>
  <c r="S9" i="29"/>
  <c r="J9" i="29"/>
  <c r="R17" i="26"/>
  <c r="I19" i="25"/>
  <c r="W23" i="26"/>
  <c r="W18" i="26"/>
  <c r="W14" i="26"/>
  <c r="W12" i="26"/>
  <c r="W9" i="26"/>
  <c r="W6" i="26"/>
  <c r="V23" i="26"/>
  <c r="L23" i="26"/>
  <c r="W15" i="26"/>
  <c r="W11" i="26"/>
  <c r="W10" i="26"/>
  <c r="W22" i="26"/>
  <c r="W2" i="26"/>
  <c r="B14" i="26"/>
  <c r="N11" i="26"/>
  <c r="N5" i="26"/>
  <c r="N2" i="26"/>
  <c r="H14" i="26"/>
  <c r="N9" i="26"/>
  <c r="L14" i="26"/>
  <c r="N13" i="26"/>
  <c r="N12" i="26"/>
  <c r="N8" i="26"/>
  <c r="N7" i="26"/>
  <c r="W7" i="26"/>
  <c r="W8" i="26"/>
  <c r="T11" i="26"/>
  <c r="Q12" i="26"/>
  <c r="E13" i="26"/>
  <c r="D14" i="26"/>
  <c r="P14" i="26"/>
  <c r="C15" i="26"/>
  <c r="N15" i="26"/>
  <c r="W16" i="26"/>
  <c r="K17" i="26"/>
  <c r="T18" i="26"/>
  <c r="B20" i="26"/>
  <c r="L20" i="26"/>
  <c r="X20" i="26"/>
  <c r="W21" i="26"/>
  <c r="I23" i="26"/>
  <c r="N2" i="29"/>
  <c r="U6" i="29"/>
  <c r="S10" i="29"/>
  <c r="L4" i="29"/>
  <c r="F12" i="29"/>
  <c r="C16" i="29"/>
  <c r="W19" i="29"/>
  <c r="N17" i="26"/>
  <c r="N22" i="26"/>
  <c r="N21" i="26"/>
  <c r="N24" i="26"/>
  <c r="N20" i="26"/>
  <c r="R14" i="26"/>
  <c r="O23" i="26"/>
  <c r="O21" i="26"/>
  <c r="O18" i="26"/>
  <c r="O14" i="26"/>
  <c r="O12" i="26"/>
  <c r="O9" i="26"/>
  <c r="O6" i="26"/>
  <c r="O24" i="26"/>
  <c r="O20" i="26"/>
  <c r="O17" i="26"/>
  <c r="R15" i="26"/>
  <c r="B15" i="26"/>
  <c r="O13" i="26"/>
  <c r="O8" i="26"/>
  <c r="O5" i="26"/>
  <c r="O19" i="26"/>
  <c r="O16" i="26"/>
  <c r="V15" i="26"/>
  <c r="O7" i="26"/>
  <c r="O4" i="26"/>
  <c r="Q22" i="26"/>
  <c r="Q20" i="26"/>
  <c r="B17" i="26"/>
  <c r="Q16" i="26"/>
  <c r="Q13" i="26"/>
  <c r="Q8" i="26"/>
  <c r="Q4" i="26"/>
  <c r="Q23" i="26"/>
  <c r="Q19" i="26"/>
  <c r="D17" i="26"/>
  <c r="Q11" i="26"/>
  <c r="Q7" i="26"/>
  <c r="Q18" i="26"/>
  <c r="H17" i="26"/>
  <c r="Q15" i="26"/>
  <c r="Q10" i="26"/>
  <c r="Q6" i="26"/>
  <c r="Q3" i="26"/>
  <c r="Q2" i="26"/>
  <c r="U24" i="29"/>
  <c r="Q24" i="29"/>
  <c r="M24" i="29"/>
  <c r="I24" i="29"/>
  <c r="E24" i="29"/>
  <c r="X23" i="29"/>
  <c r="S23" i="29"/>
  <c r="O23" i="29"/>
  <c r="K23" i="29"/>
  <c r="G23" i="29"/>
  <c r="C23" i="29"/>
  <c r="U22" i="29"/>
  <c r="Q22" i="29"/>
  <c r="M22" i="29"/>
  <c r="I22" i="29"/>
  <c r="E22" i="29"/>
  <c r="X21" i="29"/>
  <c r="S21" i="29"/>
  <c r="O21" i="29"/>
  <c r="K21" i="29"/>
  <c r="G21" i="29"/>
  <c r="C21" i="29"/>
  <c r="V20" i="29"/>
  <c r="Q20" i="29"/>
  <c r="M20" i="29"/>
  <c r="I20" i="29"/>
  <c r="E20" i="29"/>
  <c r="X19" i="29"/>
  <c r="T19" i="29"/>
  <c r="O19" i="29"/>
  <c r="K19" i="29"/>
  <c r="G19" i="29"/>
  <c r="C19" i="29"/>
  <c r="V18" i="29"/>
  <c r="Q18" i="29"/>
  <c r="M18" i="29"/>
  <c r="I18" i="29"/>
  <c r="E18" i="29"/>
  <c r="X17" i="29"/>
  <c r="T17" i="29"/>
  <c r="O17" i="29"/>
  <c r="K17" i="29"/>
  <c r="G17" i="29"/>
  <c r="C17" i="29"/>
  <c r="V16" i="29"/>
  <c r="R16" i="29"/>
  <c r="M16" i="29"/>
  <c r="I16" i="29"/>
  <c r="E16" i="29"/>
  <c r="X15" i="29"/>
  <c r="T15" i="29"/>
  <c r="P15" i="29"/>
  <c r="K15" i="29"/>
  <c r="G15" i="29"/>
  <c r="C15" i="29"/>
  <c r="X13" i="29"/>
  <c r="T13" i="29"/>
  <c r="P13" i="29"/>
  <c r="K13" i="29"/>
  <c r="G13" i="29"/>
  <c r="C13" i="29"/>
  <c r="V12" i="29"/>
  <c r="R12" i="29"/>
  <c r="N12" i="29"/>
  <c r="I12" i="29"/>
  <c r="E12" i="29"/>
  <c r="W24" i="29"/>
  <c r="R24" i="29"/>
  <c r="L24" i="29"/>
  <c r="G24" i="29"/>
  <c r="B24" i="29"/>
  <c r="R23" i="29"/>
  <c r="M23" i="29"/>
  <c r="H23" i="29"/>
  <c r="B23" i="29"/>
  <c r="S22" i="29"/>
  <c r="N22" i="29"/>
  <c r="H22" i="29"/>
  <c r="C22" i="29"/>
  <c r="T21" i="29"/>
  <c r="N21" i="29"/>
  <c r="I21" i="29"/>
  <c r="D21" i="29"/>
  <c r="U20" i="29"/>
  <c r="O20" i="29"/>
  <c r="J20" i="29"/>
  <c r="D20" i="29"/>
  <c r="V19" i="29"/>
  <c r="P19" i="29"/>
  <c r="J19" i="29"/>
  <c r="E19" i="29"/>
  <c r="W18" i="29"/>
  <c r="P18" i="29"/>
  <c r="K18" i="29"/>
  <c r="F18" i="29"/>
  <c r="W17" i="29"/>
  <c r="R17" i="29"/>
  <c r="L17" i="29"/>
  <c r="F17" i="29"/>
  <c r="X16" i="29"/>
  <c r="S16" i="29"/>
  <c r="L16" i="29"/>
  <c r="G16" i="29"/>
  <c r="B16" i="29"/>
  <c r="S15" i="29"/>
  <c r="M15" i="29"/>
  <c r="H15" i="29"/>
  <c r="B15" i="29"/>
  <c r="U13" i="29"/>
  <c r="O13" i="29"/>
  <c r="I13" i="29"/>
  <c r="D13" i="29"/>
  <c r="U12" i="29"/>
  <c r="P12" i="29"/>
  <c r="J12" i="29"/>
  <c r="D12" i="29"/>
  <c r="I24" i="25"/>
  <c r="I20" i="25"/>
  <c r="I16" i="25"/>
  <c r="V24" i="29"/>
  <c r="P24" i="29"/>
  <c r="K24" i="29"/>
  <c r="F24" i="29"/>
  <c r="V23" i="29"/>
  <c r="Q23" i="29"/>
  <c r="L23" i="29"/>
  <c r="F23" i="29"/>
  <c r="X22" i="29"/>
  <c r="R22" i="29"/>
  <c r="L22" i="29"/>
  <c r="G22" i="29"/>
  <c r="B22" i="29"/>
  <c r="R21" i="29"/>
  <c r="M21" i="29"/>
  <c r="H21" i="29"/>
  <c r="B21" i="29"/>
  <c r="S20" i="29"/>
  <c r="N20" i="29"/>
  <c r="H20" i="29"/>
  <c r="C20" i="29"/>
  <c r="U19" i="29"/>
  <c r="I19" i="29"/>
  <c r="D19" i="29"/>
  <c r="U18" i="29"/>
  <c r="O18" i="29"/>
  <c r="D18" i="29"/>
  <c r="V17" i="29"/>
  <c r="J17" i="29"/>
  <c r="W16" i="29"/>
  <c r="F16" i="29"/>
  <c r="W15" i="29"/>
  <c r="F15" i="29"/>
  <c r="S14" i="29"/>
  <c r="G14" i="29"/>
  <c r="S13" i="29"/>
  <c r="H13" i="29"/>
  <c r="T12" i="29"/>
  <c r="H12" i="29"/>
  <c r="N19" i="29"/>
  <c r="J18" i="29"/>
  <c r="P17" i="29"/>
  <c r="E17" i="29"/>
  <c r="Q16" i="29"/>
  <c r="K16" i="29"/>
  <c r="R15" i="29"/>
  <c r="L15" i="29"/>
  <c r="X14" i="29"/>
  <c r="L14" i="29"/>
  <c r="B14" i="29"/>
  <c r="N13" i="29"/>
  <c r="B13" i="29"/>
  <c r="O12" i="29"/>
  <c r="C12" i="29"/>
  <c r="O24" i="29"/>
  <c r="D24" i="29"/>
  <c r="P23" i="29"/>
  <c r="E23" i="29"/>
  <c r="P22" i="29"/>
  <c r="F22" i="29"/>
  <c r="Q21" i="29"/>
  <c r="F21" i="29"/>
  <c r="R20" i="29"/>
  <c r="G20" i="29"/>
  <c r="R19" i="29"/>
  <c r="H19" i="29"/>
  <c r="T18" i="29"/>
  <c r="H18" i="29"/>
  <c r="U17" i="29"/>
  <c r="I17" i="29"/>
  <c r="U16" i="29"/>
  <c r="J16" i="29"/>
  <c r="V15" i="29"/>
  <c r="J15" i="29"/>
  <c r="W14" i="29"/>
  <c r="K14" i="29"/>
  <c r="W13" i="29"/>
  <c r="L13" i="29"/>
  <c r="X12" i="29"/>
  <c r="M12" i="29"/>
  <c r="B12" i="29"/>
  <c r="N24" i="29"/>
  <c r="C24" i="29"/>
  <c r="N23" i="29"/>
  <c r="D23" i="29"/>
  <c r="O22" i="29"/>
  <c r="D22" i="29"/>
  <c r="P21" i="29"/>
  <c r="E21" i="29"/>
  <c r="P20" i="29"/>
  <c r="F20" i="29"/>
  <c r="Q19" i="29"/>
  <c r="F19" i="29"/>
  <c r="S18" i="29"/>
  <c r="G18" i="29"/>
  <c r="S17" i="29"/>
  <c r="H17" i="29"/>
  <c r="T16" i="29"/>
  <c r="H16" i="29"/>
  <c r="U15" i="29"/>
  <c r="I15" i="29"/>
  <c r="U14" i="29"/>
  <c r="J14" i="29"/>
  <c r="V13" i="29"/>
  <c r="J13" i="29"/>
  <c r="W12" i="29"/>
  <c r="K12" i="29"/>
  <c r="J24" i="29"/>
  <c r="J23" i="29"/>
  <c r="K22" i="29"/>
  <c r="L21" i="29"/>
  <c r="L20" i="29"/>
  <c r="M19" i="29"/>
  <c r="N18" i="29"/>
  <c r="N17" i="29"/>
  <c r="O16" i="29"/>
  <c r="Q15" i="29"/>
  <c r="Q14" i="29"/>
  <c r="R13" i="29"/>
  <c r="S12" i="29"/>
  <c r="H24" i="29"/>
  <c r="I23" i="29"/>
  <c r="J22" i="29"/>
  <c r="J21" i="29"/>
  <c r="K20" i="29"/>
  <c r="L19" i="29"/>
  <c r="L18" i="29"/>
  <c r="M17" i="29"/>
  <c r="N16" i="29"/>
  <c r="N15" i="29"/>
  <c r="P14" i="29"/>
  <c r="Q13" i="29"/>
  <c r="Q12" i="29"/>
  <c r="I25" i="25"/>
  <c r="I17" i="25"/>
  <c r="I13" i="25"/>
  <c r="T24" i="29"/>
  <c r="U23" i="29"/>
  <c r="W22" i="29"/>
  <c r="W21" i="29"/>
  <c r="X20" i="29"/>
  <c r="B20" i="29"/>
  <c r="B19" i="29"/>
  <c r="C18" i="29"/>
  <c r="D17" i="29"/>
  <c r="D16" i="29"/>
  <c r="E15" i="29"/>
  <c r="F14" i="29"/>
  <c r="F13" i="29"/>
  <c r="G12" i="29"/>
  <c r="H10" i="29"/>
  <c r="L6" i="29"/>
  <c r="V2" i="29"/>
  <c r="J2" i="29"/>
  <c r="J25" i="29" s="1"/>
  <c r="O2" i="26"/>
  <c r="Q9" i="26"/>
  <c r="U14" i="26"/>
  <c r="I15" i="26"/>
  <c r="S15" i="26"/>
  <c r="P17" i="26"/>
  <c r="Q21" i="26"/>
  <c r="K6" i="29"/>
  <c r="D14" i="29"/>
  <c r="B18" i="29"/>
  <c r="F26" i="25"/>
  <c r="O2" i="28" s="1"/>
  <c r="X3" i="29"/>
  <c r="C3" i="31"/>
  <c r="C3" i="32" s="1"/>
  <c r="V3" i="29"/>
  <c r="R3" i="29"/>
  <c r="N3" i="29"/>
  <c r="J3" i="29"/>
  <c r="F3" i="29"/>
  <c r="Q3" i="29"/>
  <c r="M3" i="29"/>
  <c r="E3" i="29"/>
  <c r="U3" i="29"/>
  <c r="I3" i="29"/>
  <c r="T3" i="29"/>
  <c r="L3" i="29"/>
  <c r="D3" i="29"/>
  <c r="S3" i="29"/>
  <c r="K3" i="29"/>
  <c r="B3" i="29"/>
  <c r="H3" i="29"/>
  <c r="W3" i="29"/>
  <c r="G3" i="29"/>
  <c r="P3" i="29"/>
  <c r="U4" i="28"/>
  <c r="U4" i="31" s="1"/>
  <c r="U4" i="32" s="1"/>
  <c r="E4" i="28"/>
  <c r="G4" i="28"/>
  <c r="G4" i="31" s="1"/>
  <c r="G4" i="32" s="1"/>
  <c r="F4" i="28"/>
  <c r="F4" i="31" s="1"/>
  <c r="F4" i="32" s="1"/>
  <c r="K5" i="28"/>
  <c r="V5" i="28"/>
  <c r="V5" i="31" s="1"/>
  <c r="U5" i="28"/>
  <c r="U5" i="31" s="1"/>
  <c r="U5" i="32" s="1"/>
  <c r="U6" i="28"/>
  <c r="U6" i="31" s="1"/>
  <c r="U6" i="32" s="1"/>
  <c r="D6" i="28"/>
  <c r="E6" i="28"/>
  <c r="E6" i="31" s="1"/>
  <c r="E6" i="32" s="1"/>
  <c r="C6" i="28"/>
  <c r="C6" i="31" s="1"/>
  <c r="C6" i="32" s="1"/>
  <c r="X7" i="29"/>
  <c r="T7" i="29"/>
  <c r="P7" i="29"/>
  <c r="L7" i="29"/>
  <c r="H7" i="29"/>
  <c r="C7" i="29"/>
  <c r="S7" i="29"/>
  <c r="N7" i="29"/>
  <c r="I7" i="29"/>
  <c r="B7" i="29"/>
  <c r="G7" i="31"/>
  <c r="G7" i="32" s="1"/>
  <c r="W7" i="29"/>
  <c r="F7" i="29"/>
  <c r="R7" i="29"/>
  <c r="M7" i="29"/>
  <c r="Q7" i="29"/>
  <c r="E7" i="29"/>
  <c r="O7" i="29"/>
  <c r="D7" i="29"/>
  <c r="V7" i="29"/>
  <c r="U7" i="29"/>
  <c r="K7" i="29"/>
  <c r="Q8" i="28"/>
  <c r="Q8" i="31" s="1"/>
  <c r="Q8" i="32" s="1"/>
  <c r="T8" i="28"/>
  <c r="T8" i="31" s="1"/>
  <c r="T8" i="32" s="1"/>
  <c r="X8" i="28"/>
  <c r="X8" i="31" s="1"/>
  <c r="X8" i="32" s="1"/>
  <c r="B8" i="28"/>
  <c r="B8" i="31" s="1"/>
  <c r="K9" i="28"/>
  <c r="T9" i="28"/>
  <c r="T9" i="31" s="1"/>
  <c r="T9" i="32" s="1"/>
  <c r="X9" i="28"/>
  <c r="X9" i="31" s="1"/>
  <c r="X9" i="32" s="1"/>
  <c r="U10" i="28"/>
  <c r="U10" i="31" s="1"/>
  <c r="U10" i="32" s="1"/>
  <c r="D10" i="28"/>
  <c r="D10" i="31" s="1"/>
  <c r="G10" i="28"/>
  <c r="G10" i="31" s="1"/>
  <c r="G10" i="32" s="1"/>
  <c r="L10" i="28"/>
  <c r="L10" i="31" s="1"/>
  <c r="L10" i="32" s="1"/>
  <c r="X11" i="29"/>
  <c r="T11" i="29"/>
  <c r="P11" i="29"/>
  <c r="L11" i="29"/>
  <c r="G11" i="29"/>
  <c r="C11" i="29"/>
  <c r="V11" i="29"/>
  <c r="Q11" i="29"/>
  <c r="J11" i="29"/>
  <c r="E11" i="29"/>
  <c r="O11" i="29"/>
  <c r="I11" i="29"/>
  <c r="U11" i="29"/>
  <c r="D11" i="29"/>
  <c r="N11" i="29"/>
  <c r="B11" i="29"/>
  <c r="W11" i="29"/>
  <c r="M11" i="29"/>
  <c r="K11" i="31"/>
  <c r="K11" i="32" s="1"/>
  <c r="S11" i="29"/>
  <c r="R11" i="29"/>
  <c r="H11" i="29"/>
  <c r="U14" i="28"/>
  <c r="U14" i="31" s="1"/>
  <c r="U14" i="32" s="1"/>
  <c r="D14" i="28"/>
  <c r="D14" i="31" s="1"/>
  <c r="D14" i="32" s="1"/>
  <c r="E14" i="28"/>
  <c r="E14" i="31" s="1"/>
  <c r="E14" i="32" s="1"/>
  <c r="C14" i="28"/>
  <c r="C14" i="31" s="1"/>
  <c r="I15" i="25"/>
  <c r="I22" i="25"/>
  <c r="V14" i="26"/>
  <c r="J15" i="26"/>
  <c r="U15" i="26"/>
  <c r="G17" i="26"/>
  <c r="Q17" i="26"/>
  <c r="J7" i="29"/>
  <c r="F11" i="29"/>
  <c r="X18" i="29"/>
  <c r="T22" i="29"/>
  <c r="X5" i="29"/>
  <c r="T5" i="29"/>
  <c r="P5" i="29"/>
  <c r="L5" i="29"/>
  <c r="H5" i="29"/>
  <c r="C5" i="29"/>
  <c r="U5" i="29"/>
  <c r="O5" i="29"/>
  <c r="J5" i="29"/>
  <c r="D5" i="29"/>
  <c r="S5" i="29"/>
  <c r="I5" i="29"/>
  <c r="B5" i="29"/>
  <c r="N5" i="29"/>
  <c r="R5" i="29"/>
  <c r="G5" i="29"/>
  <c r="Q5" i="29"/>
  <c r="F5" i="29"/>
  <c r="W5" i="29"/>
  <c r="E5" i="31"/>
  <c r="E5" i="32" s="1"/>
  <c r="V5" i="29"/>
  <c r="M5" i="29"/>
  <c r="H8" i="31"/>
  <c r="H8" i="32" s="1"/>
  <c r="V8" i="29"/>
  <c r="R8" i="29"/>
  <c r="N8" i="29"/>
  <c r="J8" i="29"/>
  <c r="E8" i="29"/>
  <c r="X8" i="29"/>
  <c r="S8" i="29"/>
  <c r="M8" i="29"/>
  <c r="G8" i="29"/>
  <c r="B8" i="29"/>
  <c r="I8" i="25"/>
  <c r="W8" i="29"/>
  <c r="L8" i="29"/>
  <c r="Q8" i="29"/>
  <c r="F8" i="29"/>
  <c r="P8" i="29"/>
  <c r="D8" i="29"/>
  <c r="O8" i="29"/>
  <c r="C8" i="29"/>
  <c r="U8" i="29"/>
  <c r="T8" i="29"/>
  <c r="K8" i="29"/>
  <c r="I12" i="25"/>
  <c r="N4" i="26"/>
  <c r="W5" i="26"/>
  <c r="I2" i="25"/>
  <c r="I3" i="25"/>
  <c r="I5" i="25"/>
  <c r="I6" i="25"/>
  <c r="I7" i="25"/>
  <c r="I9" i="25"/>
  <c r="I10" i="25"/>
  <c r="I11" i="25"/>
  <c r="M22" i="26"/>
  <c r="M20" i="26"/>
  <c r="M16" i="26"/>
  <c r="M8" i="26"/>
  <c r="M4" i="26"/>
  <c r="M18" i="26"/>
  <c r="M15" i="26"/>
  <c r="M14" i="26"/>
  <c r="M10" i="26"/>
  <c r="M6" i="26"/>
  <c r="M21" i="26"/>
  <c r="M17" i="26"/>
  <c r="B13" i="26"/>
  <c r="M9" i="26"/>
  <c r="M5" i="26"/>
  <c r="I14" i="25"/>
  <c r="T24" i="26"/>
  <c r="T19" i="26"/>
  <c r="T15" i="26"/>
  <c r="T10" i="26"/>
  <c r="T7" i="26"/>
  <c r="T3" i="26"/>
  <c r="T21" i="26"/>
  <c r="D20" i="26"/>
  <c r="T17" i="26"/>
  <c r="T14" i="26"/>
  <c r="T13" i="26"/>
  <c r="T9" i="26"/>
  <c r="T8" i="26"/>
  <c r="T5" i="26"/>
  <c r="H20" i="26"/>
  <c r="T16" i="26"/>
  <c r="T12" i="26"/>
  <c r="T4" i="26"/>
  <c r="I21" i="25"/>
  <c r="I23" i="25"/>
  <c r="M2" i="26"/>
  <c r="T2" i="26"/>
  <c r="M3" i="26"/>
  <c r="W4" i="26"/>
  <c r="N10" i="26"/>
  <c r="M11" i="26"/>
  <c r="F13" i="26"/>
  <c r="R13" i="26"/>
  <c r="E14" i="26"/>
  <c r="Q14" i="26"/>
  <c r="E15" i="26"/>
  <c r="O15" i="26"/>
  <c r="N16" i="26"/>
  <c r="L17" i="26"/>
  <c r="W17" i="26"/>
  <c r="N18" i="26"/>
  <c r="F20" i="26"/>
  <c r="P20" i="26"/>
  <c r="B23" i="26"/>
  <c r="M23" i="26"/>
  <c r="X23" i="26"/>
  <c r="I2" i="30"/>
  <c r="E2" i="30"/>
  <c r="K2" i="30"/>
  <c r="F2" i="30"/>
  <c r="J2" i="30"/>
  <c r="D2" i="30"/>
  <c r="C2" i="30"/>
  <c r="H2" i="30"/>
  <c r="G2" i="30"/>
  <c r="H3" i="30"/>
  <c r="D3" i="30"/>
  <c r="G3" i="30"/>
  <c r="K3" i="30"/>
  <c r="F3" i="30"/>
  <c r="E3" i="30"/>
  <c r="B3" i="30"/>
  <c r="J3" i="30"/>
  <c r="K4" i="30"/>
  <c r="G4" i="30"/>
  <c r="B4" i="30"/>
  <c r="I4" i="30"/>
  <c r="C4" i="30"/>
  <c r="H4" i="30"/>
  <c r="F4" i="30"/>
  <c r="E4" i="30"/>
  <c r="J4" i="30"/>
  <c r="J5" i="30"/>
  <c r="F5" i="30"/>
  <c r="K5" i="30"/>
  <c r="D5" i="30"/>
  <c r="C5" i="30"/>
  <c r="I5" i="30"/>
  <c r="H5" i="30"/>
  <c r="G5" i="30"/>
  <c r="B5" i="30"/>
  <c r="I6" i="30"/>
  <c r="D6" i="30"/>
  <c r="G6" i="30"/>
  <c r="E6" i="30"/>
  <c r="K6" i="30"/>
  <c r="J6" i="30"/>
  <c r="H6" i="30"/>
  <c r="C6" i="30"/>
  <c r="H7" i="30"/>
  <c r="C7" i="30"/>
  <c r="I7" i="30"/>
  <c r="B7" i="30"/>
  <c r="F7" i="30"/>
  <c r="K7" i="30"/>
  <c r="J7" i="30"/>
  <c r="E7" i="30"/>
  <c r="D7" i="30"/>
  <c r="K8" i="30"/>
  <c r="F8" i="30"/>
  <c r="B8" i="30"/>
  <c r="J8" i="30"/>
  <c r="D8" i="30"/>
  <c r="I8" i="30"/>
  <c r="C8" i="30"/>
  <c r="G8" i="30"/>
  <c r="J9" i="30"/>
  <c r="E9" i="30"/>
  <c r="F9" i="30"/>
  <c r="D9" i="30"/>
  <c r="K9" i="30"/>
  <c r="C9" i="30"/>
  <c r="B9" i="30"/>
  <c r="H9" i="30"/>
  <c r="G9" i="30"/>
  <c r="H10" i="30"/>
  <c r="D10" i="30"/>
  <c r="G10" i="30"/>
  <c r="B10" i="30"/>
  <c r="F10" i="30"/>
  <c r="E10" i="30"/>
  <c r="C10" i="30"/>
  <c r="K10" i="30"/>
  <c r="G11" i="30"/>
  <c r="C11" i="30"/>
  <c r="I11" i="30"/>
  <c r="D11" i="30"/>
  <c r="H11" i="30"/>
  <c r="B11" i="30"/>
  <c r="F11" i="30"/>
  <c r="E11" i="30"/>
  <c r="J11" i="30"/>
  <c r="C4" i="28"/>
  <c r="C4" i="31" s="1"/>
  <c r="C4" i="32" s="1"/>
  <c r="B6" i="28"/>
  <c r="B6" i="31" s="1"/>
  <c r="W8" i="28"/>
  <c r="W8" i="31" s="1"/>
  <c r="W8" i="32" s="1"/>
  <c r="V10" i="28"/>
  <c r="V10" i="31" s="1"/>
  <c r="V10" i="32" s="1"/>
  <c r="I2" i="29"/>
  <c r="K5" i="29"/>
  <c r="H9" i="29"/>
  <c r="E13" i="29"/>
  <c r="B17" i="29"/>
  <c r="W20" i="29"/>
  <c r="S24" i="29"/>
  <c r="E8" i="30"/>
  <c r="C23" i="26"/>
  <c r="C21" i="26"/>
  <c r="C18" i="26"/>
  <c r="C12" i="26"/>
  <c r="C6" i="26"/>
  <c r="E22" i="26"/>
  <c r="E20" i="26"/>
  <c r="E16" i="26"/>
  <c r="E11" i="26"/>
  <c r="E8" i="26"/>
  <c r="B5" i="26"/>
  <c r="E4" i="26"/>
  <c r="F17" i="26"/>
  <c r="F14" i="26"/>
  <c r="F9" i="26"/>
  <c r="F5" i="26"/>
  <c r="F2" i="26"/>
  <c r="G23" i="26"/>
  <c r="G21" i="26"/>
  <c r="G18" i="26"/>
  <c r="G12" i="26"/>
  <c r="G6" i="26"/>
  <c r="I22" i="26"/>
  <c r="I20" i="26"/>
  <c r="I16" i="26"/>
  <c r="I11" i="26"/>
  <c r="B9" i="26"/>
  <c r="I8" i="26"/>
  <c r="I4" i="26"/>
  <c r="J17" i="26"/>
  <c r="J14" i="26"/>
  <c r="J5" i="26"/>
  <c r="J2" i="26"/>
  <c r="K23" i="26"/>
  <c r="K21" i="26"/>
  <c r="K18" i="26"/>
  <c r="K12" i="26"/>
  <c r="K9" i="26"/>
  <c r="K6" i="26"/>
  <c r="P24" i="26"/>
  <c r="P19" i="26"/>
  <c r="P15" i="26"/>
  <c r="P10" i="26"/>
  <c r="P7" i="26"/>
  <c r="P3" i="26"/>
  <c r="S23" i="26"/>
  <c r="S21" i="26"/>
  <c r="S18" i="26"/>
  <c r="S14" i="26"/>
  <c r="S12" i="26"/>
  <c r="S9" i="26"/>
  <c r="S6" i="26"/>
  <c r="U16" i="26"/>
  <c r="U13" i="26"/>
  <c r="U8" i="26"/>
  <c r="U4" i="26"/>
  <c r="X24" i="26"/>
  <c r="X21" i="26"/>
  <c r="X19" i="26"/>
  <c r="X15" i="26"/>
  <c r="X10" i="26"/>
  <c r="X7" i="26"/>
  <c r="X3" i="26"/>
  <c r="G2" i="26"/>
  <c r="F3" i="26"/>
  <c r="K3" i="26"/>
  <c r="V3" i="26"/>
  <c r="J4" i="26"/>
  <c r="C5" i="26"/>
  <c r="H5" i="26"/>
  <c r="S5" i="26"/>
  <c r="X5" i="26"/>
  <c r="F6" i="26"/>
  <c r="L6" i="26"/>
  <c r="V6" i="26"/>
  <c r="E7" i="26"/>
  <c r="J7" i="26"/>
  <c r="U7" i="26"/>
  <c r="C8" i="26"/>
  <c r="S8" i="26"/>
  <c r="X8" i="26"/>
  <c r="G9" i="26"/>
  <c r="R9" i="26"/>
  <c r="X9" i="26"/>
  <c r="F10" i="26"/>
  <c r="K10" i="26"/>
  <c r="V10" i="26"/>
  <c r="D11" i="26"/>
  <c r="J11" i="26"/>
  <c r="P11" i="26"/>
  <c r="U11" i="26"/>
  <c r="I12" i="26"/>
  <c r="G13" i="26"/>
  <c r="S13" i="26"/>
  <c r="X13" i="26"/>
  <c r="G14" i="26"/>
  <c r="X14" i="26"/>
  <c r="F15" i="26"/>
  <c r="K15" i="26"/>
  <c r="D16" i="26"/>
  <c r="J16" i="26"/>
  <c r="C17" i="26"/>
  <c r="S17" i="26"/>
  <c r="X17" i="26"/>
  <c r="F18" i="26"/>
  <c r="E19" i="26"/>
  <c r="J19" i="26"/>
  <c r="U19" i="26"/>
  <c r="C20" i="26"/>
  <c r="S20" i="26"/>
  <c r="B21" i="26"/>
  <c r="H21" i="26"/>
  <c r="R21" i="26"/>
  <c r="G22" i="26"/>
  <c r="E23" i="26"/>
  <c r="J23" i="26"/>
  <c r="P23" i="26"/>
  <c r="U23" i="26"/>
  <c r="C24" i="26"/>
  <c r="I24" i="26"/>
  <c r="S24" i="26"/>
  <c r="W3" i="28"/>
  <c r="W3" i="31" s="1"/>
  <c r="W3" i="32" s="1"/>
  <c r="S3" i="28"/>
  <c r="S3" i="31" s="1"/>
  <c r="S3" i="32" s="1"/>
  <c r="G3" i="28"/>
  <c r="G3" i="31" s="1"/>
  <c r="G3" i="32" s="1"/>
  <c r="B3" i="28"/>
  <c r="O7" i="28"/>
  <c r="O7" i="31" s="1"/>
  <c r="O7" i="32" s="1"/>
  <c r="K7" i="28"/>
  <c r="W11" i="28"/>
  <c r="W11" i="31" s="1"/>
  <c r="W11" i="32" s="1"/>
  <c r="S11" i="28"/>
  <c r="S11" i="31" s="1"/>
  <c r="S11" i="32" s="1"/>
  <c r="F11" i="28"/>
  <c r="F11" i="31" s="1"/>
  <c r="B11" i="28"/>
  <c r="B11" i="31" s="1"/>
  <c r="Q3" i="28"/>
  <c r="Q3" i="31" s="1"/>
  <c r="Q3" i="32" s="1"/>
  <c r="V3" i="28"/>
  <c r="V3" i="31" s="1"/>
  <c r="V3" i="32" s="1"/>
  <c r="N7" i="28"/>
  <c r="N7" i="31" s="1"/>
  <c r="N7" i="32" s="1"/>
  <c r="T7" i="28"/>
  <c r="T7" i="31" s="1"/>
  <c r="T7" i="32" s="1"/>
  <c r="Q11" i="28"/>
  <c r="Q11" i="31" s="1"/>
  <c r="Q11" i="32" s="1"/>
  <c r="V11" i="28"/>
  <c r="V11" i="31" s="1"/>
  <c r="C2" i="29"/>
  <c r="C9" i="26"/>
  <c r="H9" i="26"/>
  <c r="B10" i="26"/>
  <c r="G10" i="26"/>
  <c r="R10" i="26"/>
  <c r="F11" i="26"/>
  <c r="L11" i="26"/>
  <c r="E12" i="26"/>
  <c r="J12" i="26"/>
  <c r="P12" i="26"/>
  <c r="U12" i="26"/>
  <c r="C13" i="26"/>
  <c r="I13" i="26"/>
  <c r="C14" i="26"/>
  <c r="G15" i="26"/>
  <c r="F16" i="26"/>
  <c r="K16" i="26"/>
  <c r="P16" i="26"/>
  <c r="P16" i="32" s="1"/>
  <c r="V16" i="26"/>
  <c r="I17" i="26"/>
  <c r="X18" i="26"/>
  <c r="F19" i="26"/>
  <c r="K19" i="26"/>
  <c r="V19" i="26"/>
  <c r="J20" i="26"/>
  <c r="U20" i="26"/>
  <c r="D21" i="26"/>
  <c r="I21" i="26"/>
  <c r="C22" i="26"/>
  <c r="S22" i="26"/>
  <c r="X22" i="26"/>
  <c r="F23" i="26"/>
  <c r="E24" i="26"/>
  <c r="J24" i="26"/>
  <c r="U24" i="26"/>
  <c r="X2" i="29"/>
  <c r="T2" i="29"/>
  <c r="P2" i="29"/>
  <c r="P25" i="29" s="1"/>
  <c r="L2" i="29"/>
  <c r="L25" i="29" s="1"/>
  <c r="H2" i="29"/>
  <c r="D2" i="29"/>
  <c r="S2" i="29"/>
  <c r="S25" i="29" s="1"/>
  <c r="W2" i="29"/>
  <c r="R2" i="29"/>
  <c r="M2" i="29"/>
  <c r="G2" i="29"/>
  <c r="Q2" i="29"/>
  <c r="K2" i="29"/>
  <c r="F2" i="29"/>
  <c r="V6" i="29"/>
  <c r="R6" i="29"/>
  <c r="N6" i="29"/>
  <c r="J6" i="29"/>
  <c r="E6" i="29"/>
  <c r="F6" i="31"/>
  <c r="F6" i="32" s="1"/>
  <c r="T6" i="29"/>
  <c r="O6" i="29"/>
  <c r="I6" i="29"/>
  <c r="C6" i="29"/>
  <c r="S6" i="29"/>
  <c r="M6" i="29"/>
  <c r="X6" i="29"/>
  <c r="H6" i="29"/>
  <c r="B6" i="29"/>
  <c r="Q6" i="29"/>
  <c r="G6" i="29"/>
  <c r="P6" i="29"/>
  <c r="D6" i="29"/>
  <c r="V10" i="29"/>
  <c r="R10" i="29"/>
  <c r="N10" i="29"/>
  <c r="I10" i="29"/>
  <c r="E10" i="29"/>
  <c r="W10" i="29"/>
  <c r="Q10" i="29"/>
  <c r="L10" i="29"/>
  <c r="F10" i="29"/>
  <c r="J10" i="31"/>
  <c r="J10" i="32" s="1"/>
  <c r="U10" i="29"/>
  <c r="K10" i="29"/>
  <c r="P10" i="29"/>
  <c r="D10" i="29"/>
  <c r="O10" i="29"/>
  <c r="C10" i="29"/>
  <c r="X10" i="29"/>
  <c r="M10" i="29"/>
  <c r="B10" i="29"/>
  <c r="R3" i="28"/>
  <c r="R3" i="31" s="1"/>
  <c r="R3" i="32" s="1"/>
  <c r="X3" i="28"/>
  <c r="X3" i="31" s="1"/>
  <c r="X3" i="32" s="1"/>
  <c r="P7" i="28"/>
  <c r="P7" i="31" s="1"/>
  <c r="P7" i="32" s="1"/>
  <c r="U7" i="28"/>
  <c r="U7" i="31" s="1"/>
  <c r="R11" i="28"/>
  <c r="R11" i="31" s="1"/>
  <c r="X11" i="28"/>
  <c r="X11" i="31" s="1"/>
  <c r="X11" i="32" s="1"/>
  <c r="E2" i="29"/>
  <c r="O2" i="29"/>
  <c r="W6" i="29"/>
  <c r="T10" i="29"/>
  <c r="R18" i="32"/>
  <c r="X24" i="32"/>
  <c r="L12" i="32"/>
  <c r="V14" i="29"/>
  <c r="R14" i="29"/>
  <c r="M14" i="29"/>
  <c r="I14" i="29"/>
  <c r="E14" i="29"/>
  <c r="R2" i="26"/>
  <c r="V2" i="26"/>
  <c r="D3" i="26"/>
  <c r="H3" i="26"/>
  <c r="L3" i="26"/>
  <c r="R5" i="26"/>
  <c r="V5" i="26"/>
  <c r="D7" i="26"/>
  <c r="H7" i="26"/>
  <c r="L7" i="26"/>
  <c r="D10" i="26"/>
  <c r="H10" i="26"/>
  <c r="L10" i="26"/>
  <c r="R11" i="26"/>
  <c r="V11" i="26"/>
  <c r="D13" i="26"/>
  <c r="H13" i="26"/>
  <c r="L13" i="26"/>
  <c r="D15" i="26"/>
  <c r="H15" i="26"/>
  <c r="L15" i="26"/>
  <c r="V17" i="26"/>
  <c r="D19" i="26"/>
  <c r="H19" i="26"/>
  <c r="L19" i="26"/>
  <c r="C14" i="29"/>
  <c r="H14" i="29"/>
  <c r="O14" i="29"/>
  <c r="T14" i="29"/>
  <c r="N14" i="31"/>
  <c r="N14" i="32" s="1"/>
  <c r="O15" i="32"/>
  <c r="S19" i="32"/>
  <c r="W23" i="32"/>
  <c r="Q17" i="32"/>
  <c r="O2" i="31" l="1"/>
  <c r="R11" i="32"/>
  <c r="G25" i="29"/>
  <c r="F11" i="32"/>
  <c r="J12" i="30"/>
  <c r="D10" i="32"/>
  <c r="K9" i="31"/>
  <c r="K9" i="32" s="1"/>
  <c r="B8" i="32"/>
  <c r="D6" i="31"/>
  <c r="D6" i="32" s="1"/>
  <c r="K5" i="31"/>
  <c r="K5" i="32" s="1"/>
  <c r="L2" i="28"/>
  <c r="H2" i="28"/>
  <c r="Q2" i="28"/>
  <c r="N4" i="28"/>
  <c r="N4" i="31" s="1"/>
  <c r="N4" i="32" s="1"/>
  <c r="M14" i="28"/>
  <c r="M14" i="31" s="1"/>
  <c r="M14" i="32" s="1"/>
  <c r="S6" i="28"/>
  <c r="S6" i="31" s="1"/>
  <c r="S6" i="32" s="1"/>
  <c r="X4" i="28"/>
  <c r="X4" i="31" s="1"/>
  <c r="X4" i="32" s="1"/>
  <c r="M11" i="28"/>
  <c r="M11" i="31" s="1"/>
  <c r="M11" i="32" s="1"/>
  <c r="M3" i="28"/>
  <c r="M3" i="31" s="1"/>
  <c r="M3" i="32" s="1"/>
  <c r="F25" i="29"/>
  <c r="D25" i="29"/>
  <c r="I7" i="28"/>
  <c r="I7" i="31" s="1"/>
  <c r="I7" i="32" s="1"/>
  <c r="J11" i="28"/>
  <c r="J11" i="31" s="1"/>
  <c r="J11" i="32" s="1"/>
  <c r="S7" i="28"/>
  <c r="S7" i="31" s="1"/>
  <c r="S7" i="32" s="1"/>
  <c r="K3" i="28"/>
  <c r="K3" i="31" s="1"/>
  <c r="K3" i="32" s="1"/>
  <c r="I25" i="29"/>
  <c r="L8" i="28"/>
  <c r="L8" i="31" s="1"/>
  <c r="L8" i="32" s="1"/>
  <c r="P2" i="28"/>
  <c r="B12" i="30"/>
  <c r="H12" i="30"/>
  <c r="J14" i="28"/>
  <c r="J14" i="31" s="1"/>
  <c r="J14" i="32" s="1"/>
  <c r="H14" i="28"/>
  <c r="H14" i="31" s="1"/>
  <c r="H14" i="32" s="1"/>
  <c r="R10" i="28"/>
  <c r="R10" i="31" s="1"/>
  <c r="R10" i="32" s="1"/>
  <c r="N10" i="28"/>
  <c r="N10" i="31" s="1"/>
  <c r="N10" i="32" s="1"/>
  <c r="H10" i="28"/>
  <c r="H10" i="31" s="1"/>
  <c r="H10" i="32" s="1"/>
  <c r="G9" i="28"/>
  <c r="G9" i="31" s="1"/>
  <c r="G9" i="32" s="1"/>
  <c r="C9" i="28"/>
  <c r="C9" i="31" s="1"/>
  <c r="C9" i="32" s="1"/>
  <c r="H9" i="25"/>
  <c r="O9" i="28"/>
  <c r="O9" i="31" s="1"/>
  <c r="O9" i="32" s="1"/>
  <c r="G8" i="28"/>
  <c r="G8" i="31" s="1"/>
  <c r="G8" i="32" s="1"/>
  <c r="C8" i="28"/>
  <c r="C8" i="31" s="1"/>
  <c r="C8" i="32" s="1"/>
  <c r="D8" i="28"/>
  <c r="D8" i="31" s="1"/>
  <c r="D8" i="32" s="1"/>
  <c r="U8" i="28"/>
  <c r="U8" i="31" s="1"/>
  <c r="U8" i="32" s="1"/>
  <c r="J6" i="28"/>
  <c r="J6" i="31" s="1"/>
  <c r="J6" i="32" s="1"/>
  <c r="K6" i="28"/>
  <c r="K6" i="31" s="1"/>
  <c r="K6" i="32" s="1"/>
  <c r="I6" i="28"/>
  <c r="I6" i="31" s="1"/>
  <c r="I6" i="32" s="1"/>
  <c r="D5" i="28"/>
  <c r="D5" i="31" s="1"/>
  <c r="D5" i="32" s="1"/>
  <c r="F5" i="28"/>
  <c r="F5" i="31" s="1"/>
  <c r="F5" i="32" s="1"/>
  <c r="H5" i="25"/>
  <c r="O5" i="28"/>
  <c r="O5" i="31" s="1"/>
  <c r="O5" i="32" s="1"/>
  <c r="K4" i="28"/>
  <c r="K4" i="31" s="1"/>
  <c r="K4" i="32" s="1"/>
  <c r="L4" i="28"/>
  <c r="L4" i="31" s="1"/>
  <c r="L4" i="32" s="1"/>
  <c r="I4" i="28"/>
  <c r="I4" i="31" s="1"/>
  <c r="I4" i="32" s="1"/>
  <c r="B25" i="29"/>
  <c r="R2" i="28"/>
  <c r="N2" i="28"/>
  <c r="E2" i="28"/>
  <c r="U2" i="28"/>
  <c r="V25" i="29"/>
  <c r="K8" i="28"/>
  <c r="K8" i="31" s="1"/>
  <c r="K8" i="32" s="1"/>
  <c r="B4" i="28"/>
  <c r="B4" i="31" s="1"/>
  <c r="N25" i="29"/>
  <c r="B14" i="28"/>
  <c r="B14" i="31" s="1"/>
  <c r="E9" i="28"/>
  <c r="E9" i="31" s="1"/>
  <c r="E9" i="32" s="1"/>
  <c r="H6" i="28"/>
  <c r="H6" i="31" s="1"/>
  <c r="H6" i="32" s="1"/>
  <c r="V2" i="28"/>
  <c r="V8" i="28"/>
  <c r="V8" i="31" s="1"/>
  <c r="V8" i="32" s="1"/>
  <c r="B6" i="32"/>
  <c r="G12" i="30"/>
  <c r="I12" i="30"/>
  <c r="C14" i="32"/>
  <c r="V5" i="32"/>
  <c r="E4" i="31"/>
  <c r="E4" i="32" s="1"/>
  <c r="T24" i="28"/>
  <c r="T24" i="31" s="1"/>
  <c r="T24" i="32" s="1"/>
  <c r="P24" i="28"/>
  <c r="P24" i="31" s="1"/>
  <c r="P24" i="32" s="1"/>
  <c r="L24" i="28"/>
  <c r="L24" i="31" s="1"/>
  <c r="L24" i="32" s="1"/>
  <c r="H24" i="28"/>
  <c r="H24" i="31" s="1"/>
  <c r="H24" i="32" s="1"/>
  <c r="D24" i="28"/>
  <c r="D24" i="31" s="1"/>
  <c r="D24" i="32" s="1"/>
  <c r="V23" i="28"/>
  <c r="V23" i="31" s="1"/>
  <c r="V23" i="32" s="1"/>
  <c r="R23" i="28"/>
  <c r="R23" i="31" s="1"/>
  <c r="R23" i="32" s="1"/>
  <c r="N23" i="28"/>
  <c r="N23" i="31" s="1"/>
  <c r="N23" i="32" s="1"/>
  <c r="J23" i="28"/>
  <c r="J23" i="31" s="1"/>
  <c r="J23" i="32" s="1"/>
  <c r="F23" i="28"/>
  <c r="F23" i="31" s="1"/>
  <c r="F23" i="32" s="1"/>
  <c r="B23" i="28"/>
  <c r="B23" i="31" s="1"/>
  <c r="T22" i="28"/>
  <c r="T22" i="31" s="1"/>
  <c r="T22" i="32" s="1"/>
  <c r="P22" i="28"/>
  <c r="P22" i="31" s="1"/>
  <c r="P22" i="32" s="1"/>
  <c r="L22" i="28"/>
  <c r="L22" i="31" s="1"/>
  <c r="L22" i="32" s="1"/>
  <c r="H22" i="28"/>
  <c r="H22" i="31" s="1"/>
  <c r="H22" i="32" s="1"/>
  <c r="D22" i="28"/>
  <c r="D22" i="31" s="1"/>
  <c r="D22" i="32" s="1"/>
  <c r="W21" i="28"/>
  <c r="W21" i="31" s="1"/>
  <c r="W21" i="32" s="1"/>
  <c r="R21" i="28"/>
  <c r="R21" i="31" s="1"/>
  <c r="R21" i="32" s="1"/>
  <c r="N21" i="28"/>
  <c r="N21" i="31" s="1"/>
  <c r="N21" i="32" s="1"/>
  <c r="J21" i="28"/>
  <c r="J21" i="31" s="1"/>
  <c r="J21" i="32" s="1"/>
  <c r="F21" i="28"/>
  <c r="F21" i="31" s="1"/>
  <c r="F21" i="32" s="1"/>
  <c r="B21" i="28"/>
  <c r="B21" i="31" s="1"/>
  <c r="U20" i="28"/>
  <c r="U20" i="31" s="1"/>
  <c r="U20" i="32" s="1"/>
  <c r="P20" i="28"/>
  <c r="P20" i="31" s="1"/>
  <c r="P20" i="32" s="1"/>
  <c r="L20" i="28"/>
  <c r="L20" i="31" s="1"/>
  <c r="L20" i="32" s="1"/>
  <c r="H20" i="28"/>
  <c r="H20" i="31" s="1"/>
  <c r="H20" i="32" s="1"/>
  <c r="D20" i="28"/>
  <c r="D20" i="31" s="1"/>
  <c r="D20" i="32" s="1"/>
  <c r="W19" i="28"/>
  <c r="W19" i="31" s="1"/>
  <c r="W19" i="32" s="1"/>
  <c r="R19" i="28"/>
  <c r="R19" i="31" s="1"/>
  <c r="R19" i="32" s="1"/>
  <c r="N19" i="28"/>
  <c r="N19" i="31" s="1"/>
  <c r="N19" i="32" s="1"/>
  <c r="J19" i="28"/>
  <c r="J19" i="31" s="1"/>
  <c r="J19" i="32" s="1"/>
  <c r="F19" i="28"/>
  <c r="F19" i="31" s="1"/>
  <c r="F19" i="32" s="1"/>
  <c r="B19" i="28"/>
  <c r="B19" i="31" s="1"/>
  <c r="U18" i="28"/>
  <c r="U18" i="31" s="1"/>
  <c r="U18" i="32" s="1"/>
  <c r="P18" i="28"/>
  <c r="P18" i="31" s="1"/>
  <c r="P18" i="32" s="1"/>
  <c r="L18" i="28"/>
  <c r="L18" i="31" s="1"/>
  <c r="L18" i="32" s="1"/>
  <c r="H18" i="28"/>
  <c r="H18" i="31" s="1"/>
  <c r="H18" i="32" s="1"/>
  <c r="D18" i="28"/>
  <c r="D18" i="31" s="1"/>
  <c r="D18" i="32" s="1"/>
  <c r="W17" i="28"/>
  <c r="W17" i="31" s="1"/>
  <c r="W17" i="32" s="1"/>
  <c r="S17" i="28"/>
  <c r="S17" i="31" s="1"/>
  <c r="S17" i="32" s="1"/>
  <c r="N17" i="28"/>
  <c r="N17" i="31" s="1"/>
  <c r="N17" i="32" s="1"/>
  <c r="J17" i="28"/>
  <c r="J17" i="31" s="1"/>
  <c r="J17" i="32" s="1"/>
  <c r="F17" i="28"/>
  <c r="F17" i="31" s="1"/>
  <c r="F17" i="32" s="1"/>
  <c r="B17" i="28"/>
  <c r="B17" i="31" s="1"/>
  <c r="U16" i="28"/>
  <c r="U16" i="31" s="1"/>
  <c r="U16" i="32" s="1"/>
  <c r="Q16" i="28"/>
  <c r="Q16" i="31" s="1"/>
  <c r="Q16" i="32" s="1"/>
  <c r="L16" i="28"/>
  <c r="L16" i="31" s="1"/>
  <c r="L16" i="32" s="1"/>
  <c r="H16" i="28"/>
  <c r="H16" i="31" s="1"/>
  <c r="H16" i="32" s="1"/>
  <c r="D16" i="28"/>
  <c r="D16" i="31" s="1"/>
  <c r="D16" i="32" s="1"/>
  <c r="W15" i="28"/>
  <c r="W15" i="31" s="1"/>
  <c r="W15" i="32" s="1"/>
  <c r="S15" i="28"/>
  <c r="S15" i="31" s="1"/>
  <c r="S15" i="32" s="1"/>
  <c r="N15" i="28"/>
  <c r="N15" i="31" s="1"/>
  <c r="N15" i="32" s="1"/>
  <c r="J15" i="28"/>
  <c r="J15" i="31" s="1"/>
  <c r="J15" i="32" s="1"/>
  <c r="F15" i="28"/>
  <c r="F15" i="31" s="1"/>
  <c r="F15" i="32" s="1"/>
  <c r="B15" i="28"/>
  <c r="B15" i="31" s="1"/>
  <c r="W13" i="28"/>
  <c r="W13" i="31" s="1"/>
  <c r="W13" i="32" s="1"/>
  <c r="S13" i="28"/>
  <c r="S13" i="31" s="1"/>
  <c r="S13" i="32" s="1"/>
  <c r="O13" i="28"/>
  <c r="O13" i="31" s="1"/>
  <c r="O13" i="32" s="1"/>
  <c r="J13" i="28"/>
  <c r="J13" i="31" s="1"/>
  <c r="J13" i="32" s="1"/>
  <c r="F13" i="28"/>
  <c r="F13" i="31" s="1"/>
  <c r="F13" i="32" s="1"/>
  <c r="B13" i="28"/>
  <c r="B13" i="31" s="1"/>
  <c r="U12" i="28"/>
  <c r="U12" i="31" s="1"/>
  <c r="U12" i="32" s="1"/>
  <c r="Q12" i="28"/>
  <c r="Q12" i="31" s="1"/>
  <c r="Q12" i="32" s="1"/>
  <c r="M12" i="28"/>
  <c r="M12" i="31" s="1"/>
  <c r="M12" i="32" s="1"/>
  <c r="H12" i="28"/>
  <c r="H12" i="31" s="1"/>
  <c r="H12" i="32" s="1"/>
  <c r="D12" i="28"/>
  <c r="D12" i="31" s="1"/>
  <c r="D12" i="32" s="1"/>
  <c r="H23" i="25"/>
  <c r="H19" i="25"/>
  <c r="H15" i="25"/>
  <c r="H13" i="25"/>
  <c r="S24" i="28"/>
  <c r="S24" i="31" s="1"/>
  <c r="S24" i="32" s="1"/>
  <c r="N24" i="28"/>
  <c r="N24" i="31" s="1"/>
  <c r="N24" i="32" s="1"/>
  <c r="I24" i="28"/>
  <c r="I24" i="31" s="1"/>
  <c r="I24" i="32" s="1"/>
  <c r="C24" i="28"/>
  <c r="C24" i="31" s="1"/>
  <c r="C24" i="32" s="1"/>
  <c r="T23" i="28"/>
  <c r="T23" i="31" s="1"/>
  <c r="T23" i="32" s="1"/>
  <c r="O23" i="28"/>
  <c r="O23" i="31" s="1"/>
  <c r="O23" i="32" s="1"/>
  <c r="I23" i="28"/>
  <c r="I23" i="31" s="1"/>
  <c r="I23" i="32" s="1"/>
  <c r="D23" i="28"/>
  <c r="D23" i="31" s="1"/>
  <c r="D23" i="32" s="1"/>
  <c r="U22" i="28"/>
  <c r="U22" i="31" s="1"/>
  <c r="U22" i="32" s="1"/>
  <c r="O22" i="28"/>
  <c r="O22" i="31" s="1"/>
  <c r="O22" i="32" s="1"/>
  <c r="J22" i="28"/>
  <c r="J22" i="31" s="1"/>
  <c r="J22" i="32" s="1"/>
  <c r="E22" i="28"/>
  <c r="E22" i="31" s="1"/>
  <c r="E22" i="32" s="1"/>
  <c r="V21" i="28"/>
  <c r="V21" i="31" s="1"/>
  <c r="V21" i="32" s="1"/>
  <c r="P21" i="28"/>
  <c r="P21" i="31" s="1"/>
  <c r="P21" i="32" s="1"/>
  <c r="K21" i="28"/>
  <c r="K21" i="31" s="1"/>
  <c r="K21" i="32" s="1"/>
  <c r="E21" i="28"/>
  <c r="E21" i="31" s="1"/>
  <c r="E21" i="32" s="1"/>
  <c r="W20" i="28"/>
  <c r="W20" i="31" s="1"/>
  <c r="W20" i="32" s="1"/>
  <c r="Q20" i="28"/>
  <c r="Q20" i="31" s="1"/>
  <c r="Q20" i="32" s="1"/>
  <c r="K20" i="28"/>
  <c r="K20" i="31" s="1"/>
  <c r="K20" i="32" s="1"/>
  <c r="F20" i="28"/>
  <c r="F20" i="31" s="1"/>
  <c r="F20" i="32" s="1"/>
  <c r="X19" i="28"/>
  <c r="X19" i="31" s="1"/>
  <c r="X19" i="32" s="1"/>
  <c r="Q19" i="28"/>
  <c r="Q19" i="31" s="1"/>
  <c r="Q19" i="32" s="1"/>
  <c r="W24" i="28"/>
  <c r="W24" i="31" s="1"/>
  <c r="W24" i="32" s="1"/>
  <c r="R24" i="28"/>
  <c r="R24" i="31" s="1"/>
  <c r="R24" i="32" s="1"/>
  <c r="M24" i="28"/>
  <c r="M24" i="31" s="1"/>
  <c r="M24" i="32" s="1"/>
  <c r="G24" i="28"/>
  <c r="G24" i="31" s="1"/>
  <c r="G24" i="32" s="1"/>
  <c r="B24" i="28"/>
  <c r="B24" i="31" s="1"/>
  <c r="S23" i="28"/>
  <c r="S23" i="31" s="1"/>
  <c r="S23" i="32" s="1"/>
  <c r="M23" i="28"/>
  <c r="M23" i="31" s="1"/>
  <c r="M23" i="32" s="1"/>
  <c r="H23" i="28"/>
  <c r="H23" i="31" s="1"/>
  <c r="H23" i="32" s="1"/>
  <c r="C23" i="28"/>
  <c r="C23" i="31" s="1"/>
  <c r="C23" i="32" s="1"/>
  <c r="S22" i="28"/>
  <c r="S22" i="31" s="1"/>
  <c r="S22" i="32" s="1"/>
  <c r="N22" i="28"/>
  <c r="N22" i="31" s="1"/>
  <c r="N22" i="32" s="1"/>
  <c r="I22" i="28"/>
  <c r="I22" i="31" s="1"/>
  <c r="I22" i="32" s="1"/>
  <c r="C22" i="28"/>
  <c r="C22" i="31" s="1"/>
  <c r="C22" i="32" s="1"/>
  <c r="T21" i="28"/>
  <c r="T21" i="31" s="1"/>
  <c r="T21" i="32" s="1"/>
  <c r="O21" i="28"/>
  <c r="O21" i="31" s="1"/>
  <c r="O21" i="32" s="1"/>
  <c r="I21" i="28"/>
  <c r="I21" i="31" s="1"/>
  <c r="I21" i="32" s="1"/>
  <c r="D21" i="28"/>
  <c r="D21" i="31" s="1"/>
  <c r="D21" i="32" s="1"/>
  <c r="V20" i="28"/>
  <c r="V20" i="31" s="1"/>
  <c r="V20" i="32" s="1"/>
  <c r="O20" i="28"/>
  <c r="O20" i="31" s="1"/>
  <c r="O20" i="32" s="1"/>
  <c r="J20" i="28"/>
  <c r="J20" i="31" s="1"/>
  <c r="J20" i="32" s="1"/>
  <c r="E20" i="28"/>
  <c r="E20" i="31" s="1"/>
  <c r="E20" i="32" s="1"/>
  <c r="V19" i="28"/>
  <c r="V19" i="31" s="1"/>
  <c r="V19" i="32" s="1"/>
  <c r="P19" i="28"/>
  <c r="P19" i="31" s="1"/>
  <c r="P19" i="32" s="1"/>
  <c r="K19" i="28"/>
  <c r="K19" i="31" s="1"/>
  <c r="K19" i="32" s="1"/>
  <c r="E19" i="28"/>
  <c r="E19" i="31" s="1"/>
  <c r="E19" i="32" s="1"/>
  <c r="W18" i="28"/>
  <c r="W18" i="31" s="1"/>
  <c r="W18" i="32" s="1"/>
  <c r="Q18" i="28"/>
  <c r="Q18" i="31" s="1"/>
  <c r="Q18" i="32" s="1"/>
  <c r="K18" i="28"/>
  <c r="K18" i="31" s="1"/>
  <c r="K18" i="32" s="1"/>
  <c r="F18" i="28"/>
  <c r="F18" i="31" s="1"/>
  <c r="F18" i="32" s="1"/>
  <c r="X17" i="28"/>
  <c r="X17" i="31" s="1"/>
  <c r="X17" i="32" s="1"/>
  <c r="R17" i="28"/>
  <c r="R17" i="31" s="1"/>
  <c r="R17" i="32" s="1"/>
  <c r="Q24" i="28"/>
  <c r="Q24" i="31" s="1"/>
  <c r="Q24" i="32" s="1"/>
  <c r="F24" i="28"/>
  <c r="F24" i="31" s="1"/>
  <c r="F24" i="32" s="1"/>
  <c r="Q23" i="28"/>
  <c r="Q23" i="31" s="1"/>
  <c r="Q23" i="32" s="1"/>
  <c r="G23" i="28"/>
  <c r="G23" i="31" s="1"/>
  <c r="G23" i="32" s="1"/>
  <c r="R22" i="28"/>
  <c r="R22" i="31" s="1"/>
  <c r="R22" i="32" s="1"/>
  <c r="G22" i="28"/>
  <c r="G22" i="31" s="1"/>
  <c r="G22" i="32" s="1"/>
  <c r="S21" i="28"/>
  <c r="S21" i="31" s="1"/>
  <c r="S21" i="32" s="1"/>
  <c r="H21" i="28"/>
  <c r="H21" i="31" s="1"/>
  <c r="H21" i="32" s="1"/>
  <c r="S20" i="28"/>
  <c r="S20" i="31" s="1"/>
  <c r="S20" i="32" s="1"/>
  <c r="I20" i="28"/>
  <c r="I20" i="31" s="1"/>
  <c r="I20" i="32" s="1"/>
  <c r="U19" i="28"/>
  <c r="U19" i="31" s="1"/>
  <c r="U19" i="32" s="1"/>
  <c r="L19" i="28"/>
  <c r="L19" i="31" s="1"/>
  <c r="L19" i="32" s="1"/>
  <c r="D19" i="28"/>
  <c r="D19" i="31" s="1"/>
  <c r="D19" i="32" s="1"/>
  <c r="T18" i="28"/>
  <c r="T18" i="31" s="1"/>
  <c r="T18" i="32" s="1"/>
  <c r="M18" i="28"/>
  <c r="M18" i="31" s="1"/>
  <c r="M18" i="32" s="1"/>
  <c r="E18" i="28"/>
  <c r="E18" i="31" s="1"/>
  <c r="E18" i="32" s="1"/>
  <c r="U17" i="28"/>
  <c r="U17" i="31" s="1"/>
  <c r="U17" i="32" s="1"/>
  <c r="M17" i="28"/>
  <c r="M17" i="31" s="1"/>
  <c r="M17" i="32" s="1"/>
  <c r="H17" i="28"/>
  <c r="H17" i="31" s="1"/>
  <c r="H17" i="32" s="1"/>
  <c r="C17" i="28"/>
  <c r="C17" i="31" s="1"/>
  <c r="C17" i="32" s="1"/>
  <c r="T16" i="28"/>
  <c r="T16" i="31" s="1"/>
  <c r="T16" i="32" s="1"/>
  <c r="N16" i="28"/>
  <c r="N16" i="31" s="1"/>
  <c r="N16" i="32" s="1"/>
  <c r="I16" i="28"/>
  <c r="I16" i="31" s="1"/>
  <c r="I16" i="32" s="1"/>
  <c r="C16" i="28"/>
  <c r="C16" i="31" s="1"/>
  <c r="C16" i="32" s="1"/>
  <c r="U15" i="28"/>
  <c r="U15" i="31" s="1"/>
  <c r="U15" i="32" s="1"/>
  <c r="P15" i="28"/>
  <c r="P15" i="31" s="1"/>
  <c r="P15" i="32" s="1"/>
  <c r="I15" i="28"/>
  <c r="I15" i="31" s="1"/>
  <c r="I15" i="32" s="1"/>
  <c r="D15" i="28"/>
  <c r="D15" i="31" s="1"/>
  <c r="D15" i="32" s="1"/>
  <c r="V13" i="28"/>
  <c r="V13" i="31" s="1"/>
  <c r="V13" i="32" s="1"/>
  <c r="Q13" i="28"/>
  <c r="Q13" i="31" s="1"/>
  <c r="Q13" i="32" s="1"/>
  <c r="K13" i="28"/>
  <c r="K13" i="31" s="1"/>
  <c r="K13" i="32" s="1"/>
  <c r="E13" i="28"/>
  <c r="E13" i="31" s="1"/>
  <c r="E13" i="32" s="1"/>
  <c r="W12" i="28"/>
  <c r="W12" i="31" s="1"/>
  <c r="W12" i="32" s="1"/>
  <c r="R12" i="28"/>
  <c r="R12" i="31" s="1"/>
  <c r="R12" i="32" s="1"/>
  <c r="K12" i="28"/>
  <c r="K12" i="31" s="1"/>
  <c r="K12" i="32" s="1"/>
  <c r="F12" i="28"/>
  <c r="F12" i="31" s="1"/>
  <c r="F12" i="32" s="1"/>
  <c r="O24" i="28"/>
  <c r="O24" i="31" s="1"/>
  <c r="O24" i="32" s="1"/>
  <c r="E24" i="28"/>
  <c r="E24" i="31" s="1"/>
  <c r="E24" i="32" s="1"/>
  <c r="P23" i="28"/>
  <c r="P23" i="31" s="1"/>
  <c r="P23" i="32" s="1"/>
  <c r="E23" i="28"/>
  <c r="E23" i="31" s="1"/>
  <c r="E23" i="32" s="1"/>
  <c r="Q22" i="28"/>
  <c r="Q22" i="31" s="1"/>
  <c r="Q22" i="32" s="1"/>
  <c r="F22" i="28"/>
  <c r="F22" i="31" s="1"/>
  <c r="F22" i="32" s="1"/>
  <c r="Q21" i="28"/>
  <c r="Q21" i="31" s="1"/>
  <c r="Q21" i="32" s="1"/>
  <c r="G21" i="28"/>
  <c r="G21" i="31" s="1"/>
  <c r="G21" i="32" s="1"/>
  <c r="R20" i="28"/>
  <c r="R20" i="31" s="1"/>
  <c r="R20" i="32" s="1"/>
  <c r="G20" i="28"/>
  <c r="G20" i="31" s="1"/>
  <c r="G20" i="32" s="1"/>
  <c r="T19" i="28"/>
  <c r="T19" i="31" s="1"/>
  <c r="T19" i="32" s="1"/>
  <c r="I19" i="28"/>
  <c r="I19" i="31" s="1"/>
  <c r="I19" i="32" s="1"/>
  <c r="C19" i="28"/>
  <c r="C19" i="31" s="1"/>
  <c r="C19" i="32" s="1"/>
  <c r="S18" i="28"/>
  <c r="S18" i="31" s="1"/>
  <c r="S18" i="32" s="1"/>
  <c r="J18" i="28"/>
  <c r="J18" i="31" s="1"/>
  <c r="J18" i="32" s="1"/>
  <c r="C18" i="28"/>
  <c r="C18" i="31" s="1"/>
  <c r="C18" i="32" s="1"/>
  <c r="T17" i="28"/>
  <c r="T17" i="31" s="1"/>
  <c r="T17" i="32" s="1"/>
  <c r="L17" i="28"/>
  <c r="L17" i="31" s="1"/>
  <c r="L17" i="32" s="1"/>
  <c r="G17" i="28"/>
  <c r="G17" i="31" s="1"/>
  <c r="G17" i="32" s="1"/>
  <c r="X16" i="28"/>
  <c r="X16" i="31" s="1"/>
  <c r="X16" i="32" s="1"/>
  <c r="S16" i="28"/>
  <c r="S16" i="31" s="1"/>
  <c r="S16" i="32" s="1"/>
  <c r="M16" i="28"/>
  <c r="M16" i="31" s="1"/>
  <c r="M16" i="32" s="1"/>
  <c r="G16" i="28"/>
  <c r="G16" i="31" s="1"/>
  <c r="G16" i="32" s="1"/>
  <c r="B16" i="28"/>
  <c r="B16" i="31" s="1"/>
  <c r="T15" i="28"/>
  <c r="T15" i="31" s="1"/>
  <c r="T15" i="32" s="1"/>
  <c r="M15" i="28"/>
  <c r="M15" i="31" s="1"/>
  <c r="M15" i="32" s="1"/>
  <c r="H15" i="28"/>
  <c r="H15" i="31" s="1"/>
  <c r="H15" i="32" s="1"/>
  <c r="C15" i="28"/>
  <c r="C15" i="31" s="1"/>
  <c r="C15" i="32" s="1"/>
  <c r="U13" i="28"/>
  <c r="U13" i="31" s="1"/>
  <c r="U13" i="32" s="1"/>
  <c r="P13" i="28"/>
  <c r="P13" i="31" s="1"/>
  <c r="P13" i="32" s="1"/>
  <c r="I13" i="28"/>
  <c r="I13" i="31" s="1"/>
  <c r="I13" i="32" s="1"/>
  <c r="D13" i="28"/>
  <c r="D13" i="31" s="1"/>
  <c r="D13" i="32" s="1"/>
  <c r="V12" i="28"/>
  <c r="V12" i="31" s="1"/>
  <c r="V12" i="32" s="1"/>
  <c r="P12" i="28"/>
  <c r="P12" i="31" s="1"/>
  <c r="P12" i="32" s="1"/>
  <c r="J12" i="28"/>
  <c r="J12" i="31" s="1"/>
  <c r="J12" i="32" s="1"/>
  <c r="E12" i="28"/>
  <c r="E12" i="31" s="1"/>
  <c r="E12" i="32" s="1"/>
  <c r="H22" i="25"/>
  <c r="V24" i="28"/>
  <c r="V24" i="31" s="1"/>
  <c r="V24" i="32" s="1"/>
  <c r="K24" i="28"/>
  <c r="K24" i="31" s="1"/>
  <c r="K24" i="32" s="1"/>
  <c r="X23" i="28"/>
  <c r="X23" i="31" s="1"/>
  <c r="X23" i="32" s="1"/>
  <c r="L23" i="28"/>
  <c r="L23" i="31" s="1"/>
  <c r="L23" i="32" s="1"/>
  <c r="X22" i="28"/>
  <c r="X22" i="31" s="1"/>
  <c r="X22" i="32" s="1"/>
  <c r="M22" i="28"/>
  <c r="M22" i="31" s="1"/>
  <c r="M22" i="32" s="1"/>
  <c r="B22" i="28"/>
  <c r="B22" i="31" s="1"/>
  <c r="M21" i="28"/>
  <c r="M21" i="31" s="1"/>
  <c r="M21" i="32" s="1"/>
  <c r="C21" i="28"/>
  <c r="C21" i="31" s="1"/>
  <c r="C21" i="32" s="1"/>
  <c r="N20" i="28"/>
  <c r="N20" i="31" s="1"/>
  <c r="N20" i="32" s="1"/>
  <c r="C20" i="28"/>
  <c r="C20" i="31" s="1"/>
  <c r="C20" i="32" s="1"/>
  <c r="O19" i="28"/>
  <c r="O19" i="31" s="1"/>
  <c r="O19" i="32" s="1"/>
  <c r="H19" i="28"/>
  <c r="H19" i="31" s="1"/>
  <c r="H19" i="32" s="1"/>
  <c r="X18" i="28"/>
  <c r="X18" i="31" s="1"/>
  <c r="X18" i="32" s="1"/>
  <c r="O18" i="28"/>
  <c r="O18" i="31" s="1"/>
  <c r="O18" i="32" s="1"/>
  <c r="I18" i="28"/>
  <c r="I18" i="31" s="1"/>
  <c r="I18" i="32" s="1"/>
  <c r="B18" i="28"/>
  <c r="B18" i="31" s="1"/>
  <c r="P17" i="28"/>
  <c r="P17" i="31" s="1"/>
  <c r="P17" i="32" s="1"/>
  <c r="K17" i="28"/>
  <c r="K17" i="31" s="1"/>
  <c r="K17" i="32" s="1"/>
  <c r="E17" i="28"/>
  <c r="E17" i="31" s="1"/>
  <c r="E17" i="32" s="1"/>
  <c r="W16" i="28"/>
  <c r="W16" i="31" s="1"/>
  <c r="W16" i="32" s="1"/>
  <c r="R16" i="28"/>
  <c r="R16" i="31" s="1"/>
  <c r="R16" i="32" s="1"/>
  <c r="K16" i="28"/>
  <c r="K16" i="31" s="1"/>
  <c r="K16" i="32" s="1"/>
  <c r="F16" i="28"/>
  <c r="F16" i="31" s="1"/>
  <c r="F16" i="32" s="1"/>
  <c r="X15" i="28"/>
  <c r="X15" i="31" s="1"/>
  <c r="X15" i="32" s="1"/>
  <c r="J24" i="28"/>
  <c r="J24" i="31" s="1"/>
  <c r="J24" i="32" s="1"/>
  <c r="K22" i="28"/>
  <c r="K22" i="31" s="1"/>
  <c r="K22" i="32" s="1"/>
  <c r="M20" i="28"/>
  <c r="M20" i="31" s="1"/>
  <c r="M20" i="32" s="1"/>
  <c r="V18" i="28"/>
  <c r="V18" i="31" s="1"/>
  <c r="V18" i="32" s="1"/>
  <c r="O17" i="28"/>
  <c r="O17" i="31" s="1"/>
  <c r="O17" i="32" s="1"/>
  <c r="O16" i="28"/>
  <c r="O16" i="31" s="1"/>
  <c r="O16" i="32" s="1"/>
  <c r="R15" i="28"/>
  <c r="R15" i="31" s="1"/>
  <c r="R15" i="32" s="1"/>
  <c r="G15" i="28"/>
  <c r="G15" i="31" s="1"/>
  <c r="G15" i="32" s="1"/>
  <c r="T13" i="28"/>
  <c r="T13" i="31" s="1"/>
  <c r="T13" i="32" s="1"/>
  <c r="H13" i="28"/>
  <c r="H13" i="31" s="1"/>
  <c r="H13" i="32" s="1"/>
  <c r="T12" i="28"/>
  <c r="T12" i="31" s="1"/>
  <c r="T12" i="32" s="1"/>
  <c r="I12" i="28"/>
  <c r="I12" i="31" s="1"/>
  <c r="I12" i="32" s="1"/>
  <c r="U11" i="28"/>
  <c r="U11" i="31" s="1"/>
  <c r="U11" i="32" s="1"/>
  <c r="I11" i="28"/>
  <c r="I11" i="31" s="1"/>
  <c r="I11" i="32" s="1"/>
  <c r="X7" i="28"/>
  <c r="X7" i="31" s="1"/>
  <c r="X7" i="32" s="1"/>
  <c r="M7" i="28"/>
  <c r="M7" i="31" s="1"/>
  <c r="M7" i="32" s="1"/>
  <c r="P3" i="28"/>
  <c r="P3" i="31" s="1"/>
  <c r="P3" i="32" s="1"/>
  <c r="E3" i="28"/>
  <c r="E3" i="31" s="1"/>
  <c r="E3" i="32" s="1"/>
  <c r="H25" i="25"/>
  <c r="H18" i="25"/>
  <c r="H16" i="25"/>
  <c r="H3" i="25"/>
  <c r="H7" i="28"/>
  <c r="H7" i="31" s="1"/>
  <c r="H7" i="32" s="1"/>
  <c r="J3" i="28"/>
  <c r="J3" i="31" s="1"/>
  <c r="J3" i="32" s="1"/>
  <c r="H24" i="25"/>
  <c r="H17" i="25"/>
  <c r="H12" i="25"/>
  <c r="W22" i="28"/>
  <c r="W22" i="31" s="1"/>
  <c r="W22" i="32" s="1"/>
  <c r="G19" i="28"/>
  <c r="G19" i="31" s="1"/>
  <c r="G19" i="32" s="1"/>
  <c r="V16" i="28"/>
  <c r="V16" i="31" s="1"/>
  <c r="V16" i="32" s="1"/>
  <c r="K15" i="28"/>
  <c r="K15" i="31" s="1"/>
  <c r="K15" i="32" s="1"/>
  <c r="K14" i="28"/>
  <c r="K14" i="31" s="1"/>
  <c r="K14" i="32" s="1"/>
  <c r="X13" i="28"/>
  <c r="X13" i="31" s="1"/>
  <c r="X13" i="32" s="1"/>
  <c r="X12" i="28"/>
  <c r="X12" i="31" s="1"/>
  <c r="X12" i="32" s="1"/>
  <c r="B12" i="28"/>
  <c r="B12" i="31" s="1"/>
  <c r="C11" i="28"/>
  <c r="C11" i="31" s="1"/>
  <c r="C11" i="32" s="1"/>
  <c r="C10" i="28"/>
  <c r="C10" i="31" s="1"/>
  <c r="C10" i="32" s="1"/>
  <c r="D9" i="28"/>
  <c r="D9" i="31" s="1"/>
  <c r="D9" i="32" s="1"/>
  <c r="E8" i="28"/>
  <c r="E8" i="31" s="1"/>
  <c r="E8" i="32" s="1"/>
  <c r="Q7" i="28"/>
  <c r="Q7" i="31" s="1"/>
  <c r="Q7" i="32" s="1"/>
  <c r="R6" i="28"/>
  <c r="R6" i="31" s="1"/>
  <c r="R6" i="32" s="1"/>
  <c r="H5" i="28"/>
  <c r="H5" i="31" s="1"/>
  <c r="H5" i="32" s="1"/>
  <c r="H4" i="28"/>
  <c r="H4" i="31" s="1"/>
  <c r="H4" i="32" s="1"/>
  <c r="I3" i="28"/>
  <c r="I3" i="31" s="1"/>
  <c r="I3" i="32" s="1"/>
  <c r="T2" i="28"/>
  <c r="H20" i="25"/>
  <c r="U23" i="28"/>
  <c r="U23" i="31" s="1"/>
  <c r="U23" i="32" s="1"/>
  <c r="X21" i="28"/>
  <c r="X21" i="31" s="1"/>
  <c r="X21" i="32" s="1"/>
  <c r="B20" i="28"/>
  <c r="B20" i="31" s="1"/>
  <c r="N18" i="28"/>
  <c r="N18" i="31" s="1"/>
  <c r="N18" i="32" s="1"/>
  <c r="I17" i="28"/>
  <c r="I17" i="31" s="1"/>
  <c r="I17" i="32" s="1"/>
  <c r="J16" i="28"/>
  <c r="J16" i="31" s="1"/>
  <c r="J16" i="32" s="1"/>
  <c r="Q15" i="28"/>
  <c r="Q15" i="31" s="1"/>
  <c r="Q15" i="32" s="1"/>
  <c r="E15" i="28"/>
  <c r="E15" i="31" s="1"/>
  <c r="E15" i="32" s="1"/>
  <c r="R13" i="28"/>
  <c r="R13" i="31" s="1"/>
  <c r="R13" i="32" s="1"/>
  <c r="G13" i="28"/>
  <c r="G13" i="31" s="1"/>
  <c r="G13" i="32" s="1"/>
  <c r="S12" i="28"/>
  <c r="S12" i="31" s="1"/>
  <c r="S12" i="32" s="1"/>
  <c r="G12" i="28"/>
  <c r="G12" i="31" s="1"/>
  <c r="G12" i="32" s="1"/>
  <c r="T11" i="28"/>
  <c r="T11" i="31" s="1"/>
  <c r="T11" i="32" s="1"/>
  <c r="H11" i="28"/>
  <c r="H11" i="31" s="1"/>
  <c r="H11" i="32" s="1"/>
  <c r="V7" i="28"/>
  <c r="V7" i="31" s="1"/>
  <c r="V7" i="32" s="1"/>
  <c r="L7" i="28"/>
  <c r="L7" i="31" s="1"/>
  <c r="L7" i="32" s="1"/>
  <c r="N3" i="28"/>
  <c r="N3" i="31" s="1"/>
  <c r="N3" i="32" s="1"/>
  <c r="D3" i="28"/>
  <c r="D3" i="31" s="1"/>
  <c r="D3" i="32" s="1"/>
  <c r="H21" i="25"/>
  <c r="H11" i="25"/>
  <c r="H7" i="25"/>
  <c r="K23" i="28"/>
  <c r="K23" i="31" s="1"/>
  <c r="K23" i="32" s="1"/>
  <c r="L21" i="28"/>
  <c r="L21" i="31" s="1"/>
  <c r="L21" i="32" s="1"/>
  <c r="M19" i="28"/>
  <c r="M19" i="31" s="1"/>
  <c r="M19" i="32" s="1"/>
  <c r="G18" i="28"/>
  <c r="G18" i="31" s="1"/>
  <c r="G18" i="32" s="1"/>
  <c r="D17" i="28"/>
  <c r="D17" i="31" s="1"/>
  <c r="D17" i="32" s="1"/>
  <c r="E16" i="28"/>
  <c r="E16" i="31" s="1"/>
  <c r="E16" i="32" s="1"/>
  <c r="L15" i="28"/>
  <c r="L15" i="31" s="1"/>
  <c r="L15" i="32" s="1"/>
  <c r="N13" i="28"/>
  <c r="N13" i="31" s="1"/>
  <c r="N13" i="32" s="1"/>
  <c r="C13" i="28"/>
  <c r="C13" i="31" s="1"/>
  <c r="C13" i="32" s="1"/>
  <c r="O12" i="28"/>
  <c r="O12" i="31" s="1"/>
  <c r="O12" i="32" s="1"/>
  <c r="C12" i="28"/>
  <c r="C12" i="31" s="1"/>
  <c r="C12" i="32" s="1"/>
  <c r="P11" i="28"/>
  <c r="P11" i="31" s="1"/>
  <c r="P11" i="32" s="1"/>
  <c r="D11" i="28"/>
  <c r="D11" i="31" s="1"/>
  <c r="D11" i="32" s="1"/>
  <c r="R7" i="28"/>
  <c r="R7" i="31" s="1"/>
  <c r="R7" i="32" s="1"/>
  <c r="U3" i="28"/>
  <c r="U3" i="31" s="1"/>
  <c r="U3" i="32" s="1"/>
  <c r="U24" i="28"/>
  <c r="U24" i="31" s="1"/>
  <c r="U24" i="32" s="1"/>
  <c r="X20" i="28"/>
  <c r="X20" i="31" s="1"/>
  <c r="X20" i="32" s="1"/>
  <c r="V17" i="28"/>
  <c r="V17" i="31" s="1"/>
  <c r="V17" i="32" s="1"/>
  <c r="V15" i="28"/>
  <c r="V15" i="31" s="1"/>
  <c r="V15" i="32" s="1"/>
  <c r="W14" i="28"/>
  <c r="W14" i="31" s="1"/>
  <c r="W14" i="32" s="1"/>
  <c r="L13" i="28"/>
  <c r="L13" i="31" s="1"/>
  <c r="L13" i="32" s="1"/>
  <c r="N12" i="28"/>
  <c r="N12" i="31" s="1"/>
  <c r="N12" i="32" s="1"/>
  <c r="N11" i="28"/>
  <c r="N11" i="31" s="1"/>
  <c r="N11" i="32" s="1"/>
  <c r="O10" i="28"/>
  <c r="O10" i="31" s="1"/>
  <c r="O10" i="32" s="1"/>
  <c r="P9" i="28"/>
  <c r="P9" i="31" s="1"/>
  <c r="P9" i="32" s="1"/>
  <c r="P8" i="28"/>
  <c r="P8" i="31" s="1"/>
  <c r="P8" i="32" s="1"/>
  <c r="E7" i="28"/>
  <c r="E7" i="31" s="1"/>
  <c r="E7" i="32" s="1"/>
  <c r="G6" i="28"/>
  <c r="G6" i="31" s="1"/>
  <c r="G6" i="32" s="1"/>
  <c r="R5" i="28"/>
  <c r="R5" i="31" s="1"/>
  <c r="R5" i="32" s="1"/>
  <c r="S4" i="28"/>
  <c r="S4" i="31" s="1"/>
  <c r="S4" i="32" s="1"/>
  <c r="T3" i="28"/>
  <c r="T3" i="31" s="1"/>
  <c r="T3" i="32" s="1"/>
  <c r="J2" i="28"/>
  <c r="J9" i="28"/>
  <c r="J9" i="31" s="1"/>
  <c r="J9" i="32" s="1"/>
  <c r="Q9" i="28"/>
  <c r="Q9" i="31" s="1"/>
  <c r="Q9" i="32" s="1"/>
  <c r="J4" i="28"/>
  <c r="J4" i="31" s="1"/>
  <c r="J4" i="32" s="1"/>
  <c r="X5" i="28"/>
  <c r="X5" i="31" s="1"/>
  <c r="X5" i="32" s="1"/>
  <c r="O25" i="29"/>
  <c r="J7" i="28"/>
  <c r="J7" i="31" s="1"/>
  <c r="J7" i="32" s="1"/>
  <c r="M25" i="29"/>
  <c r="T25" i="29"/>
  <c r="L11" i="28"/>
  <c r="L11" i="31" s="1"/>
  <c r="L11" i="32" s="1"/>
  <c r="L3" i="28"/>
  <c r="L3" i="31" s="1"/>
  <c r="L3" i="32" s="1"/>
  <c r="B7" i="28"/>
  <c r="B7" i="31" s="1"/>
  <c r="K10" i="28"/>
  <c r="K10" i="31" s="1"/>
  <c r="K10" i="32" s="1"/>
  <c r="N5" i="28"/>
  <c r="N5" i="31" s="1"/>
  <c r="N5" i="32" s="1"/>
  <c r="F12" i="30"/>
  <c r="H8" i="25"/>
  <c r="H4" i="25"/>
  <c r="I14" i="28"/>
  <c r="I14" i="31" s="1"/>
  <c r="I14" i="32" s="1"/>
  <c r="E25" i="29"/>
  <c r="G11" i="28"/>
  <c r="G11" i="31" s="1"/>
  <c r="G11" i="32" s="1"/>
  <c r="D7" i="28"/>
  <c r="D7" i="31" s="1"/>
  <c r="D7" i="32" s="1"/>
  <c r="H3" i="28"/>
  <c r="H3" i="31" s="1"/>
  <c r="H3" i="32" s="1"/>
  <c r="K25" i="29"/>
  <c r="R25" i="29"/>
  <c r="H25" i="29"/>
  <c r="X25" i="29"/>
  <c r="C25" i="29"/>
  <c r="E11" i="28"/>
  <c r="E11" i="31" s="1"/>
  <c r="E11" i="32" s="1"/>
  <c r="C7" i="28"/>
  <c r="C7" i="31" s="1"/>
  <c r="C7" i="32" s="1"/>
  <c r="F3" i="28"/>
  <c r="F3" i="31" s="1"/>
  <c r="F3" i="32" s="1"/>
  <c r="O11" i="28"/>
  <c r="O11" i="31" s="1"/>
  <c r="O11" i="32" s="1"/>
  <c r="F7" i="28"/>
  <c r="F7" i="31" s="1"/>
  <c r="F7" i="32" s="1"/>
  <c r="W7" i="28"/>
  <c r="W7" i="31" s="1"/>
  <c r="W7" i="32" s="1"/>
  <c r="O3" i="28"/>
  <c r="O3" i="31" s="1"/>
  <c r="O3" i="32" s="1"/>
  <c r="S14" i="28"/>
  <c r="S14" i="31" s="1"/>
  <c r="S14" i="32" s="1"/>
  <c r="V9" i="28"/>
  <c r="V9" i="31" s="1"/>
  <c r="V9" i="32" s="1"/>
  <c r="X6" i="28"/>
  <c r="X6" i="31" s="1"/>
  <c r="X6" i="32" s="1"/>
  <c r="C5" i="28"/>
  <c r="C5" i="31" s="1"/>
  <c r="C5" i="32" s="1"/>
  <c r="F2" i="28"/>
  <c r="C12" i="30"/>
  <c r="K12" i="30"/>
  <c r="T4" i="28"/>
  <c r="T4" i="31" s="1"/>
  <c r="T4" i="32" s="1"/>
  <c r="O14" i="28"/>
  <c r="O14" i="31" s="1"/>
  <c r="O14" i="32" s="1"/>
  <c r="P14" i="28"/>
  <c r="P14" i="31" s="1"/>
  <c r="P14" i="32" s="1"/>
  <c r="L14" i="28"/>
  <c r="L14" i="31" s="1"/>
  <c r="L14" i="32" s="1"/>
  <c r="W10" i="28"/>
  <c r="W10" i="31" s="1"/>
  <c r="W10" i="32" s="1"/>
  <c r="S10" i="28"/>
  <c r="S10" i="31" s="1"/>
  <c r="S10" i="32" s="1"/>
  <c r="M10" i="28"/>
  <c r="M10" i="31" s="1"/>
  <c r="M10" i="32" s="1"/>
  <c r="M9" i="28"/>
  <c r="M9" i="31" s="1"/>
  <c r="M9" i="32" s="1"/>
  <c r="H9" i="28"/>
  <c r="H9" i="31" s="1"/>
  <c r="H9" i="32" s="1"/>
  <c r="B9" i="28"/>
  <c r="B9" i="31" s="1"/>
  <c r="S9" i="28"/>
  <c r="S9" i="31" s="1"/>
  <c r="S9" i="32" s="1"/>
  <c r="N8" i="28"/>
  <c r="N8" i="31" s="1"/>
  <c r="N8" i="32" s="1"/>
  <c r="J8" i="28"/>
  <c r="J8" i="31" s="1"/>
  <c r="J8" i="32" s="1"/>
  <c r="I8" i="28"/>
  <c r="I8" i="31" s="1"/>
  <c r="I8" i="32" s="1"/>
  <c r="O6" i="28"/>
  <c r="O6" i="31" s="1"/>
  <c r="O6" i="32" s="1"/>
  <c r="P6" i="28"/>
  <c r="P6" i="31" s="1"/>
  <c r="P6" i="32" s="1"/>
  <c r="M6" i="28"/>
  <c r="M6" i="31" s="1"/>
  <c r="M6" i="32" s="1"/>
  <c r="J5" i="28"/>
  <c r="J5" i="31" s="1"/>
  <c r="J5" i="32" s="1"/>
  <c r="L5" i="28"/>
  <c r="L5" i="31" s="1"/>
  <c r="L5" i="32" s="1"/>
  <c r="B5" i="28"/>
  <c r="B5" i="31" s="1"/>
  <c r="S5" i="28"/>
  <c r="S5" i="31" s="1"/>
  <c r="S5" i="32" s="1"/>
  <c r="P4" i="28"/>
  <c r="P4" i="31" s="1"/>
  <c r="P4" i="32" s="1"/>
  <c r="R4" i="28"/>
  <c r="R4" i="31" s="1"/>
  <c r="R4" i="32" s="1"/>
  <c r="M4" i="28"/>
  <c r="M4" i="31" s="1"/>
  <c r="M4" i="32" s="1"/>
  <c r="W2" i="28"/>
  <c r="S2" i="28"/>
  <c r="I2" i="28"/>
  <c r="F14" i="28"/>
  <c r="F14" i="31" s="1"/>
  <c r="F14" i="32" s="1"/>
  <c r="L6" i="28"/>
  <c r="L6" i="31" s="1"/>
  <c r="L6" i="32" s="1"/>
  <c r="D2" i="28"/>
  <c r="H2" i="25"/>
  <c r="P10" i="28"/>
  <c r="P10" i="31" s="1"/>
  <c r="P10" i="32" s="1"/>
  <c r="R8" i="28"/>
  <c r="R8" i="31" s="1"/>
  <c r="R8" i="32" s="1"/>
  <c r="T5" i="28"/>
  <c r="T5" i="31" s="1"/>
  <c r="T5" i="32" s="1"/>
  <c r="U25" i="29"/>
  <c r="W6" i="28"/>
  <c r="W6" i="31" s="1"/>
  <c r="W6" i="32" s="1"/>
  <c r="R14" i="28"/>
  <c r="R14" i="31" s="1"/>
  <c r="R14" i="32" s="1"/>
  <c r="U7" i="32"/>
  <c r="Q25" i="29"/>
  <c r="W25" i="29"/>
  <c r="V11" i="32"/>
  <c r="B11" i="32"/>
  <c r="Y11" i="31"/>
  <c r="K7" i="31"/>
  <c r="K7" i="32" s="1"/>
  <c r="B3" i="31"/>
  <c r="G14" i="28"/>
  <c r="G14" i="31" s="1"/>
  <c r="G14" i="32" s="1"/>
  <c r="L9" i="28"/>
  <c r="L9" i="31" s="1"/>
  <c r="L9" i="32" s="1"/>
  <c r="N6" i="28"/>
  <c r="N6" i="31" s="1"/>
  <c r="N6" i="32" s="1"/>
  <c r="O4" i="28"/>
  <c r="O4" i="31" s="1"/>
  <c r="O4" i="32" s="1"/>
  <c r="D12" i="30"/>
  <c r="E12" i="30"/>
  <c r="I26" i="25"/>
  <c r="H10" i="25"/>
  <c r="H6" i="25"/>
  <c r="K2" i="28"/>
  <c r="H14" i="25"/>
  <c r="T14" i="28"/>
  <c r="T14" i="31" s="1"/>
  <c r="T14" i="32" s="1"/>
  <c r="V14" i="28"/>
  <c r="V14" i="31" s="1"/>
  <c r="V14" i="32" s="1"/>
  <c r="Q14" i="28"/>
  <c r="Q14" i="31" s="1"/>
  <c r="Q14" i="32" s="1"/>
  <c r="F10" i="28"/>
  <c r="F10" i="31" s="1"/>
  <c r="F10" i="32" s="1"/>
  <c r="B10" i="28"/>
  <c r="B10" i="31" s="1"/>
  <c r="X10" i="28"/>
  <c r="X10" i="31" s="1"/>
  <c r="X10" i="32" s="1"/>
  <c r="Q10" i="28"/>
  <c r="Q10" i="31" s="1"/>
  <c r="Q10" i="32" s="1"/>
  <c r="R9" i="28"/>
  <c r="R9" i="31" s="1"/>
  <c r="R9" i="32" s="1"/>
  <c r="N9" i="28"/>
  <c r="N9" i="31" s="1"/>
  <c r="N9" i="32" s="1"/>
  <c r="F9" i="28"/>
  <c r="F9" i="31" s="1"/>
  <c r="F9" i="32" s="1"/>
  <c r="W9" i="28"/>
  <c r="W9" i="31" s="1"/>
  <c r="W9" i="32" s="1"/>
  <c r="S8" i="28"/>
  <c r="S8" i="31" s="1"/>
  <c r="S8" i="32" s="1"/>
  <c r="O8" i="28"/>
  <c r="O8" i="31" s="1"/>
  <c r="O8" i="32" s="1"/>
  <c r="M8" i="28"/>
  <c r="M8" i="31" s="1"/>
  <c r="M8" i="32" s="1"/>
  <c r="T6" i="28"/>
  <c r="T6" i="31" s="1"/>
  <c r="T6" i="32" s="1"/>
  <c r="V6" i="28"/>
  <c r="V6" i="31" s="1"/>
  <c r="V6" i="32" s="1"/>
  <c r="Q6" i="28"/>
  <c r="Q6" i="31" s="1"/>
  <c r="Q6" i="32" s="1"/>
  <c r="P5" i="28"/>
  <c r="P5" i="31" s="1"/>
  <c r="P5" i="32" s="1"/>
  <c r="Q5" i="28"/>
  <c r="Q5" i="31" s="1"/>
  <c r="Q5" i="32" s="1"/>
  <c r="G5" i="28"/>
  <c r="G5" i="31" s="1"/>
  <c r="G5" i="32" s="1"/>
  <c r="W5" i="28"/>
  <c r="W5" i="31" s="1"/>
  <c r="W5" i="32" s="1"/>
  <c r="V4" i="28"/>
  <c r="V4" i="31" s="1"/>
  <c r="V4" i="32" s="1"/>
  <c r="W4" i="28"/>
  <c r="W4" i="31" s="1"/>
  <c r="W4" i="32" s="1"/>
  <c r="Q4" i="28"/>
  <c r="Q4" i="31" s="1"/>
  <c r="Q4" i="32" s="1"/>
  <c r="G2" i="28"/>
  <c r="C2" i="28"/>
  <c r="X2" i="28"/>
  <c r="M2" i="28"/>
  <c r="I10" i="28"/>
  <c r="I10" i="31" s="1"/>
  <c r="I10" i="32" s="1"/>
  <c r="M5" i="28"/>
  <c r="M5" i="31" s="1"/>
  <c r="M5" i="32" s="1"/>
  <c r="X14" i="28"/>
  <c r="X14" i="31" s="1"/>
  <c r="X14" i="32" s="1"/>
  <c r="E10" i="28"/>
  <c r="E10" i="31" s="1"/>
  <c r="E10" i="32" s="1"/>
  <c r="F8" i="28"/>
  <c r="F8" i="31" s="1"/>
  <c r="F8" i="32" s="1"/>
  <c r="I5" i="28"/>
  <c r="I5" i="31" s="1"/>
  <c r="I5" i="32" s="1"/>
  <c r="T10" i="28"/>
  <c r="T10" i="31" s="1"/>
  <c r="T10" i="32" s="1"/>
  <c r="U9" i="28"/>
  <c r="U9" i="31" s="1"/>
  <c r="U9" i="32" s="1"/>
  <c r="Y12" i="31" l="1"/>
  <c r="B12" i="32"/>
  <c r="Y17" i="31"/>
  <c r="B17" i="32"/>
  <c r="B3" i="32"/>
  <c r="Y3" i="31"/>
  <c r="B25" i="31"/>
  <c r="Y22" i="31"/>
  <c r="B22" i="32"/>
  <c r="B16" i="32"/>
  <c r="Y16" i="31"/>
  <c r="B15" i="32"/>
  <c r="Y15" i="31"/>
  <c r="B23" i="32"/>
  <c r="Y23" i="31"/>
  <c r="Y6" i="31"/>
  <c r="Y4" i="31"/>
  <c r="B4" i="32"/>
  <c r="E2" i="31"/>
  <c r="E25" i="28"/>
  <c r="Q2" i="31"/>
  <c r="Q25" i="28"/>
  <c r="I2" i="31"/>
  <c r="I25" i="28"/>
  <c r="B7" i="32"/>
  <c r="Y7" i="31"/>
  <c r="V2" i="31"/>
  <c r="V25" i="28"/>
  <c r="G2" i="31"/>
  <c r="G25" i="28"/>
  <c r="B10" i="32"/>
  <c r="Y10" i="31"/>
  <c r="D2" i="31"/>
  <c r="D25" i="28"/>
  <c r="Y9" i="31"/>
  <c r="B9" i="32"/>
  <c r="F2" i="31"/>
  <c r="F25" i="28"/>
  <c r="M25" i="28"/>
  <c r="M2" i="31"/>
  <c r="B25" i="28"/>
  <c r="W25" i="28"/>
  <c r="W2" i="31"/>
  <c r="B20" i="32"/>
  <c r="Y20" i="31"/>
  <c r="T2" i="31"/>
  <c r="T25" i="28"/>
  <c r="Y21" i="31"/>
  <c r="B21" i="32"/>
  <c r="N25" i="28"/>
  <c r="N2" i="31"/>
  <c r="P2" i="31"/>
  <c r="P25" i="28"/>
  <c r="H2" i="31"/>
  <c r="H25" i="28"/>
  <c r="Y8" i="31"/>
  <c r="O25" i="28"/>
  <c r="C25" i="28"/>
  <c r="C2" i="31"/>
  <c r="H26" i="25"/>
  <c r="J25" i="28"/>
  <c r="J2" i="31"/>
  <c r="U2" i="31"/>
  <c r="U25" i="28"/>
  <c r="S2" i="31"/>
  <c r="S25" i="28"/>
  <c r="X2" i="31"/>
  <c r="X25" i="28"/>
  <c r="K2" i="31"/>
  <c r="K25" i="28"/>
  <c r="Y5" i="31"/>
  <c r="B5" i="32"/>
  <c r="Y18" i="31"/>
  <c r="B18" i="32"/>
  <c r="B24" i="32"/>
  <c r="Y24" i="31"/>
  <c r="B13" i="32"/>
  <c r="Y13" i="31"/>
  <c r="B19" i="32"/>
  <c r="Y19" i="31"/>
  <c r="Y14" i="31"/>
  <c r="B14" i="32"/>
  <c r="R25" i="28"/>
  <c r="R2" i="31"/>
  <c r="L2" i="31"/>
  <c r="L25" i="28"/>
  <c r="O2" i="32"/>
  <c r="O25" i="32" s="1"/>
  <c r="O25" i="31"/>
  <c r="R25" i="31" l="1"/>
  <c r="R2" i="32"/>
  <c r="R25" i="32" s="1"/>
  <c r="P2" i="32"/>
  <c r="P25" i="32" s="1"/>
  <c r="P25" i="31"/>
  <c r="X25" i="31"/>
  <c r="X2" i="32"/>
  <c r="X25" i="32" s="1"/>
  <c r="W25" i="31"/>
  <c r="W2" i="32"/>
  <c r="W25" i="32" s="1"/>
  <c r="V2" i="32"/>
  <c r="V25" i="32" s="1"/>
  <c r="V25" i="31"/>
  <c r="I2" i="32"/>
  <c r="I25" i="32" s="1"/>
  <c r="I25" i="31"/>
  <c r="E2" i="32"/>
  <c r="E25" i="32" s="1"/>
  <c r="E25" i="31"/>
  <c r="M2" i="32"/>
  <c r="M25" i="32" s="1"/>
  <c r="M25" i="31"/>
  <c r="U2" i="32"/>
  <c r="U25" i="32" s="1"/>
  <c r="U25" i="31"/>
  <c r="J2" i="32"/>
  <c r="J25" i="32" s="1"/>
  <c r="J25" i="31"/>
  <c r="H2" i="32"/>
  <c r="H25" i="32" s="1"/>
  <c r="H25" i="31"/>
  <c r="T2" i="32"/>
  <c r="T25" i="32" s="1"/>
  <c r="T25" i="31"/>
  <c r="C25" i="31"/>
  <c r="C2" i="32"/>
  <c r="C25" i="32" s="1"/>
  <c r="Y2" i="31"/>
  <c r="N2" i="32"/>
  <c r="N25" i="32" s="1"/>
  <c r="N25" i="31"/>
  <c r="L25" i="31"/>
  <c r="L2" i="32"/>
  <c r="L25" i="32" s="1"/>
  <c r="K25" i="31"/>
  <c r="K2" i="32"/>
  <c r="K25" i="32" s="1"/>
  <c r="S25" i="31"/>
  <c r="S2" i="32"/>
  <c r="S25" i="32" s="1"/>
  <c r="F2" i="32"/>
  <c r="F25" i="32" s="1"/>
  <c r="F25" i="31"/>
  <c r="D2" i="32"/>
  <c r="D25" i="32" s="1"/>
  <c r="D25" i="31"/>
  <c r="Y25" i="31" s="1"/>
  <c r="G25" i="31"/>
  <c r="G2" i="32"/>
  <c r="G25" i="32" s="1"/>
  <c r="Q2" i="32"/>
  <c r="Q25" i="32" s="1"/>
  <c r="Q25" i="31"/>
  <c r="B25" i="32"/>
  <c r="B27" i="32" l="1"/>
  <c r="B31" i="32" l="1"/>
  <c r="B30" i="32"/>
  <c r="B29" i="32"/>
  <c r="B28" i="32"/>
  <c r="C3" i="23" l="1"/>
  <c r="I3" i="23"/>
  <c r="C4" i="23"/>
  <c r="I4" i="23"/>
  <c r="C5" i="23"/>
  <c r="I5" i="23"/>
  <c r="C6" i="23"/>
  <c r="I6" i="23"/>
  <c r="C7" i="23"/>
  <c r="I7" i="23"/>
  <c r="C8" i="23"/>
  <c r="I8" i="23"/>
  <c r="C9" i="23"/>
  <c r="E9" i="23"/>
  <c r="I9" i="23"/>
  <c r="M9" i="23"/>
  <c r="Q9" i="23"/>
  <c r="C10" i="23"/>
  <c r="E10" i="23"/>
  <c r="I10" i="23"/>
  <c r="M10" i="23"/>
  <c r="Q10" i="23"/>
  <c r="C11" i="23"/>
  <c r="E11" i="23"/>
  <c r="I11" i="23"/>
  <c r="M11" i="23"/>
  <c r="Q11" i="23"/>
  <c r="C12" i="23"/>
  <c r="E12" i="23"/>
  <c r="I12" i="23"/>
  <c r="M12" i="23"/>
  <c r="Q12" i="23"/>
  <c r="C13" i="23"/>
  <c r="E13" i="23"/>
  <c r="I13" i="23"/>
  <c r="M13" i="23"/>
  <c r="Q13" i="23"/>
  <c r="C14" i="23"/>
  <c r="E14" i="23"/>
  <c r="I14" i="23"/>
  <c r="Q14" i="23"/>
  <c r="C15" i="23"/>
  <c r="E15" i="23"/>
  <c r="I15" i="23"/>
  <c r="M15" i="23"/>
  <c r="Q15" i="23"/>
  <c r="C16" i="23"/>
  <c r="E16" i="23"/>
  <c r="I16" i="23"/>
  <c r="Q16" i="23"/>
  <c r="C17" i="23"/>
  <c r="E17" i="23"/>
  <c r="I17" i="23"/>
  <c r="M17" i="23"/>
  <c r="Q17" i="23"/>
  <c r="C18" i="23"/>
  <c r="E18" i="23"/>
  <c r="I18" i="23"/>
  <c r="Q18" i="23"/>
  <c r="C19" i="23"/>
  <c r="E19" i="23"/>
  <c r="I19" i="23"/>
  <c r="Q19" i="23"/>
  <c r="C20" i="23"/>
  <c r="E20" i="23"/>
  <c r="I20" i="23"/>
  <c r="Q20" i="23"/>
  <c r="C21" i="23"/>
  <c r="E21" i="23"/>
  <c r="I21" i="23"/>
  <c r="M21" i="23"/>
  <c r="Q21" i="23"/>
  <c r="C22" i="23"/>
  <c r="E22" i="23"/>
  <c r="I22" i="23"/>
  <c r="M22" i="23"/>
  <c r="Q22" i="23"/>
  <c r="C23" i="23"/>
  <c r="E23" i="23"/>
  <c r="G23" i="23"/>
  <c r="I23" i="23"/>
  <c r="M23" i="23"/>
  <c r="O23" i="23"/>
  <c r="Q23" i="23"/>
  <c r="C24" i="23"/>
  <c r="E24" i="23"/>
  <c r="G24" i="23"/>
  <c r="I24" i="23"/>
  <c r="O24" i="23"/>
  <c r="Q24" i="23"/>
  <c r="C25" i="23"/>
  <c r="E25" i="23"/>
  <c r="G25" i="23"/>
  <c r="I25" i="23"/>
  <c r="O25" i="23"/>
  <c r="Q25" i="23"/>
  <c r="C26" i="23"/>
  <c r="E26" i="23"/>
  <c r="G26" i="23"/>
  <c r="I26" i="23"/>
  <c r="O26" i="23"/>
  <c r="Q26" i="23"/>
  <c r="C27" i="23"/>
  <c r="G27" i="23"/>
  <c r="I27" i="23"/>
  <c r="O27" i="23"/>
  <c r="Q27" i="23"/>
  <c r="C28" i="23"/>
  <c r="G28" i="23"/>
  <c r="I28" i="23"/>
  <c r="K28" i="23"/>
  <c r="O28" i="23"/>
  <c r="Q28" i="23"/>
  <c r="C29" i="23"/>
  <c r="G29" i="23"/>
  <c r="I29" i="23"/>
  <c r="K29" i="23"/>
  <c r="O29" i="23"/>
  <c r="C30" i="23"/>
  <c r="G30" i="23"/>
  <c r="I30" i="23"/>
  <c r="K30" i="23"/>
  <c r="O30" i="23"/>
  <c r="C31" i="23"/>
  <c r="G31" i="23"/>
  <c r="I31" i="23"/>
  <c r="K31" i="23"/>
  <c r="O31" i="23"/>
  <c r="C32" i="23"/>
  <c r="G32" i="23"/>
  <c r="I32" i="23"/>
  <c r="K32" i="23"/>
  <c r="O32" i="23"/>
  <c r="C33" i="23"/>
  <c r="G33" i="23"/>
  <c r="I33" i="23"/>
  <c r="K33" i="23"/>
  <c r="O33" i="23"/>
  <c r="C34" i="23"/>
  <c r="G34" i="23"/>
  <c r="I34" i="23"/>
  <c r="K34" i="23"/>
  <c r="O34" i="23"/>
  <c r="C35" i="23"/>
  <c r="G35" i="23"/>
  <c r="K35" i="23"/>
  <c r="O35" i="23"/>
  <c r="G36" i="23"/>
  <c r="K36" i="23"/>
  <c r="O36" i="23"/>
  <c r="G37" i="23"/>
  <c r="K37" i="23"/>
  <c r="D4" i="21" l="1"/>
  <c r="D5" i="21"/>
  <c r="D6" i="21"/>
  <c r="D7" i="21"/>
  <c r="D8" i="21"/>
  <c r="D9" i="21"/>
  <c r="D10" i="21"/>
  <c r="D11" i="21"/>
  <c r="D12" i="21"/>
  <c r="D13" i="21"/>
  <c r="D14" i="21"/>
  <c r="D15" i="21"/>
  <c r="D16" i="21"/>
  <c r="D17" i="21"/>
  <c r="D18" i="21"/>
  <c r="D19" i="21"/>
  <c r="D20" i="21"/>
  <c r="D21" i="21"/>
  <c r="W4" i="17"/>
  <c r="W5" i="17"/>
  <c r="W6" i="17"/>
  <c r="W7" i="17"/>
  <c r="W8" i="17"/>
  <c r="W9" i="17"/>
  <c r="W10" i="17"/>
  <c r="W11" i="17"/>
  <c r="W12" i="17"/>
  <c r="W13" i="17"/>
  <c r="W14" i="17"/>
  <c r="W15" i="17"/>
  <c r="W16" i="17"/>
  <c r="W17" i="17"/>
  <c r="W18" i="17"/>
  <c r="W19" i="17"/>
  <c r="W20" i="17"/>
  <c r="W21" i="17"/>
  <c r="W22" i="17"/>
  <c r="W23" i="17"/>
  <c r="W24" i="17"/>
  <c r="W25" i="17"/>
  <c r="W26" i="17"/>
  <c r="W27" i="17"/>
  <c r="W28" i="17"/>
  <c r="W29" i="17"/>
  <c r="W30" i="17"/>
  <c r="W31" i="17"/>
  <c r="W32" i="17"/>
  <c r="W33" i="17"/>
  <c r="W34" i="17"/>
  <c r="W35" i="17"/>
  <c r="W36" i="17"/>
  <c r="W37" i="17"/>
  <c r="W38" i="17"/>
  <c r="W39" i="17"/>
  <c r="W40" i="17"/>
  <c r="W41" i="17"/>
  <c r="W42" i="17"/>
  <c r="W43" i="17"/>
  <c r="W44" i="17"/>
  <c r="W45" i="17"/>
  <c r="W46" i="17"/>
  <c r="W47" i="17"/>
  <c r="W48" i="17"/>
  <c r="W49" i="17"/>
  <c r="W50" i="17"/>
  <c r="W51" i="17"/>
  <c r="W52" i="17"/>
  <c r="W53" i="17"/>
  <c r="W54" i="17"/>
  <c r="W55" i="17"/>
  <c r="W56" i="17"/>
  <c r="W57" i="17"/>
  <c r="W58" i="17"/>
  <c r="W59" i="17"/>
  <c r="W60" i="17"/>
  <c r="W61" i="17"/>
  <c r="W62" i="17"/>
  <c r="W63" i="17"/>
  <c r="W64" i="17"/>
  <c r="W65" i="17"/>
  <c r="W66" i="17"/>
  <c r="W67" i="17"/>
  <c r="W68" i="17"/>
  <c r="W69" i="17"/>
  <c r="W70" i="17"/>
  <c r="W71" i="17"/>
  <c r="W72" i="17"/>
  <c r="W73" i="17"/>
  <c r="W74" i="17"/>
  <c r="W75" i="17"/>
  <c r="W76" i="17"/>
  <c r="W77" i="17"/>
  <c r="W78" i="17"/>
  <c r="W79" i="17"/>
  <c r="W80" i="17"/>
  <c r="W81" i="17"/>
  <c r="W82" i="17"/>
  <c r="W83" i="17"/>
  <c r="W84" i="17"/>
  <c r="W85" i="17"/>
  <c r="W86" i="17"/>
  <c r="W87" i="17"/>
  <c r="W88" i="17"/>
  <c r="W89" i="17"/>
  <c r="W90" i="17"/>
  <c r="W91" i="17"/>
  <c r="W92" i="17"/>
  <c r="W93" i="17"/>
  <c r="W94" i="17"/>
  <c r="W95" i="17"/>
  <c r="W96" i="17"/>
  <c r="W97" i="17"/>
  <c r="W98" i="17"/>
  <c r="W99" i="17"/>
  <c r="W100" i="17"/>
  <c r="W101" i="17"/>
  <c r="W102" i="17"/>
  <c r="W103" i="17"/>
  <c r="W104" i="17"/>
  <c r="W105" i="17"/>
  <c r="W106" i="17"/>
  <c r="W107" i="17"/>
  <c r="W108" i="17"/>
  <c r="W109" i="17"/>
  <c r="W110" i="17"/>
  <c r="W111" i="17"/>
  <c r="W112" i="17"/>
  <c r="W113" i="17"/>
  <c r="W114" i="17"/>
  <c r="W115" i="17"/>
  <c r="W116" i="17"/>
  <c r="W117" i="17"/>
  <c r="W118" i="17"/>
  <c r="W119" i="17"/>
  <c r="W120" i="17"/>
  <c r="W121" i="17"/>
  <c r="W122" i="17"/>
  <c r="W123" i="17"/>
  <c r="W124" i="17"/>
  <c r="W125" i="17"/>
  <c r="W126" i="17"/>
  <c r="W127" i="17"/>
  <c r="W128" i="17"/>
  <c r="W129" i="17"/>
  <c r="W130" i="17"/>
  <c r="W131" i="17"/>
  <c r="W132" i="17"/>
  <c r="W133" i="17"/>
  <c r="W134" i="17"/>
  <c r="W135" i="17"/>
  <c r="W136" i="17"/>
  <c r="W137" i="17"/>
  <c r="W138" i="17"/>
  <c r="W139" i="17"/>
  <c r="W140" i="17"/>
  <c r="W141" i="17"/>
  <c r="W142" i="17"/>
  <c r="W143" i="17"/>
  <c r="W144" i="17"/>
  <c r="W145" i="17"/>
  <c r="W146" i="17"/>
  <c r="W147" i="17"/>
  <c r="W148" i="17"/>
  <c r="W149" i="17"/>
  <c r="W150" i="17"/>
  <c r="W151" i="17"/>
  <c r="W152" i="17"/>
  <c r="W153" i="17"/>
  <c r="W154" i="17"/>
  <c r="W155" i="17"/>
  <c r="W156" i="17"/>
  <c r="W157" i="17"/>
  <c r="W158" i="17"/>
  <c r="W159" i="17"/>
  <c r="W160" i="17"/>
  <c r="W161" i="17"/>
  <c r="W162" i="17"/>
  <c r="W163" i="17"/>
  <c r="W164" i="17"/>
  <c r="W165" i="17"/>
  <c r="W166" i="17"/>
  <c r="W167" i="17"/>
  <c r="W168" i="17"/>
  <c r="W169" i="17"/>
  <c r="W170" i="17"/>
  <c r="W171" i="17"/>
  <c r="W172" i="17"/>
  <c r="W173" i="17"/>
  <c r="W174" i="17"/>
  <c r="W175" i="17"/>
  <c r="W176" i="17"/>
  <c r="W177" i="17"/>
  <c r="W178" i="17"/>
  <c r="W179" i="17"/>
  <c r="W180" i="17"/>
  <c r="W181" i="17"/>
  <c r="W182" i="17"/>
  <c r="W183" i="17"/>
  <c r="W184" i="17"/>
  <c r="W185" i="17"/>
  <c r="W186" i="17"/>
  <c r="W187" i="17"/>
  <c r="W188" i="17"/>
  <c r="W189" i="17"/>
  <c r="W190" i="17"/>
  <c r="W191" i="17"/>
  <c r="W192" i="17"/>
  <c r="W193" i="17"/>
  <c r="W194" i="17"/>
  <c r="W195" i="17"/>
  <c r="W196" i="17"/>
  <c r="W197" i="17"/>
  <c r="W198" i="17"/>
  <c r="W199" i="17"/>
  <c r="W200" i="17"/>
  <c r="W201" i="17"/>
  <c r="W202" i="17"/>
  <c r="W203" i="17"/>
  <c r="W204" i="17"/>
  <c r="W205" i="17"/>
  <c r="W206" i="17"/>
  <c r="W207" i="17"/>
  <c r="W208" i="17"/>
  <c r="W209" i="17"/>
  <c r="W210" i="17"/>
  <c r="W211" i="17"/>
  <c r="W212" i="17"/>
  <c r="W213" i="17"/>
  <c r="W214" i="17"/>
  <c r="W215" i="17"/>
  <c r="W216" i="17"/>
  <c r="W217" i="17"/>
  <c r="W218" i="17"/>
  <c r="D59" i="15" l="1"/>
  <c r="D34" i="15"/>
  <c r="D18" i="15"/>
  <c r="D11" i="15"/>
  <c r="D10" i="15"/>
  <c r="I13" i="14" l="1"/>
  <c r="I18" i="14"/>
  <c r="I24" i="14"/>
  <c r="I26" i="14"/>
  <c r="I27" i="14"/>
  <c r="I29" i="14"/>
  <c r="I30" i="14"/>
  <c r="I31" i="14"/>
  <c r="I34" i="14"/>
  <c r="I36" i="14"/>
  <c r="I38" i="14"/>
  <c r="C43" i="14" l="1"/>
  <c r="I43" i="14" s="1"/>
  <c r="C42" i="14"/>
  <c r="I42" i="14" s="1"/>
  <c r="C41" i="14"/>
  <c r="I41" i="14" s="1"/>
  <c r="C40" i="14"/>
  <c r="I40" i="14" s="1"/>
  <c r="C39" i="14"/>
  <c r="I39" i="14" s="1"/>
  <c r="C33" i="14"/>
  <c r="I33" i="14" s="1"/>
  <c r="C32" i="14"/>
  <c r="I32" i="14" s="1"/>
  <c r="C28" i="14"/>
  <c r="I28" i="14" s="1"/>
  <c r="C25" i="14"/>
  <c r="I25" i="14" s="1"/>
  <c r="C20" i="14"/>
  <c r="I20" i="14" s="1"/>
  <c r="C17" i="14"/>
  <c r="I17" i="14" s="1"/>
  <c r="C16" i="14"/>
  <c r="I16" i="14" s="1"/>
  <c r="C14" i="14"/>
  <c r="C12" i="14"/>
  <c r="I12" i="14" s="1"/>
  <c r="C11" i="14"/>
  <c r="I11" i="14" s="1"/>
  <c r="C7" i="14"/>
  <c r="C6" i="14"/>
  <c r="C35" i="14"/>
  <c r="I35" i="14" l="1"/>
  <c r="J4" i="13"/>
  <c r="O4" i="13"/>
  <c r="B5" i="13"/>
  <c r="B6" i="13"/>
  <c r="B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O7" i="13"/>
  <c r="J10" i="13"/>
  <c r="O15" i="13"/>
  <c r="J18" i="13"/>
  <c r="O23" i="13"/>
  <c r="J26" i="13"/>
  <c r="O31" i="13"/>
  <c r="J34" i="13"/>
  <c r="J5" i="13"/>
  <c r="O10" i="13"/>
  <c r="J13" i="13"/>
  <c r="O18" i="13"/>
  <c r="J21" i="13"/>
  <c r="O26" i="13"/>
  <c r="J29" i="13"/>
  <c r="O34" i="13"/>
  <c r="J37" i="13"/>
  <c r="O29" i="13"/>
  <c r="J32" i="13"/>
  <c r="O37" i="13"/>
  <c r="J35" i="13"/>
  <c r="J31" i="13"/>
  <c r="O5" i="13"/>
  <c r="J8" i="13"/>
  <c r="O13" i="13"/>
  <c r="J16" i="13"/>
  <c r="O21" i="13"/>
  <c r="J24" i="13"/>
  <c r="O16" i="13"/>
  <c r="O36" i="13"/>
  <c r="O8" i="13"/>
  <c r="J11" i="13"/>
  <c r="J19" i="13"/>
  <c r="O24" i="13"/>
  <c r="J27" i="13"/>
  <c r="O32" i="13"/>
  <c r="J6" i="13"/>
  <c r="O11" i="13"/>
  <c r="J14" i="13"/>
  <c r="O19" i="13"/>
  <c r="J22" i="13"/>
  <c r="O27" i="13"/>
  <c r="J30" i="13"/>
  <c r="O35" i="13"/>
  <c r="J38" i="13"/>
  <c r="J7" i="13"/>
  <c r="O12" i="13"/>
  <c r="O28" i="13"/>
  <c r="O6" i="13"/>
  <c r="J9" i="13"/>
  <c r="O14" i="13"/>
  <c r="J17" i="13"/>
  <c r="O22" i="13"/>
  <c r="J25" i="13"/>
  <c r="O30" i="13"/>
  <c r="J33" i="13"/>
  <c r="O38" i="13"/>
  <c r="O9" i="13"/>
  <c r="J12" i="13"/>
  <c r="O17" i="13"/>
  <c r="J20" i="13"/>
  <c r="O25" i="13"/>
  <c r="J28" i="13"/>
  <c r="O33" i="13"/>
  <c r="J36" i="13"/>
  <c r="J15" i="13"/>
  <c r="O20" i="13"/>
  <c r="J23" i="13"/>
  <c r="B37" i="14"/>
  <c r="B44" i="14"/>
  <c r="C3" i="14"/>
  <c r="I44" i="14" l="1"/>
  <c r="I37" i="14"/>
  <c r="I3" i="14"/>
  <c r="J42" i="13"/>
  <c r="O41" i="13"/>
  <c r="O42" i="13"/>
  <c r="J41" i="13"/>
  <c r="V38" i="7"/>
  <c r="Q38" i="7"/>
  <c r="L75" i="7"/>
  <c r="K75" i="7"/>
  <c r="L74" i="7"/>
  <c r="L73" i="7"/>
  <c r="K73" i="7"/>
  <c r="L72" i="7"/>
  <c r="L71" i="7"/>
  <c r="K71" i="7"/>
  <c r="L70" i="7"/>
  <c r="L69" i="7"/>
  <c r="K69" i="7"/>
  <c r="L68" i="7"/>
  <c r="K68" i="7"/>
  <c r="L67" i="7"/>
  <c r="L66" i="7"/>
  <c r="L65" i="7"/>
  <c r="K65" i="7"/>
  <c r="L64" i="7"/>
  <c r="K64" i="7"/>
  <c r="L63" i="7"/>
  <c r="K63" i="7"/>
  <c r="L62" i="7"/>
  <c r="K62" i="7"/>
  <c r="L61" i="7"/>
  <c r="L60" i="7"/>
  <c r="L59" i="7"/>
  <c r="K59" i="7"/>
  <c r="L58" i="7"/>
  <c r="K58" i="7"/>
  <c r="L57" i="7"/>
  <c r="K57" i="7"/>
  <c r="L56" i="7"/>
  <c r="K56" i="7"/>
  <c r="L55" i="7"/>
  <c r="K55" i="7"/>
  <c r="L54" i="7"/>
  <c r="L53" i="7"/>
  <c r="K53" i="7"/>
  <c r="L52" i="7"/>
  <c r="L51" i="7"/>
  <c r="K51" i="7"/>
  <c r="L50" i="7"/>
  <c r="L49" i="7"/>
  <c r="K49" i="7"/>
  <c r="L48" i="7"/>
  <c r="K48" i="7"/>
  <c r="L47" i="7"/>
  <c r="K47" i="7"/>
  <c r="L46" i="7"/>
  <c r="K46" i="7"/>
  <c r="L45" i="7"/>
  <c r="K45" i="7"/>
  <c r="L44" i="7"/>
  <c r="K44" i="7"/>
  <c r="L43" i="7"/>
  <c r="K43" i="7"/>
  <c r="L42" i="7"/>
  <c r="K42" i="7"/>
  <c r="L41" i="7"/>
  <c r="K41" i="7"/>
  <c r="L40" i="7"/>
  <c r="K40" i="7"/>
  <c r="L39" i="7"/>
  <c r="L38" i="7"/>
  <c r="K38" i="7"/>
  <c r="L37" i="7"/>
  <c r="K37" i="7"/>
  <c r="L36" i="7"/>
  <c r="L35" i="7"/>
  <c r="K35" i="7"/>
  <c r="L34" i="7"/>
  <c r="K34" i="7"/>
  <c r="L33" i="7"/>
  <c r="K33" i="7"/>
  <c r="L32" i="7"/>
  <c r="K32" i="7"/>
  <c r="L31" i="7"/>
  <c r="L30" i="7"/>
  <c r="L29" i="7"/>
  <c r="L28" i="7"/>
  <c r="K28" i="7"/>
  <c r="L27" i="7"/>
  <c r="L26" i="7"/>
  <c r="K26" i="7"/>
  <c r="L25" i="7"/>
  <c r="K25" i="7"/>
  <c r="L24" i="7"/>
  <c r="K24" i="7"/>
  <c r="L23" i="7"/>
  <c r="K23" i="7"/>
  <c r="L22" i="7"/>
  <c r="L21" i="7"/>
  <c r="K21" i="7"/>
  <c r="L20" i="7"/>
  <c r="K20" i="7"/>
  <c r="L19" i="7"/>
  <c r="K19" i="7"/>
  <c r="L18" i="7"/>
  <c r="K18" i="7"/>
  <c r="L17" i="7"/>
  <c r="L16" i="7"/>
  <c r="L15" i="7"/>
  <c r="K15" i="7"/>
  <c r="L14" i="7"/>
  <c r="K14" i="7"/>
  <c r="L13" i="7"/>
  <c r="K13" i="7"/>
  <c r="L12" i="7"/>
  <c r="L11" i="7"/>
  <c r="K11" i="7"/>
  <c r="L10" i="7"/>
  <c r="K10" i="7"/>
  <c r="L9" i="7"/>
  <c r="K9" i="7"/>
  <c r="L8" i="7"/>
  <c r="K8" i="7"/>
  <c r="L7" i="7"/>
  <c r="K7" i="7"/>
  <c r="L6" i="7"/>
  <c r="K6" i="7"/>
  <c r="L5" i="7"/>
  <c r="K5" i="7"/>
  <c r="L4" i="7"/>
  <c r="K4" i="7"/>
  <c r="I77" i="7"/>
  <c r="H77" i="7"/>
  <c r="G77" i="7"/>
  <c r="F77" i="7"/>
  <c r="E77" i="7"/>
  <c r="J75" i="7"/>
  <c r="J74" i="7"/>
  <c r="K74" i="7" s="1"/>
  <c r="J73" i="7"/>
  <c r="J72" i="7"/>
  <c r="K72" i="7" s="1"/>
  <c r="J71" i="7"/>
  <c r="J70" i="7"/>
  <c r="K70" i="7" s="1"/>
  <c r="J69" i="7"/>
  <c r="J68" i="7"/>
  <c r="J67" i="7"/>
  <c r="K67" i="7" s="1"/>
  <c r="J66" i="7"/>
  <c r="K66" i="7" s="1"/>
  <c r="J65" i="7"/>
  <c r="J64" i="7"/>
  <c r="J63" i="7"/>
  <c r="J62" i="7"/>
  <c r="J61" i="7"/>
  <c r="K61" i="7" s="1"/>
  <c r="J60" i="7"/>
  <c r="K60" i="7" s="1"/>
  <c r="J59" i="7"/>
  <c r="J58" i="7"/>
  <c r="J57" i="7"/>
  <c r="J56" i="7"/>
  <c r="J55" i="7"/>
  <c r="J54" i="7"/>
  <c r="K54" i="7" s="1"/>
  <c r="J53" i="7"/>
  <c r="J52" i="7"/>
  <c r="K52" i="7" s="1"/>
  <c r="J51" i="7"/>
  <c r="J50" i="7"/>
  <c r="K50" i="7" s="1"/>
  <c r="J49" i="7"/>
  <c r="J48" i="7"/>
  <c r="J47" i="7"/>
  <c r="J46" i="7"/>
  <c r="J45" i="7"/>
  <c r="J44" i="7"/>
  <c r="J43" i="7"/>
  <c r="J42" i="7"/>
  <c r="J41" i="7"/>
  <c r="J40" i="7"/>
  <c r="J39" i="7"/>
  <c r="K39" i="7" s="1"/>
  <c r="J38" i="7"/>
  <c r="J37" i="7"/>
  <c r="J36" i="7"/>
  <c r="K36" i="7" s="1"/>
  <c r="J35" i="7"/>
  <c r="J34" i="7"/>
  <c r="J33" i="7"/>
  <c r="J32" i="7"/>
  <c r="J31" i="7"/>
  <c r="K31" i="7" s="1"/>
  <c r="J30" i="7"/>
  <c r="K30" i="7" s="1"/>
  <c r="J29" i="7"/>
  <c r="K29" i="7" s="1"/>
  <c r="J28" i="7"/>
  <c r="J27" i="7"/>
  <c r="K27" i="7" s="1"/>
  <c r="J26" i="7"/>
  <c r="J25" i="7"/>
  <c r="J24" i="7"/>
  <c r="J23" i="7"/>
  <c r="J22" i="7"/>
  <c r="K22" i="7" s="1"/>
  <c r="J21" i="7"/>
  <c r="J20" i="7"/>
  <c r="J19" i="7"/>
  <c r="J18" i="7"/>
  <c r="J17" i="7"/>
  <c r="K17" i="7" s="1"/>
  <c r="J16" i="7"/>
  <c r="K16" i="7" s="1"/>
  <c r="J15" i="7"/>
  <c r="J14" i="7"/>
  <c r="J13" i="7"/>
  <c r="J12" i="7"/>
  <c r="J11" i="7"/>
  <c r="J10" i="7"/>
  <c r="J9" i="7"/>
  <c r="J8" i="7"/>
  <c r="J7" i="7"/>
  <c r="J6" i="7"/>
  <c r="J5" i="7"/>
  <c r="D77" i="7"/>
  <c r="D75" i="7"/>
  <c r="D74" i="7"/>
  <c r="D73" i="7"/>
  <c r="D72" i="7"/>
  <c r="D71" i="7"/>
  <c r="D70" i="7"/>
  <c r="D69" i="7"/>
  <c r="D68" i="7"/>
  <c r="D67" i="7"/>
  <c r="D66" i="7"/>
  <c r="D65" i="7"/>
  <c r="D64" i="7"/>
  <c r="D63" i="7"/>
  <c r="D62" i="7"/>
  <c r="D61" i="7"/>
  <c r="D60" i="7"/>
  <c r="D59" i="7"/>
  <c r="D58" i="7"/>
  <c r="D57" i="7"/>
  <c r="D56"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0" i="7"/>
  <c r="D11" i="7"/>
  <c r="D9" i="7"/>
  <c r="D8" i="7"/>
  <c r="D7" i="7"/>
  <c r="D6" i="7"/>
  <c r="D5" i="7"/>
  <c r="D4" i="7"/>
  <c r="J4" i="7"/>
  <c r="L77" i="7" l="1"/>
  <c r="J77" i="7"/>
  <c r="K12" i="7"/>
  <c r="K77" i="7" s="1"/>
  <c r="Y40" i="6"/>
  <c r="Y39" i="6"/>
  <c r="T40" i="6"/>
  <c r="T39" i="6"/>
  <c r="W48" i="11"/>
  <c r="W47" i="11"/>
  <c r="R48" i="11"/>
  <c r="R47" i="11"/>
  <c r="Y6" i="6"/>
  <c r="Y7" i="6"/>
  <c r="Y8" i="6"/>
  <c r="Y9" i="6"/>
  <c r="Y10" i="6"/>
  <c r="Y11" i="6"/>
  <c r="Y12" i="6"/>
  <c r="Y13" i="6"/>
  <c r="Y14" i="6"/>
  <c r="Y15" i="6"/>
  <c r="Y16" i="6"/>
  <c r="Y17" i="6"/>
  <c r="Y18" i="6"/>
  <c r="Y19" i="6"/>
  <c r="Y20" i="6"/>
  <c r="Y21" i="6"/>
  <c r="Y22" i="6"/>
  <c r="Y23" i="6"/>
  <c r="Y24" i="6"/>
  <c r="Y25" i="6"/>
  <c r="Y26" i="6"/>
  <c r="Y27" i="6"/>
  <c r="Y28" i="6"/>
  <c r="Y29" i="6"/>
  <c r="Y30" i="6"/>
  <c r="Y31" i="6"/>
  <c r="Y32" i="6"/>
  <c r="Y33" i="6"/>
  <c r="Y34" i="6"/>
  <c r="Y35" i="6"/>
  <c r="Y36" i="6"/>
  <c r="Y5" i="6"/>
  <c r="T36" i="6"/>
  <c r="T35" i="6"/>
  <c r="T34" i="6"/>
  <c r="T33" i="6"/>
  <c r="T32" i="6"/>
  <c r="T31" i="6"/>
  <c r="T30" i="6"/>
  <c r="T29" i="6"/>
  <c r="T28" i="6"/>
  <c r="T27" i="6"/>
  <c r="T26" i="6"/>
  <c r="T25" i="6"/>
  <c r="T24" i="6"/>
  <c r="T23" i="6"/>
  <c r="T22" i="6"/>
  <c r="T21" i="6"/>
  <c r="T20" i="6"/>
  <c r="T19" i="6"/>
  <c r="T18" i="6"/>
  <c r="T17" i="6"/>
  <c r="T16" i="6"/>
  <c r="T15" i="6"/>
  <c r="T14" i="6"/>
  <c r="T13" i="6"/>
  <c r="T12" i="6"/>
  <c r="T11" i="6"/>
  <c r="T10" i="6"/>
  <c r="T9" i="6"/>
  <c r="T8" i="6"/>
  <c r="T7" i="6"/>
  <c r="T6" i="6"/>
  <c r="T5" i="6"/>
  <c r="N4" i="6"/>
  <c r="O4" i="6"/>
  <c r="O109" i="6"/>
  <c r="N109" i="6"/>
  <c r="O108" i="6"/>
  <c r="N108" i="6"/>
  <c r="O107" i="6"/>
  <c r="N107" i="6"/>
  <c r="O106" i="6"/>
  <c r="N106" i="6"/>
  <c r="O105" i="6"/>
  <c r="N105" i="6"/>
  <c r="O104" i="6"/>
  <c r="N104" i="6"/>
  <c r="O103" i="6"/>
  <c r="N103" i="6"/>
  <c r="O102" i="6"/>
  <c r="N102" i="6"/>
  <c r="O101" i="6"/>
  <c r="N101" i="6"/>
  <c r="O100" i="6"/>
  <c r="N100" i="6"/>
  <c r="O99" i="6"/>
  <c r="N99" i="6"/>
  <c r="O98" i="6"/>
  <c r="N98" i="6"/>
  <c r="O97" i="6"/>
  <c r="N97" i="6"/>
  <c r="O96" i="6"/>
  <c r="N96" i="6"/>
  <c r="O95" i="6"/>
  <c r="N95" i="6"/>
  <c r="O94" i="6"/>
  <c r="N94" i="6"/>
  <c r="O93" i="6"/>
  <c r="N93" i="6"/>
  <c r="O92" i="6"/>
  <c r="N92" i="6"/>
  <c r="O91" i="6"/>
  <c r="N91" i="6"/>
  <c r="O90" i="6"/>
  <c r="N90" i="6"/>
  <c r="O89" i="6"/>
  <c r="N89" i="6"/>
  <c r="O88" i="6"/>
  <c r="N88" i="6"/>
  <c r="O87" i="6"/>
  <c r="N87" i="6"/>
  <c r="O86" i="6"/>
  <c r="N86" i="6"/>
  <c r="O85" i="6"/>
  <c r="N85" i="6"/>
  <c r="O84" i="6"/>
  <c r="N84" i="6"/>
  <c r="O83" i="6"/>
  <c r="N83" i="6"/>
  <c r="O82" i="6"/>
  <c r="N82" i="6"/>
  <c r="O81" i="6"/>
  <c r="N81" i="6"/>
  <c r="O80" i="6"/>
  <c r="N80" i="6"/>
  <c r="O79" i="6"/>
  <c r="N79" i="6"/>
  <c r="O78" i="6"/>
  <c r="N78" i="6"/>
  <c r="O77" i="6"/>
  <c r="N77" i="6"/>
  <c r="O76" i="6"/>
  <c r="N76" i="6"/>
  <c r="O75" i="6"/>
  <c r="N75" i="6"/>
  <c r="O74" i="6"/>
  <c r="N74" i="6"/>
  <c r="O73" i="6"/>
  <c r="N73" i="6"/>
  <c r="O72" i="6"/>
  <c r="N72" i="6"/>
  <c r="O71" i="6"/>
  <c r="N71" i="6"/>
  <c r="O70" i="6"/>
  <c r="N70" i="6"/>
  <c r="O69" i="6"/>
  <c r="N69" i="6"/>
  <c r="O68" i="6"/>
  <c r="N68" i="6"/>
  <c r="O67" i="6"/>
  <c r="N67" i="6"/>
  <c r="O66" i="6"/>
  <c r="N66" i="6"/>
  <c r="O65" i="6"/>
  <c r="N65" i="6"/>
  <c r="O64" i="6"/>
  <c r="N64" i="6"/>
  <c r="O63" i="6"/>
  <c r="N63" i="6"/>
  <c r="O62" i="6"/>
  <c r="N62" i="6"/>
  <c r="O61" i="6"/>
  <c r="N61" i="6"/>
  <c r="O60" i="6"/>
  <c r="N60" i="6"/>
  <c r="O59" i="6"/>
  <c r="N59" i="6"/>
  <c r="O58" i="6"/>
  <c r="N58" i="6"/>
  <c r="O57" i="6"/>
  <c r="N57" i="6"/>
  <c r="O56" i="6"/>
  <c r="N56" i="6"/>
  <c r="O55" i="6"/>
  <c r="N55" i="6"/>
  <c r="O54" i="6"/>
  <c r="N54" i="6"/>
  <c r="O53" i="6"/>
  <c r="N53" i="6"/>
  <c r="O52" i="6"/>
  <c r="N52" i="6"/>
  <c r="O51" i="6"/>
  <c r="N51" i="6"/>
  <c r="O50" i="6"/>
  <c r="N50" i="6"/>
  <c r="O49" i="6"/>
  <c r="N49" i="6"/>
  <c r="O48" i="6"/>
  <c r="N48" i="6"/>
  <c r="O47" i="6"/>
  <c r="N47" i="6"/>
  <c r="O46" i="6"/>
  <c r="N46" i="6"/>
  <c r="O45" i="6"/>
  <c r="N45" i="6"/>
  <c r="O44" i="6"/>
  <c r="N44" i="6"/>
  <c r="O43" i="6"/>
  <c r="N43" i="6"/>
  <c r="O42" i="6"/>
  <c r="N42" i="6"/>
  <c r="O41" i="6"/>
  <c r="N41" i="6"/>
  <c r="O40" i="6"/>
  <c r="N40" i="6"/>
  <c r="O39" i="6"/>
  <c r="N39" i="6"/>
  <c r="O38" i="6"/>
  <c r="N38" i="6"/>
  <c r="O37" i="6"/>
  <c r="N37" i="6"/>
  <c r="O36" i="6"/>
  <c r="N36" i="6"/>
  <c r="O35" i="6"/>
  <c r="N35" i="6"/>
  <c r="O34" i="6"/>
  <c r="N34" i="6"/>
  <c r="O33" i="6"/>
  <c r="N33" i="6"/>
  <c r="O32" i="6"/>
  <c r="N32" i="6"/>
  <c r="O31" i="6"/>
  <c r="N31" i="6"/>
  <c r="O30" i="6"/>
  <c r="N30" i="6"/>
  <c r="O29" i="6"/>
  <c r="N29" i="6"/>
  <c r="O28" i="6"/>
  <c r="N28" i="6"/>
  <c r="O27" i="6"/>
  <c r="N27" i="6"/>
  <c r="O26" i="6"/>
  <c r="N26" i="6"/>
  <c r="O25" i="6"/>
  <c r="N25" i="6"/>
  <c r="O24" i="6"/>
  <c r="N24" i="6"/>
  <c r="O23" i="6"/>
  <c r="N23" i="6"/>
  <c r="O22" i="6"/>
  <c r="N22" i="6"/>
  <c r="O21" i="6"/>
  <c r="N21" i="6"/>
  <c r="O20" i="6"/>
  <c r="N20" i="6"/>
  <c r="O19" i="6"/>
  <c r="N19" i="6"/>
  <c r="O18" i="6"/>
  <c r="N18" i="6"/>
  <c r="O17" i="6"/>
  <c r="N17" i="6"/>
  <c r="O16" i="6"/>
  <c r="N16" i="6"/>
  <c r="O15" i="6"/>
  <c r="N15" i="6"/>
  <c r="O14" i="6"/>
  <c r="N14" i="6"/>
  <c r="O13" i="6"/>
  <c r="N13" i="6"/>
  <c r="O12" i="6"/>
  <c r="N12" i="6"/>
  <c r="O11" i="6"/>
  <c r="N11" i="6"/>
  <c r="O10" i="6"/>
  <c r="N10" i="6"/>
  <c r="O9" i="6"/>
  <c r="N9" i="6"/>
  <c r="O8" i="6"/>
  <c r="N8" i="6"/>
  <c r="O7" i="6"/>
  <c r="N7" i="6"/>
  <c r="O6" i="6"/>
  <c r="N6" i="6"/>
  <c r="O5" i="6"/>
  <c r="N5"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W44" i="11"/>
  <c r="W43" i="11"/>
  <c r="W42" i="11"/>
  <c r="W41" i="11"/>
  <c r="W40" i="11"/>
  <c r="W39" i="11"/>
  <c r="W38" i="11"/>
  <c r="W37" i="11"/>
  <c r="W36" i="11"/>
  <c r="W35" i="11"/>
  <c r="W34" i="11"/>
  <c r="W33" i="11"/>
  <c r="W32" i="11"/>
  <c r="W31" i="11"/>
  <c r="W30" i="11"/>
  <c r="W29" i="11"/>
  <c r="W28" i="11"/>
  <c r="W27" i="11"/>
  <c r="W26" i="11"/>
  <c r="W25" i="11"/>
  <c r="W24" i="11"/>
  <c r="W23" i="11"/>
  <c r="W22" i="11"/>
  <c r="W21" i="11"/>
  <c r="W20" i="11"/>
  <c r="W19" i="11"/>
  <c r="W18" i="11"/>
  <c r="W17" i="11"/>
  <c r="W16" i="11"/>
  <c r="W15" i="11"/>
  <c r="W14" i="11"/>
  <c r="W13" i="11"/>
  <c r="W12" i="11"/>
  <c r="W11" i="11"/>
  <c r="W10" i="11"/>
  <c r="W9" i="11"/>
  <c r="W8" i="11"/>
  <c r="W7" i="11"/>
  <c r="W6" i="11"/>
  <c r="Y39" i="4"/>
  <c r="Y38" i="4"/>
  <c r="Y37" i="4"/>
  <c r="Y36" i="4"/>
  <c r="Y35" i="4"/>
  <c r="Y34" i="4"/>
  <c r="Y33" i="4"/>
  <c r="Y32" i="4"/>
  <c r="Y31" i="4"/>
  <c r="Y30" i="4"/>
  <c r="Y29" i="4"/>
  <c r="Y28" i="4"/>
  <c r="Y27" i="4"/>
  <c r="Y26" i="4"/>
  <c r="Y25" i="4"/>
  <c r="Y24" i="4"/>
  <c r="Y23" i="4"/>
  <c r="Y22" i="4"/>
  <c r="Y21" i="4"/>
  <c r="Y20" i="4"/>
  <c r="Y19" i="4"/>
  <c r="Y18" i="4"/>
  <c r="Y17" i="4"/>
  <c r="Y16" i="4"/>
  <c r="Y15" i="4"/>
  <c r="Y43" i="4" s="1"/>
  <c r="Y14" i="4"/>
  <c r="Y13" i="4"/>
  <c r="Y12" i="4"/>
  <c r="Y11" i="4"/>
  <c r="Y10" i="4"/>
  <c r="Y9" i="4"/>
  <c r="Y8" i="4"/>
  <c r="Y7" i="4"/>
  <c r="Y6" i="4"/>
  <c r="Y5" i="4"/>
  <c r="T39" i="4"/>
  <c r="T38" i="4"/>
  <c r="T37" i="4"/>
  <c r="T36" i="4"/>
  <c r="T35" i="4"/>
  <c r="T34" i="4"/>
  <c r="T33" i="4"/>
  <c r="T32" i="4"/>
  <c r="T31" i="4"/>
  <c r="T30" i="4"/>
  <c r="T29" i="4"/>
  <c r="T28" i="4"/>
  <c r="T27" i="4"/>
  <c r="T26" i="4"/>
  <c r="T25" i="4"/>
  <c r="T24" i="4"/>
  <c r="T23" i="4"/>
  <c r="T22" i="4"/>
  <c r="T21" i="4"/>
  <c r="T20" i="4"/>
  <c r="T19" i="4"/>
  <c r="T18" i="4"/>
  <c r="T17" i="4"/>
  <c r="T16" i="4"/>
  <c r="T15" i="4"/>
  <c r="T14" i="4"/>
  <c r="T13" i="4"/>
  <c r="T12" i="4"/>
  <c r="T11" i="4"/>
  <c r="T10" i="4"/>
  <c r="T9" i="4"/>
  <c r="T8" i="4"/>
  <c r="T7" i="4"/>
  <c r="T6" i="4"/>
  <c r="T5" i="4"/>
  <c r="O102" i="4"/>
  <c r="N102" i="4"/>
  <c r="O101" i="4"/>
  <c r="N101" i="4"/>
  <c r="O100" i="4"/>
  <c r="N100" i="4"/>
  <c r="O99" i="4"/>
  <c r="N99" i="4"/>
  <c r="O98" i="4"/>
  <c r="N98" i="4"/>
  <c r="O97" i="4"/>
  <c r="N97" i="4"/>
  <c r="O96" i="4"/>
  <c r="N96" i="4"/>
  <c r="O95" i="4"/>
  <c r="N95" i="4"/>
  <c r="O94" i="4"/>
  <c r="N94" i="4"/>
  <c r="O93" i="4"/>
  <c r="N93" i="4"/>
  <c r="O92" i="4"/>
  <c r="N92" i="4"/>
  <c r="O91" i="4"/>
  <c r="N91" i="4"/>
  <c r="O90" i="4"/>
  <c r="N90" i="4"/>
  <c r="O89" i="4"/>
  <c r="N89" i="4"/>
  <c r="O88" i="4"/>
  <c r="N88" i="4"/>
  <c r="O87" i="4"/>
  <c r="N87" i="4"/>
  <c r="O86" i="4"/>
  <c r="N86" i="4"/>
  <c r="O85" i="4"/>
  <c r="N85" i="4"/>
  <c r="O84" i="4"/>
  <c r="N84" i="4"/>
  <c r="O83" i="4"/>
  <c r="N83" i="4"/>
  <c r="O82" i="4"/>
  <c r="N82" i="4"/>
  <c r="O81" i="4"/>
  <c r="N81" i="4"/>
  <c r="O80" i="4"/>
  <c r="N80" i="4"/>
  <c r="O79" i="4"/>
  <c r="N79" i="4"/>
  <c r="O78" i="4"/>
  <c r="N78" i="4"/>
  <c r="O77" i="4"/>
  <c r="N77" i="4"/>
  <c r="O76" i="4"/>
  <c r="N76" i="4"/>
  <c r="O75" i="4"/>
  <c r="N75" i="4"/>
  <c r="O74" i="4"/>
  <c r="N74" i="4"/>
  <c r="O73" i="4"/>
  <c r="N73" i="4"/>
  <c r="O72" i="4"/>
  <c r="N72" i="4"/>
  <c r="O71" i="4"/>
  <c r="N71" i="4"/>
  <c r="O70" i="4"/>
  <c r="N70" i="4"/>
  <c r="O69" i="4"/>
  <c r="N69" i="4"/>
  <c r="O68" i="4"/>
  <c r="N68" i="4"/>
  <c r="O67" i="4"/>
  <c r="N67" i="4"/>
  <c r="O66" i="4"/>
  <c r="N66" i="4"/>
  <c r="O65" i="4"/>
  <c r="N65" i="4"/>
  <c r="O64" i="4"/>
  <c r="N64" i="4"/>
  <c r="O63" i="4"/>
  <c r="N63" i="4"/>
  <c r="O62" i="4"/>
  <c r="N62" i="4"/>
  <c r="O61" i="4"/>
  <c r="N61" i="4"/>
  <c r="O60" i="4"/>
  <c r="N60" i="4"/>
  <c r="O59" i="4"/>
  <c r="N59" i="4"/>
  <c r="O58" i="4"/>
  <c r="N58" i="4"/>
  <c r="O57" i="4"/>
  <c r="N57" i="4"/>
  <c r="O56" i="4"/>
  <c r="N56" i="4"/>
  <c r="O55" i="4"/>
  <c r="N55" i="4"/>
  <c r="O54" i="4"/>
  <c r="N54" i="4"/>
  <c r="O53" i="4"/>
  <c r="N53" i="4"/>
  <c r="O52" i="4"/>
  <c r="N52" i="4"/>
  <c r="O51" i="4"/>
  <c r="N51" i="4"/>
  <c r="O50" i="4"/>
  <c r="N50" i="4"/>
  <c r="O49" i="4"/>
  <c r="N49" i="4"/>
  <c r="O48" i="4"/>
  <c r="N48" i="4"/>
  <c r="O47" i="4"/>
  <c r="N47" i="4"/>
  <c r="O46" i="4"/>
  <c r="N46" i="4"/>
  <c r="O45" i="4"/>
  <c r="N45" i="4"/>
  <c r="O44" i="4"/>
  <c r="N44" i="4"/>
  <c r="O43" i="4"/>
  <c r="N43" i="4"/>
  <c r="O42" i="4"/>
  <c r="N42" i="4"/>
  <c r="O41" i="4"/>
  <c r="N41" i="4"/>
  <c r="O40" i="4"/>
  <c r="N40" i="4"/>
  <c r="O39" i="4"/>
  <c r="N39" i="4"/>
  <c r="O38" i="4"/>
  <c r="N38" i="4"/>
  <c r="O37" i="4"/>
  <c r="N37" i="4"/>
  <c r="O36" i="4"/>
  <c r="N36" i="4"/>
  <c r="O35" i="4"/>
  <c r="N35" i="4"/>
  <c r="O34" i="4"/>
  <c r="N34" i="4"/>
  <c r="O33" i="4"/>
  <c r="N33" i="4"/>
  <c r="O32" i="4"/>
  <c r="N32" i="4"/>
  <c r="O31" i="4"/>
  <c r="N31" i="4"/>
  <c r="O30" i="4"/>
  <c r="N30" i="4"/>
  <c r="O29" i="4"/>
  <c r="N29" i="4"/>
  <c r="O28" i="4"/>
  <c r="N28" i="4"/>
  <c r="O27" i="4"/>
  <c r="D23" i="14" s="1"/>
  <c r="I23" i="14" s="1"/>
  <c r="N27" i="4"/>
  <c r="O26" i="4"/>
  <c r="D22" i="14" s="1"/>
  <c r="I22" i="14" s="1"/>
  <c r="N26" i="4"/>
  <c r="O25" i="4"/>
  <c r="D21" i="14" s="1"/>
  <c r="I21" i="14" s="1"/>
  <c r="N25" i="4"/>
  <c r="O24" i="4"/>
  <c r="D19" i="14" s="1"/>
  <c r="I19" i="14" s="1"/>
  <c r="N24" i="4"/>
  <c r="O23" i="4"/>
  <c r="N23" i="4"/>
  <c r="O22" i="4"/>
  <c r="N22" i="4"/>
  <c r="O21" i="4"/>
  <c r="D15" i="14" s="1"/>
  <c r="I15" i="14" s="1"/>
  <c r="N21" i="4"/>
  <c r="O20" i="4"/>
  <c r="D14" i="14" s="1"/>
  <c r="I14" i="14" s="1"/>
  <c r="N20" i="4"/>
  <c r="O19" i="4"/>
  <c r="N19" i="4"/>
  <c r="O18" i="4"/>
  <c r="N18" i="4"/>
  <c r="O17" i="4"/>
  <c r="N17" i="4"/>
  <c r="O16" i="4"/>
  <c r="N16" i="4"/>
  <c r="O15" i="4"/>
  <c r="N15" i="4"/>
  <c r="O14" i="4"/>
  <c r="N14" i="4"/>
  <c r="O13" i="4"/>
  <c r="N13" i="4"/>
  <c r="O12" i="4"/>
  <c r="D10" i="14" s="1"/>
  <c r="I10" i="14" s="1"/>
  <c r="N12" i="4"/>
  <c r="O11" i="4"/>
  <c r="N11" i="4"/>
  <c r="O10" i="4"/>
  <c r="N10" i="4"/>
  <c r="O9" i="4"/>
  <c r="D7" i="14" s="1"/>
  <c r="N9" i="4"/>
  <c r="O8" i="4"/>
  <c r="D6" i="14" s="1"/>
  <c r="N8" i="4"/>
  <c r="O7" i="4"/>
  <c r="N7" i="4"/>
  <c r="O6" i="4"/>
  <c r="N6" i="4"/>
  <c r="O5" i="4"/>
  <c r="N5"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O4" i="4"/>
  <c r="N4" i="4"/>
  <c r="Y42" i="4" l="1"/>
  <c r="T43" i="4"/>
  <c r="T42" i="4"/>
  <c r="D9" i="14"/>
  <c r="D8" i="14"/>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M130" i="11"/>
  <c r="L130" i="11"/>
  <c r="M129" i="11"/>
  <c r="L129" i="11"/>
  <c r="M128" i="11"/>
  <c r="L128" i="11"/>
  <c r="M127" i="11"/>
  <c r="L127" i="11"/>
  <c r="M126" i="11"/>
  <c r="L126" i="11"/>
  <c r="M125" i="11"/>
  <c r="L125" i="11"/>
  <c r="M124" i="11"/>
  <c r="L124" i="11"/>
  <c r="M123" i="11"/>
  <c r="L123" i="11"/>
  <c r="M122" i="11"/>
  <c r="L122" i="11"/>
  <c r="M121" i="11"/>
  <c r="L121" i="11"/>
  <c r="M120" i="11"/>
  <c r="L120" i="11"/>
  <c r="M119" i="11"/>
  <c r="L119" i="11"/>
  <c r="M118" i="11"/>
  <c r="L118" i="11"/>
  <c r="M117" i="11"/>
  <c r="L117" i="11"/>
  <c r="M116" i="11"/>
  <c r="L116" i="11"/>
  <c r="M115" i="11"/>
  <c r="L115" i="11"/>
  <c r="M114" i="11"/>
  <c r="L114" i="11"/>
  <c r="M113" i="11"/>
  <c r="L113" i="11"/>
  <c r="M112" i="11"/>
  <c r="L112" i="11"/>
  <c r="M111" i="11"/>
  <c r="L111" i="11"/>
  <c r="M110" i="11"/>
  <c r="L110" i="11"/>
  <c r="M109" i="11"/>
  <c r="L109" i="11"/>
  <c r="M108" i="11"/>
  <c r="L108" i="11"/>
  <c r="M107" i="11"/>
  <c r="L107" i="11"/>
  <c r="M106" i="11"/>
  <c r="L106" i="11"/>
  <c r="M105" i="11"/>
  <c r="L105" i="11"/>
  <c r="M104" i="11"/>
  <c r="L104" i="11"/>
  <c r="M103" i="11"/>
  <c r="L103" i="11"/>
  <c r="M102" i="11"/>
  <c r="L102" i="11"/>
  <c r="M101" i="11"/>
  <c r="L101" i="11"/>
  <c r="M100" i="11"/>
  <c r="L100" i="11"/>
  <c r="M99" i="11"/>
  <c r="L99" i="11"/>
  <c r="M98" i="11"/>
  <c r="L98" i="11"/>
  <c r="M97" i="11"/>
  <c r="L97" i="11"/>
  <c r="M96" i="11"/>
  <c r="L96" i="11"/>
  <c r="M95" i="11"/>
  <c r="L95" i="11"/>
  <c r="M94" i="11"/>
  <c r="L94" i="11"/>
  <c r="M93" i="11"/>
  <c r="L93" i="11"/>
  <c r="M92" i="11"/>
  <c r="L92" i="11"/>
  <c r="M91" i="11"/>
  <c r="L91" i="11"/>
  <c r="M90" i="11"/>
  <c r="L90" i="11"/>
  <c r="M89" i="11"/>
  <c r="L89" i="11"/>
  <c r="M88" i="11"/>
  <c r="L88" i="11"/>
  <c r="M87" i="11"/>
  <c r="L87" i="11"/>
  <c r="M86" i="11"/>
  <c r="L86" i="11"/>
  <c r="M85" i="11"/>
  <c r="L85" i="11"/>
  <c r="M84" i="11"/>
  <c r="L84" i="11"/>
  <c r="M83" i="11"/>
  <c r="L83" i="11"/>
  <c r="M82" i="11"/>
  <c r="L82" i="11"/>
  <c r="M81" i="11"/>
  <c r="L81" i="11"/>
  <c r="M80" i="11"/>
  <c r="L80" i="11"/>
  <c r="M79" i="11"/>
  <c r="L79" i="11"/>
  <c r="M78" i="11"/>
  <c r="L78" i="11"/>
  <c r="M77" i="11"/>
  <c r="L77" i="11"/>
  <c r="M76" i="11"/>
  <c r="L76" i="11"/>
  <c r="M75" i="11"/>
  <c r="L75" i="11"/>
  <c r="M74" i="11"/>
  <c r="L74" i="11"/>
  <c r="M73" i="11"/>
  <c r="L73" i="11"/>
  <c r="M72" i="11"/>
  <c r="L72" i="11"/>
  <c r="M71" i="11"/>
  <c r="L71" i="11"/>
  <c r="M70" i="11"/>
  <c r="L70" i="11"/>
  <c r="M69" i="11"/>
  <c r="L69" i="11"/>
  <c r="M68" i="11"/>
  <c r="L68" i="11"/>
  <c r="M67" i="11"/>
  <c r="L67" i="11"/>
  <c r="M66" i="11"/>
  <c r="L66" i="11"/>
  <c r="M65" i="11"/>
  <c r="L65" i="11"/>
  <c r="M64" i="11"/>
  <c r="L64" i="11"/>
  <c r="M63" i="11"/>
  <c r="L63" i="11"/>
  <c r="M62" i="11"/>
  <c r="L62" i="11"/>
  <c r="M61" i="11"/>
  <c r="L61" i="11"/>
  <c r="M60" i="11"/>
  <c r="L60" i="11"/>
  <c r="M59" i="11"/>
  <c r="L59" i="11"/>
  <c r="M58" i="11"/>
  <c r="L58" i="11"/>
  <c r="M57" i="11"/>
  <c r="L57" i="11"/>
  <c r="M56" i="11"/>
  <c r="L56" i="11"/>
  <c r="M55" i="11"/>
  <c r="L55" i="11"/>
  <c r="M54" i="11"/>
  <c r="L54" i="11"/>
  <c r="M53" i="11"/>
  <c r="L53" i="11"/>
  <c r="M52" i="11"/>
  <c r="L52" i="11"/>
  <c r="M51" i="11"/>
  <c r="L51" i="11"/>
  <c r="M50" i="11"/>
  <c r="L50" i="11"/>
  <c r="M49" i="11"/>
  <c r="L49" i="11"/>
  <c r="M48" i="11"/>
  <c r="L48" i="11"/>
  <c r="M47" i="11"/>
  <c r="L47" i="11"/>
  <c r="M46" i="11"/>
  <c r="L46" i="11"/>
  <c r="M45" i="11"/>
  <c r="L45" i="11"/>
  <c r="M44" i="11"/>
  <c r="L44" i="11"/>
  <c r="M43" i="11"/>
  <c r="L43" i="11"/>
  <c r="M42" i="11"/>
  <c r="L42" i="11"/>
  <c r="M41" i="11"/>
  <c r="L41" i="11"/>
  <c r="M40" i="11"/>
  <c r="L40" i="11"/>
  <c r="M39" i="11"/>
  <c r="L39" i="11"/>
  <c r="M38" i="11"/>
  <c r="L38" i="11"/>
  <c r="M37" i="11"/>
  <c r="L37" i="11"/>
  <c r="M36" i="11"/>
  <c r="L36" i="11"/>
  <c r="M35" i="11"/>
  <c r="L35" i="11"/>
  <c r="M34" i="11"/>
  <c r="L34" i="11"/>
  <c r="M33" i="11"/>
  <c r="L33" i="11"/>
  <c r="M32" i="11"/>
  <c r="L32" i="11"/>
  <c r="M31" i="11"/>
  <c r="L31" i="11"/>
  <c r="M30" i="11"/>
  <c r="L30" i="11"/>
  <c r="M29" i="11"/>
  <c r="L29" i="11"/>
  <c r="M28" i="11"/>
  <c r="L28" i="11"/>
  <c r="M27" i="11"/>
  <c r="L27" i="11"/>
  <c r="M26" i="11"/>
  <c r="L26" i="11"/>
  <c r="M25" i="11"/>
  <c r="L25" i="11"/>
  <c r="M24" i="11"/>
  <c r="L24" i="11"/>
  <c r="M23" i="11"/>
  <c r="L23" i="11"/>
  <c r="M22" i="11"/>
  <c r="L22" i="11"/>
  <c r="M21" i="11"/>
  <c r="L21" i="11"/>
  <c r="M20" i="11"/>
  <c r="L20" i="11"/>
  <c r="M19" i="11"/>
  <c r="L19" i="11"/>
  <c r="M18" i="11"/>
  <c r="L18" i="11"/>
  <c r="M17" i="11"/>
  <c r="L17" i="11"/>
  <c r="M16" i="11"/>
  <c r="L16" i="11"/>
  <c r="M15" i="11"/>
  <c r="L15" i="11"/>
  <c r="M14" i="11"/>
  <c r="L14" i="11"/>
  <c r="M13" i="11"/>
  <c r="L13" i="11"/>
  <c r="M12" i="11"/>
  <c r="L12" i="11"/>
  <c r="M11" i="11"/>
  <c r="L11" i="11"/>
  <c r="M10" i="11"/>
  <c r="L10" i="11"/>
  <c r="M9" i="11"/>
  <c r="L9" i="11"/>
  <c r="M8" i="11"/>
  <c r="L8" i="11"/>
  <c r="M7" i="11"/>
  <c r="L7" i="11"/>
  <c r="M6" i="11"/>
  <c r="L6" i="11"/>
  <c r="B130" i="11"/>
  <c r="B129" i="11"/>
  <c r="B128" i="11"/>
  <c r="B127" i="11"/>
  <c r="B126" i="11"/>
  <c r="B125" i="11"/>
  <c r="B124" i="11"/>
  <c r="B123" i="11"/>
  <c r="B122" i="11"/>
  <c r="B121" i="11"/>
  <c r="B120" i="11"/>
  <c r="B119" i="11"/>
  <c r="B118" i="11"/>
  <c r="B117" i="11"/>
  <c r="B116" i="11"/>
  <c r="B115" i="11"/>
  <c r="B114" i="11"/>
  <c r="B113" i="11"/>
  <c r="B112" i="11"/>
  <c r="B111" i="11"/>
  <c r="B110" i="11"/>
  <c r="B109" i="11"/>
  <c r="B108" i="11"/>
  <c r="B107" i="11"/>
  <c r="B106" i="11"/>
  <c r="B105" i="11"/>
  <c r="B104" i="11"/>
  <c r="B103" i="11"/>
  <c r="B102" i="11"/>
  <c r="B101" i="11"/>
  <c r="B100" i="11"/>
  <c r="B99" i="11"/>
  <c r="B98" i="11"/>
  <c r="B97" i="11"/>
  <c r="B96" i="11"/>
  <c r="B95" i="11"/>
  <c r="B94" i="11"/>
  <c r="B93" i="11"/>
  <c r="B92" i="11"/>
  <c r="B91" i="11"/>
  <c r="B90" i="11"/>
  <c r="B89" i="11"/>
  <c r="B88" i="11"/>
  <c r="B87" i="11"/>
  <c r="B86" i="11"/>
  <c r="B85" i="11"/>
  <c r="B84" i="11"/>
  <c r="B83" i="11"/>
  <c r="B82" i="11"/>
  <c r="B81" i="11"/>
  <c r="B80" i="11"/>
  <c r="B79" i="11"/>
  <c r="B78" i="11"/>
  <c r="B77" i="11"/>
  <c r="B76" i="11"/>
  <c r="B75" i="11"/>
  <c r="B74" i="11"/>
  <c r="B73" i="11"/>
  <c r="B72" i="11"/>
  <c r="B71" i="11"/>
  <c r="B70" i="11"/>
  <c r="B69" i="11"/>
  <c r="B68" i="11"/>
  <c r="B67" i="11"/>
  <c r="B66" i="11"/>
  <c r="B65" i="11"/>
  <c r="B64" i="11"/>
  <c r="B63" i="11"/>
  <c r="B62" i="11"/>
  <c r="B61" i="11"/>
  <c r="B60" i="11"/>
  <c r="B59" i="11"/>
  <c r="B58" i="11"/>
  <c r="B57" i="11"/>
  <c r="B56" i="11"/>
  <c r="B55" i="11"/>
  <c r="B54" i="11"/>
  <c r="B53" i="11"/>
  <c r="B52" i="11"/>
  <c r="B51" i="11"/>
  <c r="B50" i="11"/>
  <c r="B49" i="11"/>
  <c r="B48" i="11"/>
  <c r="B47" i="11"/>
  <c r="B46" i="11"/>
  <c r="B45" i="11"/>
  <c r="B44" i="11"/>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AD7" i="9"/>
  <c r="AD8" i="9"/>
  <c r="AD9" i="9"/>
  <c r="AD10" i="9"/>
  <c r="AD11" i="9"/>
  <c r="AD12" i="9"/>
  <c r="AD13" i="9"/>
  <c r="AD14" i="9"/>
  <c r="AD15" i="9"/>
  <c r="AD16" i="9"/>
  <c r="AD17" i="9"/>
  <c r="AD18" i="9"/>
  <c r="AD19" i="9"/>
  <c r="AD20" i="9"/>
  <c r="AD21" i="9"/>
  <c r="AD22" i="9"/>
  <c r="AD23" i="9"/>
  <c r="AD24" i="9"/>
  <c r="AD25" i="9"/>
  <c r="AD26" i="9"/>
  <c r="AD27" i="9"/>
  <c r="AD28" i="9"/>
  <c r="AD29" i="9"/>
  <c r="AD30" i="9"/>
  <c r="AD31" i="9"/>
  <c r="AD32" i="9"/>
  <c r="AD33" i="9"/>
  <c r="AD34" i="9"/>
  <c r="AD35" i="9"/>
  <c r="AD36" i="9"/>
  <c r="AD37" i="9"/>
  <c r="AD38" i="9"/>
  <c r="AD39" i="9"/>
  <c r="AD40" i="9"/>
  <c r="AD41" i="9"/>
  <c r="AD42" i="9"/>
  <c r="AD43" i="9"/>
  <c r="AD44" i="9"/>
  <c r="AD6" i="9"/>
  <c r="AD47" i="9" s="1"/>
  <c r="Y44" i="9"/>
  <c r="Y43" i="9"/>
  <c r="Y42" i="9"/>
  <c r="Y41" i="9"/>
  <c r="Y40" i="9"/>
  <c r="Y39" i="9"/>
  <c r="Y38" i="9"/>
  <c r="Y37" i="9"/>
  <c r="Y36" i="9"/>
  <c r="Y35" i="9"/>
  <c r="Y34" i="9"/>
  <c r="Y33" i="9"/>
  <c r="Y32" i="9"/>
  <c r="Y31" i="9"/>
  <c r="Y30" i="9"/>
  <c r="Y29" i="9"/>
  <c r="Y28" i="9"/>
  <c r="Y27" i="9"/>
  <c r="Y26" i="9"/>
  <c r="Y25" i="9"/>
  <c r="Y24" i="9"/>
  <c r="Y23" i="9"/>
  <c r="Y22" i="9"/>
  <c r="Y21" i="9"/>
  <c r="Y20" i="9"/>
  <c r="Y19" i="9"/>
  <c r="Y18" i="9"/>
  <c r="Y17" i="9"/>
  <c r="Y16" i="9"/>
  <c r="Y15" i="9"/>
  <c r="Y14" i="9"/>
  <c r="Y13" i="9"/>
  <c r="Y12" i="9"/>
  <c r="Y11" i="9"/>
  <c r="Y10" i="9"/>
  <c r="Y9" i="9"/>
  <c r="Y8" i="9"/>
  <c r="Y7" i="9"/>
  <c r="Y6" i="9"/>
  <c r="Y47" i="9" l="1"/>
  <c r="AD48" i="9"/>
  <c r="Y48" i="9"/>
  <c r="B125" i="9"/>
  <c r="B124" i="9"/>
  <c r="B123" i="9"/>
  <c r="B122" i="9"/>
  <c r="B121" i="9"/>
  <c r="B120" i="9"/>
  <c r="B119" i="9"/>
  <c r="B118" i="9"/>
  <c r="B117" i="9"/>
  <c r="B116" i="9"/>
  <c r="B115" i="9"/>
  <c r="B114" i="9"/>
  <c r="B113" i="9"/>
  <c r="B112" i="9"/>
  <c r="B111" i="9"/>
  <c r="B110" i="9"/>
  <c r="B109" i="9"/>
  <c r="B108" i="9"/>
  <c r="B107" i="9"/>
  <c r="B106" i="9"/>
  <c r="B105" i="9"/>
  <c r="B104" i="9"/>
  <c r="B103" i="9"/>
  <c r="B102" i="9"/>
  <c r="B101" i="9"/>
  <c r="B100" i="9"/>
  <c r="B99" i="9"/>
  <c r="B98" i="9"/>
  <c r="B97" i="9"/>
  <c r="B96" i="9"/>
  <c r="B95" i="9"/>
  <c r="B94" i="9"/>
  <c r="B93" i="9"/>
  <c r="B92" i="9"/>
  <c r="B91" i="9"/>
  <c r="B90" i="9"/>
  <c r="B89" i="9"/>
  <c r="B88" i="9"/>
  <c r="B87" i="9"/>
  <c r="B86" i="9"/>
  <c r="B85" i="9"/>
  <c r="B84" i="9"/>
  <c r="B83" i="9"/>
  <c r="B82" i="9"/>
  <c r="B81" i="9"/>
  <c r="B80" i="9"/>
  <c r="B79" i="9"/>
  <c r="B78" i="9"/>
  <c r="B77" i="9"/>
  <c r="B76" i="9"/>
  <c r="B75" i="9"/>
  <c r="B74" i="9"/>
  <c r="B73" i="9"/>
  <c r="B72" i="9"/>
  <c r="B71" i="9"/>
  <c r="B70" i="9"/>
  <c r="B69" i="9"/>
  <c r="B68" i="9"/>
  <c r="B67" i="9"/>
  <c r="B66" i="9"/>
  <c r="B65" i="9"/>
  <c r="B64" i="9"/>
  <c r="B63" i="9"/>
  <c r="B62" i="9"/>
  <c r="B61" i="9"/>
  <c r="B60" i="9"/>
  <c r="B59" i="9"/>
  <c r="B58" i="9"/>
  <c r="B57" i="9"/>
  <c r="B56" i="9"/>
  <c r="B55" i="9"/>
  <c r="B54" i="9"/>
  <c r="B53" i="9"/>
  <c r="B52" i="9"/>
  <c r="B51" i="9"/>
  <c r="B50" i="9"/>
  <c r="B49" i="9"/>
  <c r="B48" i="9"/>
  <c r="B47" i="9"/>
  <c r="B46" i="9"/>
  <c r="B45" i="9"/>
  <c r="B44" i="9"/>
  <c r="B43" i="9"/>
  <c r="B42" i="9"/>
  <c r="B41" i="9"/>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P37" i="8"/>
  <c r="P36" i="8"/>
  <c r="P35" i="8"/>
  <c r="P34" i="8"/>
  <c r="P33" i="8"/>
  <c r="P32" i="8"/>
  <c r="P31" i="8"/>
  <c r="P30" i="8"/>
  <c r="P29" i="8"/>
  <c r="P28" i="8"/>
  <c r="P27" i="8"/>
  <c r="P26" i="8"/>
  <c r="P25" i="8"/>
  <c r="P24" i="8"/>
  <c r="P23" i="8"/>
  <c r="P22" i="8"/>
  <c r="P21" i="8"/>
  <c r="P20" i="8"/>
  <c r="P19" i="8"/>
  <c r="P18" i="8"/>
  <c r="P17" i="8"/>
  <c r="P16" i="8"/>
  <c r="P15" i="8"/>
  <c r="P14" i="8"/>
  <c r="P13" i="8"/>
  <c r="P12" i="8"/>
  <c r="P11" i="8"/>
  <c r="P10" i="8"/>
  <c r="P9" i="8"/>
  <c r="P8" i="8"/>
  <c r="P7" i="8"/>
  <c r="P6" i="8"/>
  <c r="P5" i="8"/>
  <c r="K37" i="8"/>
  <c r="K36" i="8"/>
  <c r="K35" i="8"/>
  <c r="K34" i="8"/>
  <c r="K33" i="8"/>
  <c r="K32" i="8"/>
  <c r="K31" i="8"/>
  <c r="K30" i="8"/>
  <c r="K29" i="8"/>
  <c r="K28" i="8"/>
  <c r="K27" i="8"/>
  <c r="K26" i="8"/>
  <c r="K25" i="8"/>
  <c r="K24" i="8"/>
  <c r="K23" i="8"/>
  <c r="K22" i="8"/>
  <c r="K21" i="8"/>
  <c r="K20" i="8"/>
  <c r="K19" i="8"/>
  <c r="K18" i="8"/>
  <c r="K17" i="8"/>
  <c r="K16" i="8"/>
  <c r="K15" i="8"/>
  <c r="K14" i="8"/>
  <c r="K13" i="8"/>
  <c r="K12" i="8"/>
  <c r="K11" i="8"/>
  <c r="K10" i="8"/>
  <c r="K9" i="8"/>
  <c r="K8" i="8"/>
  <c r="K7" i="8"/>
  <c r="K6" i="8"/>
  <c r="K5"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V6" i="7"/>
  <c r="V7" i="7"/>
  <c r="V8" i="7"/>
  <c r="V9" i="7"/>
  <c r="V10" i="7"/>
  <c r="V11" i="7"/>
  <c r="V12" i="7"/>
  <c r="V13" i="7"/>
  <c r="V14" i="7"/>
  <c r="V15" i="7"/>
  <c r="V16" i="7"/>
  <c r="V17" i="7"/>
  <c r="V18" i="7"/>
  <c r="V19" i="7"/>
  <c r="V20" i="7"/>
  <c r="V21" i="7"/>
  <c r="V22" i="7"/>
  <c r="V23" i="7"/>
  <c r="V24" i="7"/>
  <c r="V25" i="7"/>
  <c r="V26" i="7"/>
  <c r="V27" i="7"/>
  <c r="V28" i="7"/>
  <c r="V29" i="7"/>
  <c r="V30" i="7"/>
  <c r="V31" i="7"/>
  <c r="V32" i="7"/>
  <c r="V33" i="7"/>
  <c r="V34" i="7"/>
  <c r="V5" i="7"/>
  <c r="V37" i="7" l="1"/>
  <c r="Q34" i="7"/>
  <c r="Q33" i="7"/>
  <c r="Q32" i="7"/>
  <c r="Q31" i="7"/>
  <c r="Q30" i="7"/>
  <c r="Q29" i="7"/>
  <c r="Q28" i="7"/>
  <c r="Q27" i="7"/>
  <c r="Q26" i="7"/>
  <c r="Q25" i="7"/>
  <c r="Q24" i="7"/>
  <c r="Q23" i="7"/>
  <c r="Q22" i="7"/>
  <c r="Q21" i="7"/>
  <c r="Q20" i="7"/>
  <c r="Q19" i="7"/>
  <c r="Q18" i="7"/>
  <c r="Q17" i="7"/>
  <c r="Q16" i="7"/>
  <c r="Q15" i="7"/>
  <c r="Q14" i="7"/>
  <c r="Q13" i="7"/>
  <c r="Q12" i="7"/>
  <c r="Q11" i="7"/>
  <c r="Q10" i="7"/>
  <c r="Q9" i="7"/>
  <c r="Q8" i="7"/>
  <c r="Q7" i="7"/>
  <c r="Q6" i="7"/>
  <c r="Q5" i="7"/>
  <c r="B75" i="7"/>
  <c r="B74" i="7"/>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Q37" i="7" l="1"/>
  <c r="H6" i="11"/>
  <c r="I6" i="11" s="1"/>
  <c r="H129" i="11"/>
  <c r="H87" i="11"/>
  <c r="H78" i="11"/>
  <c r="H60" i="11"/>
  <c r="H59" i="11"/>
  <c r="H33" i="11"/>
  <c r="I33" i="11" s="1"/>
  <c r="H31" i="11"/>
  <c r="I31" i="11" s="1"/>
  <c r="H20" i="11"/>
  <c r="I20" i="11" s="1"/>
  <c r="H9" i="11"/>
  <c r="H8" i="11"/>
  <c r="I8" i="11" s="1"/>
  <c r="I130" i="11"/>
  <c r="I129" i="11"/>
  <c r="I128" i="11"/>
  <c r="I127" i="11"/>
  <c r="I126" i="11"/>
  <c r="I125" i="11"/>
  <c r="I124" i="11"/>
  <c r="I123" i="11"/>
  <c r="I122" i="11"/>
  <c r="I121" i="11"/>
  <c r="I120" i="11"/>
  <c r="I119" i="11"/>
  <c r="I118" i="11"/>
  <c r="I117" i="11"/>
  <c r="I116" i="11"/>
  <c r="I115" i="11"/>
  <c r="I114" i="11"/>
  <c r="I113" i="11"/>
  <c r="I112" i="11"/>
  <c r="I111" i="11"/>
  <c r="I110" i="11"/>
  <c r="I109" i="11"/>
  <c r="I108" i="11"/>
  <c r="I107" i="11"/>
  <c r="I106" i="11"/>
  <c r="I105" i="11"/>
  <c r="I104" i="11"/>
  <c r="I103" i="11"/>
  <c r="I102" i="11"/>
  <c r="I101" i="11"/>
  <c r="I100" i="11"/>
  <c r="I99" i="11"/>
  <c r="I98" i="11"/>
  <c r="I97" i="11"/>
  <c r="I96" i="11"/>
  <c r="I95" i="11"/>
  <c r="I94" i="11"/>
  <c r="I93" i="11"/>
  <c r="I92" i="11"/>
  <c r="I91" i="11"/>
  <c r="I90" i="11"/>
  <c r="I89" i="11"/>
  <c r="I88" i="11"/>
  <c r="I87" i="11"/>
  <c r="I86" i="11"/>
  <c r="I85" i="11"/>
  <c r="I84" i="11"/>
  <c r="I83" i="11"/>
  <c r="I82" i="11"/>
  <c r="I81" i="11"/>
  <c r="I80" i="11"/>
  <c r="I79" i="11"/>
  <c r="I78" i="11"/>
  <c r="I77" i="11"/>
  <c r="I76" i="11"/>
  <c r="I75" i="11"/>
  <c r="I74" i="11"/>
  <c r="I73" i="11"/>
  <c r="I72" i="11"/>
  <c r="I71" i="11"/>
  <c r="I70" i="11"/>
  <c r="I69" i="11"/>
  <c r="I68" i="11"/>
  <c r="I67" i="11"/>
  <c r="I66" i="11"/>
  <c r="I65" i="11"/>
  <c r="I64" i="11"/>
  <c r="I63" i="11"/>
  <c r="I62" i="11"/>
  <c r="I61" i="11"/>
  <c r="I60" i="11"/>
  <c r="I59" i="11"/>
  <c r="I58" i="11"/>
  <c r="I57" i="11"/>
  <c r="I56" i="11"/>
  <c r="I55" i="11"/>
  <c r="I54" i="11"/>
  <c r="I53" i="11"/>
  <c r="I52" i="11"/>
  <c r="I51" i="11"/>
  <c r="I50" i="11"/>
  <c r="I49" i="11"/>
  <c r="I48" i="11"/>
  <c r="I47" i="11"/>
  <c r="I46" i="11"/>
  <c r="I45" i="11"/>
  <c r="I44" i="11"/>
  <c r="I43" i="11"/>
  <c r="I42" i="11"/>
  <c r="I41" i="11"/>
  <c r="I40" i="11"/>
  <c r="I39" i="11"/>
  <c r="I38" i="11"/>
  <c r="I37" i="11"/>
  <c r="I36" i="11"/>
  <c r="I35" i="11"/>
  <c r="I34" i="11"/>
  <c r="I32" i="11"/>
  <c r="I30" i="11"/>
  <c r="I29" i="11"/>
  <c r="I28" i="11"/>
  <c r="I27" i="11"/>
  <c r="I26" i="11"/>
  <c r="I25" i="11"/>
  <c r="I24" i="11"/>
  <c r="I23" i="11"/>
  <c r="I22" i="11"/>
  <c r="I21" i="11"/>
  <c r="I19" i="11"/>
  <c r="I18" i="11"/>
  <c r="I17" i="11"/>
  <c r="I16" i="11"/>
  <c r="I15" i="11"/>
  <c r="I14" i="11"/>
  <c r="I13" i="11"/>
  <c r="I12" i="11"/>
  <c r="I11" i="11"/>
  <c r="I10" i="11"/>
  <c r="I9" i="11"/>
  <c r="I7" i="11"/>
  <c r="E83" i="11"/>
  <c r="F83" i="11" s="1"/>
  <c r="E6" i="11"/>
  <c r="F6" i="11" s="1"/>
  <c r="F130" i="11"/>
  <c r="F129" i="11"/>
  <c r="F128" i="11"/>
  <c r="F127" i="11"/>
  <c r="F126" i="11"/>
  <c r="F125" i="11"/>
  <c r="F124" i="11"/>
  <c r="F123" i="11"/>
  <c r="F122" i="11"/>
  <c r="F121" i="11"/>
  <c r="F120" i="11"/>
  <c r="F119" i="11"/>
  <c r="F118" i="11"/>
  <c r="F117" i="11"/>
  <c r="F116" i="11"/>
  <c r="F115" i="11"/>
  <c r="F114" i="11"/>
  <c r="F113" i="11"/>
  <c r="F112" i="11"/>
  <c r="F111" i="11"/>
  <c r="F110" i="11"/>
  <c r="F109" i="11"/>
  <c r="F108" i="11"/>
  <c r="F107" i="11"/>
  <c r="F106" i="11"/>
  <c r="F105" i="11"/>
  <c r="F104" i="11"/>
  <c r="F103" i="11"/>
  <c r="F102" i="11"/>
  <c r="F101" i="11"/>
  <c r="F100" i="11"/>
  <c r="F99" i="11"/>
  <c r="F98" i="11"/>
  <c r="F97" i="11"/>
  <c r="F96" i="11"/>
  <c r="F95" i="11"/>
  <c r="F94" i="11"/>
  <c r="F93" i="11"/>
  <c r="F92" i="11"/>
  <c r="F91" i="11"/>
  <c r="F90" i="11"/>
  <c r="F89" i="11"/>
  <c r="F88" i="11"/>
  <c r="F87" i="11"/>
  <c r="F86" i="11"/>
  <c r="F85" i="11"/>
  <c r="F84" i="11"/>
  <c r="F82" i="11"/>
  <c r="F81" i="11"/>
  <c r="F80" i="11"/>
  <c r="F79" i="11"/>
  <c r="F78" i="11"/>
  <c r="F77" i="11"/>
  <c r="F76" i="11"/>
  <c r="F75" i="11"/>
  <c r="F74" i="11"/>
  <c r="F73" i="11"/>
  <c r="F72" i="11"/>
  <c r="F71" i="11"/>
  <c r="F70" i="11"/>
  <c r="F69" i="11"/>
  <c r="F68" i="11"/>
  <c r="F67" i="11"/>
  <c r="F66" i="11"/>
  <c r="F65" i="11"/>
  <c r="F64" i="11"/>
  <c r="F63" i="11"/>
  <c r="F62" i="11"/>
  <c r="F61" i="11"/>
  <c r="F60" i="11"/>
  <c r="F59" i="11"/>
  <c r="F58" i="11"/>
  <c r="F57" i="11"/>
  <c r="F56" i="11"/>
  <c r="F55" i="11"/>
  <c r="F54" i="11"/>
  <c r="F53" i="11"/>
  <c r="F52" i="11"/>
  <c r="F51" i="11"/>
  <c r="F50"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I125" i="9" l="1"/>
  <c r="T125" i="9" s="1"/>
  <c r="I124" i="9"/>
  <c r="T124" i="9" s="1"/>
  <c r="I123" i="9"/>
  <c r="T123" i="9" s="1"/>
  <c r="I122" i="9"/>
  <c r="T122" i="9" s="1"/>
  <c r="I121" i="9"/>
  <c r="T121" i="9" s="1"/>
  <c r="I120" i="9"/>
  <c r="T120" i="9" s="1"/>
  <c r="I119" i="9"/>
  <c r="T119" i="9" s="1"/>
  <c r="I118" i="9"/>
  <c r="T118" i="9" s="1"/>
  <c r="I117" i="9"/>
  <c r="T117" i="9" s="1"/>
  <c r="I116" i="9"/>
  <c r="T116" i="9" s="1"/>
  <c r="I115" i="9"/>
  <c r="T115" i="9" s="1"/>
  <c r="I114" i="9"/>
  <c r="T114" i="9" s="1"/>
  <c r="I113" i="9"/>
  <c r="T113" i="9" s="1"/>
  <c r="I112" i="9"/>
  <c r="T112" i="9" s="1"/>
  <c r="I111" i="9"/>
  <c r="T111" i="9" s="1"/>
  <c r="I110" i="9"/>
  <c r="T110" i="9" s="1"/>
  <c r="I109" i="9"/>
  <c r="T109" i="9" s="1"/>
  <c r="I108" i="9"/>
  <c r="T108" i="9" s="1"/>
  <c r="I107" i="9"/>
  <c r="T107" i="9" s="1"/>
  <c r="I106" i="9"/>
  <c r="T106" i="9" s="1"/>
  <c r="I105" i="9"/>
  <c r="T105" i="9" s="1"/>
  <c r="I104" i="9"/>
  <c r="T104" i="9" s="1"/>
  <c r="I103" i="9"/>
  <c r="T103" i="9" s="1"/>
  <c r="I102" i="9"/>
  <c r="T102" i="9" s="1"/>
  <c r="I101" i="9"/>
  <c r="T101" i="9" s="1"/>
  <c r="I100" i="9"/>
  <c r="T100" i="9" s="1"/>
  <c r="I99" i="9"/>
  <c r="T99" i="9" s="1"/>
  <c r="I98" i="9"/>
  <c r="T98" i="9" s="1"/>
  <c r="I97" i="9"/>
  <c r="T97" i="9" s="1"/>
  <c r="I96" i="9"/>
  <c r="T96" i="9" s="1"/>
  <c r="I95" i="9"/>
  <c r="T95" i="9" s="1"/>
  <c r="I94" i="9"/>
  <c r="T94" i="9" s="1"/>
  <c r="I93" i="9"/>
  <c r="T93" i="9" s="1"/>
  <c r="I92" i="9"/>
  <c r="T92" i="9" s="1"/>
  <c r="I91" i="9"/>
  <c r="T91" i="9" s="1"/>
  <c r="I90" i="9"/>
  <c r="T90" i="9" s="1"/>
  <c r="I89" i="9"/>
  <c r="T89" i="9" s="1"/>
  <c r="I88" i="9"/>
  <c r="T88" i="9" s="1"/>
  <c r="I87" i="9"/>
  <c r="T87" i="9" s="1"/>
  <c r="I86" i="9"/>
  <c r="T86" i="9" s="1"/>
  <c r="I85" i="9"/>
  <c r="T85" i="9" s="1"/>
  <c r="I84" i="9"/>
  <c r="T84" i="9" s="1"/>
  <c r="I83" i="9"/>
  <c r="T83" i="9" s="1"/>
  <c r="I82" i="9"/>
  <c r="T82" i="9" s="1"/>
  <c r="I81" i="9"/>
  <c r="T81" i="9" s="1"/>
  <c r="I80" i="9"/>
  <c r="T80" i="9" s="1"/>
  <c r="I79" i="9"/>
  <c r="T79" i="9" s="1"/>
  <c r="I78" i="9"/>
  <c r="T78" i="9" s="1"/>
  <c r="I77" i="9"/>
  <c r="T77" i="9" s="1"/>
  <c r="I76" i="9"/>
  <c r="T76" i="9" s="1"/>
  <c r="I75" i="9"/>
  <c r="T75" i="9" s="1"/>
  <c r="I74" i="9"/>
  <c r="T74" i="9" s="1"/>
  <c r="I73" i="9"/>
  <c r="T73" i="9" s="1"/>
  <c r="I72" i="9"/>
  <c r="T72" i="9" s="1"/>
  <c r="I71" i="9"/>
  <c r="T71" i="9" s="1"/>
  <c r="I70" i="9"/>
  <c r="T70" i="9" s="1"/>
  <c r="I69" i="9"/>
  <c r="T69" i="9" s="1"/>
  <c r="I68" i="9"/>
  <c r="T68" i="9" s="1"/>
  <c r="I67" i="9"/>
  <c r="T67" i="9" s="1"/>
  <c r="I66" i="9"/>
  <c r="T66" i="9" s="1"/>
  <c r="I65" i="9"/>
  <c r="T65" i="9" s="1"/>
  <c r="I64" i="9"/>
  <c r="T64" i="9" s="1"/>
  <c r="I63" i="9"/>
  <c r="T63" i="9" s="1"/>
  <c r="I62" i="9"/>
  <c r="T62" i="9" s="1"/>
  <c r="I61" i="9"/>
  <c r="T61" i="9" s="1"/>
  <c r="I60" i="9"/>
  <c r="T60" i="9" s="1"/>
  <c r="I59" i="9"/>
  <c r="T59" i="9" s="1"/>
  <c r="I58" i="9"/>
  <c r="T58" i="9" s="1"/>
  <c r="I57" i="9"/>
  <c r="T57" i="9" s="1"/>
  <c r="I56" i="9"/>
  <c r="T56" i="9" s="1"/>
  <c r="I55" i="9"/>
  <c r="T55" i="9" s="1"/>
  <c r="I54" i="9"/>
  <c r="T54" i="9" s="1"/>
  <c r="I53" i="9"/>
  <c r="T53" i="9" s="1"/>
  <c r="I52" i="9"/>
  <c r="T52" i="9" s="1"/>
  <c r="I51" i="9"/>
  <c r="T51" i="9" s="1"/>
  <c r="I50" i="9"/>
  <c r="T50" i="9" s="1"/>
  <c r="I49" i="9"/>
  <c r="T49" i="9" s="1"/>
  <c r="I48" i="9"/>
  <c r="T48" i="9" s="1"/>
  <c r="I47" i="9"/>
  <c r="T47" i="9" s="1"/>
  <c r="I46" i="9"/>
  <c r="T46" i="9" s="1"/>
  <c r="I45" i="9"/>
  <c r="T45" i="9" s="1"/>
  <c r="I44" i="9"/>
  <c r="T44" i="9" s="1"/>
  <c r="I43" i="9"/>
  <c r="T43" i="9" s="1"/>
  <c r="I42" i="9"/>
  <c r="T42" i="9" s="1"/>
  <c r="I41" i="9"/>
  <c r="T41" i="9" s="1"/>
  <c r="I40" i="9"/>
  <c r="T40" i="9" s="1"/>
  <c r="I39" i="9"/>
  <c r="T39" i="9" s="1"/>
  <c r="I38" i="9"/>
  <c r="T38" i="9" s="1"/>
  <c r="I37" i="9"/>
  <c r="T37" i="9" s="1"/>
  <c r="I36" i="9"/>
  <c r="T36" i="9" s="1"/>
  <c r="I35" i="9"/>
  <c r="T35" i="9" s="1"/>
  <c r="I34" i="9"/>
  <c r="T34" i="9" s="1"/>
  <c r="I33" i="9"/>
  <c r="T33" i="9" s="1"/>
  <c r="I32" i="9"/>
  <c r="T32" i="9" s="1"/>
  <c r="I31" i="9"/>
  <c r="T31" i="9" s="1"/>
  <c r="I30" i="9"/>
  <c r="T30" i="9" s="1"/>
  <c r="I29" i="9"/>
  <c r="T29" i="9" s="1"/>
  <c r="I28" i="9"/>
  <c r="T28" i="9" s="1"/>
  <c r="I27" i="9"/>
  <c r="T27" i="9" s="1"/>
  <c r="I26" i="9"/>
  <c r="T26" i="9" s="1"/>
  <c r="I25" i="9"/>
  <c r="T25" i="9" s="1"/>
  <c r="I24" i="9"/>
  <c r="T24" i="9" s="1"/>
  <c r="I23" i="9"/>
  <c r="T23" i="9" s="1"/>
  <c r="I22" i="9"/>
  <c r="T22" i="9" s="1"/>
  <c r="I21" i="9"/>
  <c r="T21" i="9" s="1"/>
  <c r="I20" i="9"/>
  <c r="T20" i="9" s="1"/>
  <c r="I19" i="9"/>
  <c r="T19" i="9" s="1"/>
  <c r="I18" i="9"/>
  <c r="T18" i="9" s="1"/>
  <c r="I17" i="9"/>
  <c r="T17" i="9" s="1"/>
  <c r="I16" i="9"/>
  <c r="T16" i="9" s="1"/>
  <c r="I15" i="9"/>
  <c r="T15" i="9" s="1"/>
  <c r="I14" i="9"/>
  <c r="T14" i="9" s="1"/>
  <c r="I13" i="9"/>
  <c r="T13" i="9" s="1"/>
  <c r="E9" i="14" s="1"/>
  <c r="I9" i="14" s="1"/>
  <c r="I12" i="9"/>
  <c r="T12" i="9" s="1"/>
  <c r="E8" i="14" s="1"/>
  <c r="I8" i="14" s="1"/>
  <c r="I11" i="9"/>
  <c r="T11" i="9" s="1"/>
  <c r="E7" i="14" s="1"/>
  <c r="I7" i="14" s="1"/>
  <c r="I10" i="9"/>
  <c r="T10" i="9" s="1"/>
  <c r="E6" i="14" s="1"/>
  <c r="I6" i="14" s="1"/>
  <c r="I9" i="9"/>
  <c r="T9" i="9" s="1"/>
  <c r="E5" i="14" s="1"/>
  <c r="I5" i="14" s="1"/>
  <c r="I8" i="9"/>
  <c r="T8" i="9" s="1"/>
  <c r="E4" i="14" s="1"/>
  <c r="I4" i="14" s="1"/>
  <c r="I7" i="9"/>
  <c r="T7" i="9" s="1"/>
  <c r="I6" i="9"/>
  <c r="T6" i="9" s="1"/>
  <c r="F125" i="9"/>
  <c r="S125" i="9" s="1"/>
  <c r="F124" i="9"/>
  <c r="S124" i="9" s="1"/>
  <c r="F123" i="9"/>
  <c r="S123" i="9" s="1"/>
  <c r="F122" i="9"/>
  <c r="S122" i="9" s="1"/>
  <c r="F121" i="9"/>
  <c r="S121" i="9" s="1"/>
  <c r="F120" i="9"/>
  <c r="S120" i="9" s="1"/>
  <c r="F119" i="9"/>
  <c r="S119" i="9" s="1"/>
  <c r="F118" i="9"/>
  <c r="S118" i="9" s="1"/>
  <c r="F117" i="9"/>
  <c r="S117" i="9" s="1"/>
  <c r="F116" i="9"/>
  <c r="S116" i="9" s="1"/>
  <c r="F115" i="9"/>
  <c r="S115" i="9" s="1"/>
  <c r="F114" i="9"/>
  <c r="S114" i="9" s="1"/>
  <c r="F113" i="9"/>
  <c r="S113" i="9" s="1"/>
  <c r="F112" i="9"/>
  <c r="S112" i="9" s="1"/>
  <c r="F111" i="9"/>
  <c r="S111" i="9" s="1"/>
  <c r="F110" i="9"/>
  <c r="S110" i="9" s="1"/>
  <c r="F109" i="9"/>
  <c r="S109" i="9" s="1"/>
  <c r="F108" i="9"/>
  <c r="S108" i="9" s="1"/>
  <c r="F107" i="9"/>
  <c r="S107" i="9" s="1"/>
  <c r="F106" i="9"/>
  <c r="S106" i="9" s="1"/>
  <c r="F105" i="9"/>
  <c r="S105" i="9" s="1"/>
  <c r="F104" i="9"/>
  <c r="S104" i="9" s="1"/>
  <c r="F103" i="9"/>
  <c r="S103" i="9" s="1"/>
  <c r="F102" i="9"/>
  <c r="S102" i="9" s="1"/>
  <c r="F101" i="9"/>
  <c r="S101" i="9" s="1"/>
  <c r="F100" i="9"/>
  <c r="S100" i="9" s="1"/>
  <c r="F99" i="9"/>
  <c r="S99" i="9" s="1"/>
  <c r="F98" i="9"/>
  <c r="S98" i="9" s="1"/>
  <c r="F97" i="9"/>
  <c r="S97" i="9" s="1"/>
  <c r="F96" i="9"/>
  <c r="S96" i="9" s="1"/>
  <c r="F95" i="9"/>
  <c r="S95" i="9" s="1"/>
  <c r="F94" i="9"/>
  <c r="S94" i="9" s="1"/>
  <c r="F93" i="9"/>
  <c r="S93" i="9" s="1"/>
  <c r="F92" i="9"/>
  <c r="S92" i="9" s="1"/>
  <c r="F91" i="9"/>
  <c r="S91" i="9" s="1"/>
  <c r="F90" i="9"/>
  <c r="S90" i="9" s="1"/>
  <c r="F89" i="9"/>
  <c r="S89" i="9" s="1"/>
  <c r="F88" i="9"/>
  <c r="S88" i="9" s="1"/>
  <c r="F87" i="9"/>
  <c r="S87" i="9" s="1"/>
  <c r="F86" i="9"/>
  <c r="S86" i="9" s="1"/>
  <c r="F85" i="9"/>
  <c r="S85" i="9" s="1"/>
  <c r="F84" i="9"/>
  <c r="S84" i="9" s="1"/>
  <c r="F83" i="9"/>
  <c r="S83" i="9" s="1"/>
  <c r="F82" i="9"/>
  <c r="S82" i="9" s="1"/>
  <c r="F81" i="9"/>
  <c r="S81" i="9" s="1"/>
  <c r="F80" i="9"/>
  <c r="S80" i="9" s="1"/>
  <c r="F79" i="9"/>
  <c r="S79" i="9" s="1"/>
  <c r="F78" i="9"/>
  <c r="S78" i="9" s="1"/>
  <c r="F77" i="9"/>
  <c r="S77" i="9" s="1"/>
  <c r="F76" i="9"/>
  <c r="S76" i="9" s="1"/>
  <c r="F75" i="9"/>
  <c r="S75" i="9" s="1"/>
  <c r="F74" i="9"/>
  <c r="S74" i="9" s="1"/>
  <c r="F73" i="9"/>
  <c r="S73" i="9" s="1"/>
  <c r="F72" i="9"/>
  <c r="S72" i="9" s="1"/>
  <c r="F71" i="9"/>
  <c r="S71" i="9" s="1"/>
  <c r="F70" i="9"/>
  <c r="S70" i="9" s="1"/>
  <c r="F69" i="9"/>
  <c r="S69" i="9" s="1"/>
  <c r="F68" i="9"/>
  <c r="S68" i="9" s="1"/>
  <c r="F67" i="9"/>
  <c r="S67" i="9" s="1"/>
  <c r="F66" i="9"/>
  <c r="S66" i="9" s="1"/>
  <c r="F65" i="9"/>
  <c r="S65" i="9" s="1"/>
  <c r="F64" i="9"/>
  <c r="S64" i="9" s="1"/>
  <c r="F63" i="9"/>
  <c r="S63" i="9" s="1"/>
  <c r="F62" i="9"/>
  <c r="S62" i="9" s="1"/>
  <c r="F61" i="9"/>
  <c r="S61" i="9" s="1"/>
  <c r="F60" i="9"/>
  <c r="S60" i="9" s="1"/>
  <c r="F59" i="9"/>
  <c r="S59" i="9" s="1"/>
  <c r="F58" i="9"/>
  <c r="S58" i="9" s="1"/>
  <c r="F57" i="9"/>
  <c r="S57" i="9" s="1"/>
  <c r="F56" i="9"/>
  <c r="S56" i="9" s="1"/>
  <c r="F55" i="9"/>
  <c r="S55" i="9" s="1"/>
  <c r="F54" i="9"/>
  <c r="S54" i="9" s="1"/>
  <c r="F53" i="9"/>
  <c r="S53" i="9" s="1"/>
  <c r="F52" i="9"/>
  <c r="S52" i="9" s="1"/>
  <c r="F51" i="9"/>
  <c r="S51" i="9" s="1"/>
  <c r="F50" i="9"/>
  <c r="S50" i="9" s="1"/>
  <c r="F49" i="9"/>
  <c r="S49" i="9" s="1"/>
  <c r="F48" i="9"/>
  <c r="S48" i="9" s="1"/>
  <c r="F47" i="9"/>
  <c r="S47" i="9" s="1"/>
  <c r="F46" i="9"/>
  <c r="S46" i="9" s="1"/>
  <c r="F45" i="9"/>
  <c r="S45" i="9" s="1"/>
  <c r="F44" i="9"/>
  <c r="S44" i="9" s="1"/>
  <c r="F43" i="9"/>
  <c r="S43" i="9" s="1"/>
  <c r="F42" i="9"/>
  <c r="S42" i="9" s="1"/>
  <c r="F41" i="9"/>
  <c r="S41" i="9" s="1"/>
  <c r="F40" i="9"/>
  <c r="S40" i="9" s="1"/>
  <c r="F39" i="9"/>
  <c r="S39" i="9" s="1"/>
  <c r="F38" i="9"/>
  <c r="S38" i="9" s="1"/>
  <c r="F37" i="9"/>
  <c r="S37" i="9" s="1"/>
  <c r="F36" i="9"/>
  <c r="S36" i="9" s="1"/>
  <c r="F35" i="9"/>
  <c r="S35" i="9" s="1"/>
  <c r="F34" i="9"/>
  <c r="S34" i="9" s="1"/>
  <c r="F33" i="9"/>
  <c r="S33" i="9" s="1"/>
  <c r="F32" i="9"/>
  <c r="S32" i="9" s="1"/>
  <c r="F31" i="9"/>
  <c r="S31" i="9" s="1"/>
  <c r="F30" i="9"/>
  <c r="S30" i="9" s="1"/>
  <c r="F29" i="9"/>
  <c r="S29" i="9" s="1"/>
  <c r="F28" i="9"/>
  <c r="S28" i="9" s="1"/>
  <c r="F27" i="9"/>
  <c r="S27" i="9" s="1"/>
  <c r="F26" i="9"/>
  <c r="S26" i="9" s="1"/>
  <c r="F25" i="9"/>
  <c r="S25" i="9" s="1"/>
  <c r="F24" i="9"/>
  <c r="S24" i="9" s="1"/>
  <c r="F23" i="9"/>
  <c r="S23" i="9" s="1"/>
  <c r="F22" i="9"/>
  <c r="S22" i="9" s="1"/>
  <c r="F21" i="9"/>
  <c r="S21" i="9" s="1"/>
  <c r="F20" i="9"/>
  <c r="S20" i="9" s="1"/>
  <c r="F19" i="9"/>
  <c r="S19" i="9" s="1"/>
  <c r="F18" i="9"/>
  <c r="S18" i="9" s="1"/>
  <c r="F17" i="9"/>
  <c r="S17" i="9" s="1"/>
  <c r="F16" i="9"/>
  <c r="S16" i="9" s="1"/>
  <c r="F15" i="9"/>
  <c r="S15" i="9" s="1"/>
  <c r="F14" i="9"/>
  <c r="S14" i="9" s="1"/>
  <c r="F13" i="9"/>
  <c r="S13" i="9" s="1"/>
  <c r="F12" i="9"/>
  <c r="S12" i="9" s="1"/>
  <c r="F11" i="9"/>
  <c r="S11" i="9" s="1"/>
  <c r="F10" i="9"/>
  <c r="S10" i="9" s="1"/>
  <c r="F9" i="9"/>
  <c r="S9" i="9" s="1"/>
  <c r="F8" i="9"/>
  <c r="S8" i="9" s="1"/>
  <c r="F7" i="9"/>
  <c r="S7" i="9" s="1"/>
  <c r="F6" i="9"/>
  <c r="S6" i="9" s="1"/>
</calcChain>
</file>

<file path=xl/comments1.xml><?xml version="1.0" encoding="utf-8"?>
<comments xmlns="http://schemas.openxmlformats.org/spreadsheetml/2006/main">
  <authors>
    <author>Kruse, Jim</author>
  </authors>
  <commentList>
    <comment ref="E6" authorId="0" shapeId="0">
      <text>
        <r>
          <rPr>
            <b/>
            <sz val="9"/>
            <color indexed="81"/>
            <rFont val="Tahoma"/>
            <family val="2"/>
          </rPr>
          <t>Kruse, Jim:</t>
        </r>
        <r>
          <rPr>
            <sz val="9"/>
            <color indexed="81"/>
            <rFont val="Tahoma"/>
            <family val="2"/>
          </rPr>
          <t xml:space="preserve">
Reduced actujal amount by 435,360 to get zero balance for commodity 5390.  This amount must go somewhere other than Mobile Harbor</t>
        </r>
      </text>
    </comment>
    <comment ref="H6" authorId="0" shapeId="0">
      <text>
        <r>
          <rPr>
            <b/>
            <sz val="9"/>
            <color indexed="81"/>
            <rFont val="Tahoma"/>
            <family val="2"/>
          </rPr>
          <t>Kruse, Jim:</t>
        </r>
        <r>
          <rPr>
            <sz val="9"/>
            <color indexed="81"/>
            <rFont val="Tahoma"/>
            <family val="2"/>
          </rPr>
          <t xml:space="preserve">
Sum of adjustments below is 489305</t>
        </r>
      </text>
    </comment>
    <comment ref="H8" authorId="0" shapeId="0">
      <text>
        <r>
          <rPr>
            <b/>
            <sz val="9"/>
            <color indexed="81"/>
            <rFont val="Tahoma"/>
            <family val="2"/>
          </rPr>
          <t>Kruse, Jim:</t>
        </r>
        <r>
          <rPr>
            <sz val="9"/>
            <color indexed="81"/>
            <rFont val="Tahoma"/>
            <family val="2"/>
          </rPr>
          <t xml:space="preserve">
Adjusted by 1298 to get zero balance</t>
        </r>
      </text>
    </comment>
    <comment ref="H9" authorId="0" shapeId="0">
      <text>
        <r>
          <rPr>
            <b/>
            <sz val="9"/>
            <color indexed="81"/>
            <rFont val="Tahoma"/>
            <family val="2"/>
          </rPr>
          <t>Kruse, Jim:</t>
        </r>
        <r>
          <rPr>
            <sz val="9"/>
            <color indexed="81"/>
            <rFont val="Tahoma"/>
            <family val="2"/>
          </rPr>
          <t xml:space="preserve">
Adjusted by 89953 to get zero balance</t>
        </r>
      </text>
    </comment>
    <comment ref="H20" authorId="0" shapeId="0">
      <text>
        <r>
          <rPr>
            <b/>
            <sz val="9"/>
            <color indexed="81"/>
            <rFont val="Tahoma"/>
            <family val="2"/>
          </rPr>
          <t>Kruse, Jim:</t>
        </r>
        <r>
          <rPr>
            <sz val="9"/>
            <color indexed="81"/>
            <rFont val="Tahoma"/>
            <family val="2"/>
          </rPr>
          <t xml:space="preserve">
Adjusted by 1628 to get zero balance
</t>
        </r>
      </text>
    </comment>
    <comment ref="H31" authorId="0" shapeId="0">
      <text>
        <r>
          <rPr>
            <b/>
            <sz val="9"/>
            <color indexed="81"/>
            <rFont val="Tahoma"/>
            <family val="2"/>
          </rPr>
          <t>Kruse, Jim:</t>
        </r>
        <r>
          <rPr>
            <sz val="9"/>
            <color indexed="81"/>
            <rFont val="Tahoma"/>
            <family val="2"/>
          </rPr>
          <t xml:space="preserve">
Adjusted by 23831 to get zero balance
</t>
        </r>
      </text>
    </comment>
    <comment ref="H33" authorId="0" shapeId="0">
      <text>
        <r>
          <rPr>
            <b/>
            <sz val="9"/>
            <color indexed="81"/>
            <rFont val="Tahoma"/>
            <family val="2"/>
          </rPr>
          <t>Kruse, Jim:</t>
        </r>
        <r>
          <rPr>
            <sz val="9"/>
            <color indexed="81"/>
            <rFont val="Tahoma"/>
            <family val="2"/>
          </rPr>
          <t xml:space="preserve">
Adjusted by 1391 to get zero balance
</t>
        </r>
      </text>
    </comment>
    <comment ref="H59" authorId="0" shapeId="0">
      <text>
        <r>
          <rPr>
            <b/>
            <sz val="9"/>
            <color indexed="81"/>
            <rFont val="Tahoma"/>
            <family val="2"/>
          </rPr>
          <t>Kruse, Jim:</t>
        </r>
        <r>
          <rPr>
            <sz val="9"/>
            <color indexed="81"/>
            <rFont val="Tahoma"/>
            <family val="2"/>
          </rPr>
          <t xml:space="preserve">
Adjusted by 39667 to get zero balance</t>
        </r>
      </text>
    </comment>
    <comment ref="H60" authorId="0" shapeId="0">
      <text>
        <r>
          <rPr>
            <b/>
            <sz val="9"/>
            <color indexed="81"/>
            <rFont val="Tahoma"/>
            <family val="2"/>
          </rPr>
          <t>Kruse, Jim:</t>
        </r>
        <r>
          <rPr>
            <sz val="9"/>
            <color indexed="81"/>
            <rFont val="Tahoma"/>
            <family val="2"/>
          </rPr>
          <t xml:space="preserve">
Adjusted by 269584 to get zero balance</t>
        </r>
      </text>
    </comment>
    <comment ref="H78" authorId="0" shapeId="0">
      <text>
        <r>
          <rPr>
            <b/>
            <sz val="9"/>
            <color indexed="81"/>
            <rFont val="Tahoma"/>
            <family val="2"/>
          </rPr>
          <t>Kruse, Jim:</t>
        </r>
        <r>
          <rPr>
            <sz val="9"/>
            <color indexed="81"/>
            <rFont val="Tahoma"/>
            <family val="2"/>
          </rPr>
          <t xml:space="preserve">
Adjusted by 16021 to get zero balance</t>
        </r>
      </text>
    </comment>
    <comment ref="E83" authorId="0" shapeId="0">
      <text>
        <r>
          <rPr>
            <b/>
            <sz val="9"/>
            <color indexed="81"/>
            <rFont val="Tahoma"/>
            <family val="2"/>
          </rPr>
          <t>Kruse, Jim:</t>
        </r>
        <r>
          <rPr>
            <sz val="9"/>
            <color indexed="81"/>
            <rFont val="Tahoma"/>
            <family val="2"/>
          </rPr>
          <t xml:space="preserve">
Reduced actujal amount by 435,360 to get zero balance.  This amount must go somewhere other than Mobile Harbor</t>
        </r>
      </text>
    </comment>
    <comment ref="H87" authorId="0" shapeId="0">
      <text>
        <r>
          <rPr>
            <b/>
            <sz val="9"/>
            <color indexed="81"/>
            <rFont val="Tahoma"/>
            <family val="2"/>
          </rPr>
          <t>Kruse, Jim:</t>
        </r>
        <r>
          <rPr>
            <sz val="9"/>
            <color indexed="81"/>
            <rFont val="Tahoma"/>
            <family val="2"/>
          </rPr>
          <t xml:space="preserve">
Adjusted by 44151 to get zero balance</t>
        </r>
      </text>
    </comment>
    <comment ref="H129" authorId="0" shapeId="0">
      <text>
        <r>
          <rPr>
            <b/>
            <sz val="9"/>
            <color indexed="81"/>
            <rFont val="Tahoma"/>
            <family val="2"/>
          </rPr>
          <t>Kruse, Jim:</t>
        </r>
        <r>
          <rPr>
            <sz val="9"/>
            <color indexed="81"/>
            <rFont val="Tahoma"/>
            <family val="2"/>
          </rPr>
          <t xml:space="preserve">
Adjusted by 1781 to get zero balance</t>
        </r>
      </text>
    </comment>
  </commentList>
</comments>
</file>

<file path=xl/sharedStrings.xml><?xml version="1.0" encoding="utf-8"?>
<sst xmlns="http://schemas.openxmlformats.org/spreadsheetml/2006/main" count="2810" uniqueCount="474">
  <si>
    <t>Code</t>
  </si>
  <si>
    <t>Commodity</t>
  </si>
  <si>
    <t>Receipts</t>
  </si>
  <si>
    <t>Shipments</t>
  </si>
  <si>
    <t>All Commodities</t>
  </si>
  <si>
    <t>Coal &amp; Lignite</t>
  </si>
  <si>
    <t>Coal Coke</t>
  </si>
  <si>
    <t>Crude Petroleum</t>
  </si>
  <si>
    <t>Gasoline</t>
  </si>
  <si>
    <t>Kerosene</t>
  </si>
  <si>
    <t>Distillate Fuel Oil</t>
  </si>
  <si>
    <t>Residual Fuel Oil</t>
  </si>
  <si>
    <t>Lube Oil &amp; Greases</t>
  </si>
  <si>
    <t>Petro. Jelly &amp; Waxes</t>
  </si>
  <si>
    <t>Naphtha &amp; Solvents</t>
  </si>
  <si>
    <t>Asphalt, Tar &amp; Pitch</t>
  </si>
  <si>
    <t>Petroleum Coke</t>
  </si>
  <si>
    <t>Hydrocarbon &amp; Petrol Gases, Liquefied and Gaseous</t>
  </si>
  <si>
    <t>Petro. Products NEC</t>
  </si>
  <si>
    <t>Nitrogenous Fert.</t>
  </si>
  <si>
    <t>Phosphatic Fert.</t>
  </si>
  <si>
    <t>Potassic Fert.</t>
  </si>
  <si>
    <t>Fert. &amp; Mixes NEC</t>
  </si>
  <si>
    <t>Acyclic Hydrocarbons</t>
  </si>
  <si>
    <t>Benzene &amp; Toluene</t>
  </si>
  <si>
    <t>Other Hydrocarbons</t>
  </si>
  <si>
    <t>Alcohols</t>
  </si>
  <si>
    <t>Carboxylic Acids</t>
  </si>
  <si>
    <t>Nitrogen Func. Comp.</t>
  </si>
  <si>
    <t>Organic Comp. NEC</t>
  </si>
  <si>
    <t>Sulphur (Liquid)</t>
  </si>
  <si>
    <t>Sulphuric Acid</t>
  </si>
  <si>
    <t>Ammonia</t>
  </si>
  <si>
    <t>Sodium Hydroxide</t>
  </si>
  <si>
    <t>Inorg. Elem., Oxides, &amp; Halogen Salts</t>
  </si>
  <si>
    <t>Metallic Salts</t>
  </si>
  <si>
    <t>Inorganic Chem. NEC</t>
  </si>
  <si>
    <t>Chemical Additives</t>
  </si>
  <si>
    <t>Wood &amp; Resin Chem.</t>
  </si>
  <si>
    <t>Chem. Products NEC</t>
  </si>
  <si>
    <t>Wood Chips</t>
  </si>
  <si>
    <t>Limestone</t>
  </si>
  <si>
    <t>Gypsum</t>
  </si>
  <si>
    <t>Sand &amp; Gravel</t>
  </si>
  <si>
    <t>Waterway Improv. Mat</t>
  </si>
  <si>
    <t>Iron Ore</t>
  </si>
  <si>
    <t>Iron &amp; Steel Scrap</t>
  </si>
  <si>
    <t>Marine Shells</t>
  </si>
  <si>
    <t>Aluminum Ore</t>
  </si>
  <si>
    <t>Manganese Ore</t>
  </si>
  <si>
    <t>Non-Ferrous Ores NEC</t>
  </si>
  <si>
    <t>Clay &amp; Refrac. Mat.</t>
  </si>
  <si>
    <t>Salt</t>
  </si>
  <si>
    <t>Slag</t>
  </si>
  <si>
    <t>Non-Metal. Min. NEC</t>
  </si>
  <si>
    <t>Lime</t>
  </si>
  <si>
    <t>Cement &amp; Concrete</t>
  </si>
  <si>
    <t>Misc. Mineral Prod.</t>
  </si>
  <si>
    <t>Pig Iron</t>
  </si>
  <si>
    <t>Ferro Alloys</t>
  </si>
  <si>
    <t>I&amp;S Primary Forms</t>
  </si>
  <si>
    <t>I&amp;S Plates &amp; Sheets</t>
  </si>
  <si>
    <t>I&amp;S Bars &amp; Shapes</t>
  </si>
  <si>
    <t>I&amp;S Pipe &amp; Tube</t>
  </si>
  <si>
    <t>Primary I&amp;S NEC</t>
  </si>
  <si>
    <t>Aluminum</t>
  </si>
  <si>
    <t>Fab. Metal Products</t>
  </si>
  <si>
    <t>Wheat</t>
  </si>
  <si>
    <t>Corn</t>
  </si>
  <si>
    <t>Rice</t>
  </si>
  <si>
    <t>Sorghum Grains</t>
  </si>
  <si>
    <t>Soybeans</t>
  </si>
  <si>
    <t>Oilseeds NEC</t>
  </si>
  <si>
    <t>Vegetable Oils</t>
  </si>
  <si>
    <t>Grain Mill Products</t>
  </si>
  <si>
    <t>Animal Feed, Prep.</t>
  </si>
  <si>
    <t>Fish, Prepared</t>
  </si>
  <si>
    <t>Sugar</t>
  </si>
  <si>
    <t>Molasses</t>
  </si>
  <si>
    <t>Water &amp; Ice</t>
  </si>
  <si>
    <t>Machinery (Not Elec)</t>
  </si>
  <si>
    <t>Manufac. Wood Prod.</t>
  </si>
  <si>
    <t>Manufac. Prod. NEC</t>
  </si>
  <si>
    <t>Waste and Scrap NEC</t>
  </si>
  <si>
    <t>Beaumont</t>
  </si>
  <si>
    <t>Port Arthur</t>
  </si>
  <si>
    <t>Houston</t>
  </si>
  <si>
    <t>Texas City</t>
  </si>
  <si>
    <t>Galveston</t>
  </si>
  <si>
    <t>Freeport</t>
  </si>
  <si>
    <t>Victoria</t>
  </si>
  <si>
    <t>Corpus Christi</t>
  </si>
  <si>
    <t>Brownsville</t>
  </si>
  <si>
    <t>DOMESTIC INTERNAL TRAFFIC ONLY</t>
  </si>
  <si>
    <t>Lake Charles</t>
  </si>
  <si>
    <t>New Orleans</t>
  </si>
  <si>
    <t>Pascagoula</t>
  </si>
  <si>
    <t>Biloxi</t>
  </si>
  <si>
    <t>Gulfport</t>
  </si>
  <si>
    <t>East Pearl River</t>
  </si>
  <si>
    <t>Mobile</t>
  </si>
  <si>
    <t>Panama City</t>
  </si>
  <si>
    <t>La Grange Bayou</t>
  </si>
  <si>
    <t>Escambia Bay</t>
  </si>
  <si>
    <t>Pensacola</t>
  </si>
  <si>
    <t>Unknown or NEC</t>
  </si>
  <si>
    <t>Coloring Mat. NEC</t>
  </si>
  <si>
    <t>Perfumes &amp; Cleansers</t>
  </si>
  <si>
    <t>Plastics</t>
  </si>
  <si>
    <t>Lumber</t>
  </si>
  <si>
    <t>Pulp &amp; Waste Paper</t>
  </si>
  <si>
    <t>Non-Ferrous Scrap</t>
  </si>
  <si>
    <t>Sulphur, (Dry)</t>
  </si>
  <si>
    <t>Paper &amp; Paperboard</t>
  </si>
  <si>
    <t>Paper Products NEC</t>
  </si>
  <si>
    <t>Glass &amp; Glass Prod.</t>
  </si>
  <si>
    <t>Fish (Not Shellfish)</t>
  </si>
  <si>
    <t>Vegetables &amp; Prod.</t>
  </si>
  <si>
    <t>Food Products NEC</t>
  </si>
  <si>
    <t>Electrical Machinery</t>
  </si>
  <si>
    <t>Vehicles &amp; Parts</t>
  </si>
  <si>
    <t>Aircraft &amp; Parts</t>
  </si>
  <si>
    <t>Ships &amp; Boats</t>
  </si>
  <si>
    <t>Textile Products</t>
  </si>
  <si>
    <t>Rubber &amp; Plastic Pr.</t>
  </si>
  <si>
    <t>Fuel Wood</t>
  </si>
  <si>
    <t>Newsprint</t>
  </si>
  <si>
    <t>Alcoholic Beverages</t>
  </si>
  <si>
    <t>Ordnance &amp; Access.</t>
  </si>
  <si>
    <t>Organo - Inorg. Comp.</t>
  </si>
  <si>
    <t>Radioactive Material</t>
  </si>
  <si>
    <t>Pigments &amp; Paints</t>
  </si>
  <si>
    <t>Medicines</t>
  </si>
  <si>
    <t>Pesticides</t>
  </si>
  <si>
    <t>Starches, Gluten, Glue</t>
  </si>
  <si>
    <t>Explosives</t>
  </si>
  <si>
    <t>Rubber &amp; Gums</t>
  </si>
  <si>
    <t>Wood in the Rough</t>
  </si>
  <si>
    <t>Forest Products NEC</t>
  </si>
  <si>
    <t>Building Stone</t>
  </si>
  <si>
    <t>Copper Ore</t>
  </si>
  <si>
    <t>Copper</t>
  </si>
  <si>
    <t>Smelted Prod. NEC</t>
  </si>
  <si>
    <t>Primary Wood Prod.</t>
  </si>
  <si>
    <t>Shellfish</t>
  </si>
  <si>
    <t>Barley &amp; Rye</t>
  </si>
  <si>
    <t>Oats</t>
  </si>
  <si>
    <t>Peanuts</t>
  </si>
  <si>
    <t>Wheat Flour</t>
  </si>
  <si>
    <t>Meat, Fresh, Frozen</t>
  </si>
  <si>
    <t>Meat, Prepared</t>
  </si>
  <si>
    <t>Dairy Products</t>
  </si>
  <si>
    <t>Tallow, Animal Oils</t>
  </si>
  <si>
    <t>Animals &amp; Prod. NEC</t>
  </si>
  <si>
    <t>Bananas &amp; Plantains</t>
  </si>
  <si>
    <t>Fruit &amp; Nuts NEC</t>
  </si>
  <si>
    <t>Fruit Juices</t>
  </si>
  <si>
    <t>Coffee</t>
  </si>
  <si>
    <t>Cocoa Beans</t>
  </si>
  <si>
    <t>Tobacco &amp; Products</t>
  </si>
  <si>
    <t>Cotton</t>
  </si>
  <si>
    <t>Natural Fibers NEC</t>
  </si>
  <si>
    <t>Farm Products NEC</t>
  </si>
  <si>
    <t>Intrawaterway</t>
  </si>
  <si>
    <t>Baton Rouge</t>
  </si>
  <si>
    <t>Stats are derived from Baton Rouge to New Orleans and for Port Allent Cut-off.</t>
  </si>
  <si>
    <t>BATON ROUGE TO NEW ORLEANS</t>
  </si>
  <si>
    <t/>
  </si>
  <si>
    <t>Phosphate Rock</t>
  </si>
  <si>
    <t>Subtract</t>
  </si>
  <si>
    <t>From North</t>
  </si>
  <si>
    <t>Domestic Internal</t>
  </si>
  <si>
    <t>Minus</t>
  </si>
  <si>
    <t>Upbound</t>
  </si>
  <si>
    <t>GIWW</t>
  </si>
  <si>
    <t>PORT ALLEN</t>
  </si>
  <si>
    <t>ATCHAFALAYA</t>
  </si>
  <si>
    <t>Stats are deriveed by pulling out traffic related to Tombigbee-Black Warrior Waterways (it appears  that Mobile River is included in this)</t>
  </si>
  <si>
    <t>MOBILE</t>
  </si>
  <si>
    <t>from North</t>
  </si>
  <si>
    <t xml:space="preserve">Minus </t>
  </si>
  <si>
    <t>Note:  Items in Columns D and G had to be adjusted to avoid negative balance.  Some of them must have originated/terminated outside Mobile.</t>
  </si>
  <si>
    <t>2-digit</t>
  </si>
  <si>
    <t>12</t>
  </si>
  <si>
    <t>Row Labels</t>
  </si>
  <si>
    <t>21</t>
  </si>
  <si>
    <t>22</t>
  </si>
  <si>
    <t>23</t>
  </si>
  <si>
    <t>24</t>
  </si>
  <si>
    <t>25</t>
  </si>
  <si>
    <t>26</t>
  </si>
  <si>
    <t>29</t>
  </si>
  <si>
    <t>31</t>
  </si>
  <si>
    <t>32</t>
  </si>
  <si>
    <t>41</t>
  </si>
  <si>
    <t>43</t>
  </si>
  <si>
    <t>44</t>
  </si>
  <si>
    <t>46</t>
  </si>
  <si>
    <t>47</t>
  </si>
  <si>
    <t>48</t>
  </si>
  <si>
    <t>49</t>
  </si>
  <si>
    <t>52</t>
  </si>
  <si>
    <t>53</t>
  </si>
  <si>
    <t>54</t>
  </si>
  <si>
    <t>62</t>
  </si>
  <si>
    <t>63</t>
  </si>
  <si>
    <t>64</t>
  </si>
  <si>
    <t>65</t>
  </si>
  <si>
    <t>66</t>
  </si>
  <si>
    <t>67</t>
  </si>
  <si>
    <t>68</t>
  </si>
  <si>
    <t>71</t>
  </si>
  <si>
    <t>79</t>
  </si>
  <si>
    <t>89</t>
  </si>
  <si>
    <t>(blank)</t>
  </si>
  <si>
    <t>Grand Total</t>
  </si>
  <si>
    <t>Sum of Receipts</t>
  </si>
  <si>
    <t>https://www.eia.gov/dnav/pet/pet_pri_refmg_dcu_nus_m.htm</t>
  </si>
  <si>
    <t>https://www.eia.gov/dnav/pet/pet_pri_refoth_dcu_nus_m.htm</t>
  </si>
  <si>
    <t>http://www.poten.com/wp-content/uploads/2016/04/Asphalt-Weekly-Monitor-brochure.pdf</t>
  </si>
  <si>
    <t>ICIS</t>
  </si>
  <si>
    <t>Sum of Shipments</t>
  </si>
  <si>
    <t>https://www.eia.gov/dnav/pet/pet_pri_refoth_a_EPJK_PTG_dpgal_m.htm</t>
  </si>
  <si>
    <t>11</t>
  </si>
  <si>
    <t>45</t>
  </si>
  <si>
    <t>74</t>
  </si>
  <si>
    <t>https://minerals.usgs.gov/minerals/pubs/commodity/gypsum/index.html#myb</t>
  </si>
  <si>
    <t>https://minerals.usgs.gov/minerals/pubs/commodity/clays/index.html#myb</t>
  </si>
  <si>
    <t>https://minerals.usgs.gov/minerals/pubs/commodity/lime/index.html#myb</t>
  </si>
  <si>
    <t>https://minerals.usgs.gov/minerals/pubs/commodity/cement/index.html#myb</t>
  </si>
  <si>
    <t>TOTAL</t>
  </si>
  <si>
    <t>42</t>
  </si>
  <si>
    <t>51</t>
  </si>
  <si>
    <t>55</t>
  </si>
  <si>
    <t>72</t>
  </si>
  <si>
    <t>75</t>
  </si>
  <si>
    <t>76</t>
  </si>
  <si>
    <t>99</t>
  </si>
  <si>
    <t>http://www.eia.gov/coal/</t>
  </si>
  <si>
    <t>61</t>
  </si>
  <si>
    <t>73</t>
  </si>
  <si>
    <t>http://www.steelonthenet.com/steel-prices.html</t>
  </si>
  <si>
    <t>https://minerals.usgs.gov/minerals/pubs/commodity/ferroalloys/index.html#myb</t>
  </si>
  <si>
    <t>Through</t>
  </si>
  <si>
    <t>Total</t>
  </si>
  <si>
    <t>Downbound</t>
  </si>
  <si>
    <t>All Commodities (totals per document)</t>
  </si>
  <si>
    <t>Totals per detail</t>
  </si>
  <si>
    <t>Tot Rec</t>
  </si>
  <si>
    <t>Tot Ship</t>
  </si>
  <si>
    <t>Line total</t>
  </si>
  <si>
    <t>Sum of Tot Ship</t>
  </si>
  <si>
    <t>Sum of Tot Rec</t>
  </si>
  <si>
    <t>5%+</t>
  </si>
  <si>
    <t>Iron and Steel Scrap</t>
  </si>
  <si>
    <t>Florida</t>
  </si>
  <si>
    <t>Alabama</t>
  </si>
  <si>
    <t>Mississippi</t>
  </si>
  <si>
    <t>Lower Mississippi</t>
  </si>
  <si>
    <t>Louisiana</t>
  </si>
  <si>
    <t>Texas</t>
  </si>
  <si>
    <t>All values in 000's of tons</t>
  </si>
  <si>
    <t>Price Source</t>
  </si>
  <si>
    <t>Link</t>
  </si>
  <si>
    <t>Producer Price Index</t>
  </si>
  <si>
    <t>Adjustment/Notes</t>
  </si>
  <si>
    <t>U.S. Energy Information Administration</t>
  </si>
  <si>
    <t>https://www.eia.gov/coal/annual/pdf/table28.pdf</t>
  </si>
  <si>
    <t>https://www.eia.gov/dnav/pet/pet_pri_rac2_dcu_r30_a.htm</t>
  </si>
  <si>
    <t xml:space="preserve">Converted from gallons to ST. Sales for Resale average used. </t>
  </si>
  <si>
    <t>Converted from gallons to ST.</t>
  </si>
  <si>
    <t>https://www.eia.gov/dnav/pet/pet_pri_dist_dcu_nus_m.htm</t>
  </si>
  <si>
    <t>Independent Chemical Information Service</t>
  </si>
  <si>
    <t>ICIS Base Oils - February 2018</t>
  </si>
  <si>
    <t>https://beta.bls.gov/dataViewer/view/timeseries/WPS057</t>
  </si>
  <si>
    <t>ICIS Paraffin Wax - February 2018</t>
  </si>
  <si>
    <t>ICIS Naphtha - February 2018</t>
  </si>
  <si>
    <t>Poten</t>
  </si>
  <si>
    <t>Selling prices for asphalt and cement used.</t>
  </si>
  <si>
    <t>Price rolled into above average by Poten</t>
  </si>
  <si>
    <t>https://www.eia.gov/energyexplained/index.php?page=hgls_prices#tab2</t>
  </si>
  <si>
    <t xml:space="preserve">Propane is the most common product in this category and so the price for propane was used. For the conversion  calculation, density at 4.8lbs per gallon was used. </t>
  </si>
  <si>
    <t>Took the average of the petrochemical products above - after adjusting the 2018 prices to 2016 dollars.</t>
  </si>
  <si>
    <t>U.S. Department of Agriculture - Economic Research Service</t>
  </si>
  <si>
    <t>https://www.ers.usda.gov/data-products/fertilizer-use-and-price.aspx</t>
  </si>
  <si>
    <t xml:space="preserve"> https://beta.bls.gov/dataViewer/view/timeseries/WPS0652</t>
  </si>
  <si>
    <t>https://beta.bls.gov/dataViewer/view/timeseries/WPU0652026A</t>
  </si>
  <si>
    <t>PPI is not seasonally adjusted</t>
  </si>
  <si>
    <t>https://beta.bls.gov/dataViewer/view/timeseries/WPS0651</t>
  </si>
  <si>
    <t xml:space="preserve">https://www.eia.gov/dnav/ng/ng_pri_sum_dcu_nus_m.htm </t>
  </si>
  <si>
    <t>Commercial Price</t>
  </si>
  <si>
    <t>ICIS Benzene and ICIS Toleune- February 2018</t>
  </si>
  <si>
    <t>ICIS separates benzene and toulene but the waterway data combines the two. The price used was an average taken from the range estimates provided by ICIS. The prices for each are similar, but benzene tends to be more expensive.</t>
  </si>
  <si>
    <t xml:space="preserve">Freight Analysis Framework </t>
  </si>
  <si>
    <t>https://beta.bls.gov/dataViewer/view/timeseries/WPS061</t>
  </si>
  <si>
    <t>Basic Chemical Category</t>
  </si>
  <si>
    <t>ICIS - The Market (22 February 2018)</t>
  </si>
  <si>
    <t>https://beta.bls.gov/dataViewer/view/timeseries/WPU061403996</t>
  </si>
  <si>
    <t>ICIS Acrylic Acid - February 2018</t>
  </si>
  <si>
    <t xml:space="preserve">Acrylic Acid is the simplest carboxylic acid. </t>
  </si>
  <si>
    <t>https://beta.bls.gov/dataViewer/view/timeseries/WPU06790303</t>
  </si>
  <si>
    <t>Basic Chemical Category. PPI is not seasonally adjusted</t>
  </si>
  <si>
    <t xml:space="preserve">Organo - Inorg. Comp. </t>
  </si>
  <si>
    <t>https://beta.bls.gov/dataViewer/view/timeseries/WPU06130283</t>
  </si>
  <si>
    <t>https://beta.bls.gov/dataViewer/view/timeseries/WPS0614</t>
  </si>
  <si>
    <t>ICIS Sulphuric Acid - February 2018</t>
  </si>
  <si>
    <t>https://beta.bls.gov/dataViewer/view/timeseries/WPU0613020T1</t>
  </si>
  <si>
    <t>https://beta.bls.gov/dataViewer/view/timeseries/WPU0652013A</t>
  </si>
  <si>
    <t>https://beta.bls.gov/dataViewer/view/timeseries/WPU061303024</t>
  </si>
  <si>
    <t>U.S. Geological Survey Minerals Information Center</t>
  </si>
  <si>
    <t>https://beta.bls.gov/dataViewer/view/timeseries/WPU06130288</t>
  </si>
  <si>
    <t>No source provided a price for metallic salts broadly, so calcium chloride was chosen as the best substitute. PPI is not seasonally adjusted.</t>
  </si>
  <si>
    <t>Plastics Category</t>
  </si>
  <si>
    <t>https://beta.bls.gov/dataViewer/view/timeseries/WPU067909</t>
  </si>
  <si>
    <t>Chemical Products. PPI is not seasonally adjusted</t>
  </si>
  <si>
    <t>https://beta.bls.gov/dataViewer/view/timeseries/WPU06790607</t>
  </si>
  <si>
    <t>https://beta.bls.gov/dataViewer/view/timeseries/WPU06140399B</t>
  </si>
  <si>
    <t>https://beta.bls.gov/dataViewer/view/timeseries/WPU071</t>
  </si>
  <si>
    <t xml:space="preserve">Wood Resource Quarterly </t>
  </si>
  <si>
    <t>http://www.wri-ltd.com/wrquarterly.html</t>
  </si>
  <si>
    <t>Average of Wood Chips and Wood in Rough used to estimate price.</t>
  </si>
  <si>
    <t>U.S Geological Survey Minerals Information Center</t>
  </si>
  <si>
    <t xml:space="preserve">https://minerals.usgs.gov/minerals/pubs/commodity/stone_crushed/mis-2017q4-stonc.pdf </t>
  </si>
  <si>
    <t>Price for Crushed Stone as listed in USGS</t>
  </si>
  <si>
    <t>Used Average calcined, f.o.b. plant, dollars per metric ton. Calcined is the processed form of gypsum</t>
  </si>
  <si>
    <t>https://minerals.usgs.gov/minerals/pubs/commodity/phosphate_rock/mis-2016cy-phosp-potas.pdf</t>
  </si>
  <si>
    <t>https://minerals.usgs.gov/minerals/pubs/commodity/stone_crushed/mis-2017q4-stonc.pdf - see notes for crushed stone/limestone</t>
  </si>
  <si>
    <t>https://minerals.usgs.gov/minerals/pubs/commodity/iron_ore/</t>
  </si>
  <si>
    <t>https://minerals.usgs.gov/minerals/pubs/commodity/iron_&amp;_steel_scrap/mcs-2017-fescr.pdf</t>
  </si>
  <si>
    <t>https://minerals.usgs.gov/minerals/pubs/commodity/copper/mcs-2018-coppe.pdf</t>
  </si>
  <si>
    <t>Spot price used - converted from lbs to ST.</t>
  </si>
  <si>
    <t>https://minerals.usgs.gov/minerals/pubs/commodity/bauxite/mcs-2017-bauxi.pdf</t>
  </si>
  <si>
    <t xml:space="preserve">Bauxite is the chief commercial ore of aluminum </t>
  </si>
  <si>
    <t>https://minerals.usgs.gov/minerals/pubs/commodity/manganese/mis-201710-manga.pdf</t>
  </si>
  <si>
    <t>https://beta.bls.gov/dataViewer/view/timeseries/WPU101509 - alloy casting category used</t>
  </si>
  <si>
    <t>39% manganese price</t>
  </si>
  <si>
    <t>https://beta.bls.gov/dataViewer/view/timeseries/WPU1021</t>
  </si>
  <si>
    <t>Metallic Ores. PPI is not seasonally adjusted.</t>
  </si>
  <si>
    <t>https://beta.bls.gov/dataViewer/view/timeseries/WPU1352</t>
  </si>
  <si>
    <t xml:space="preserve">Taken from Clays in Table 2. PPI is not seasonally adjusted. </t>
  </si>
  <si>
    <t>https://minerals.usgs.gov/minerals/pubs/commodity/salt/mcs-2017-salt.pdf</t>
  </si>
  <si>
    <t>Rock salt</t>
  </si>
  <si>
    <t>https://minerals.usgs.gov/minerals/pubs/commodity/iron_&amp;_steel_slag/mcs-2017-fesla.pdf</t>
  </si>
  <si>
    <t>https://beta.bls.gov/dataViewer/view/timeseries/WPS1399</t>
  </si>
  <si>
    <t>Nonmetallic Minerals Category</t>
  </si>
  <si>
    <t>https://beta.bls.gov/dataViewer/view/timeseries/WPU06130213</t>
  </si>
  <si>
    <t>https://beta.bls.gov/dataViewer/view/timeseries/WPU13990312</t>
  </si>
  <si>
    <t>Potland Cement shipped in U.S. by district (Table 11). PPI not seasonally adjusted.</t>
  </si>
  <si>
    <t>Nonmetal Minerals Products Category</t>
  </si>
  <si>
    <t>Metal Bulletin</t>
  </si>
  <si>
    <t>https://www.metalbulletin.com/My-price-book.html?price=36103&amp;utm_campaign=Email+verification&amp;utm_content=2018-03-26&amp;utm_term=Verification+link&amp;utm_medium=Email+operational&amp;utm_source=Registration+Form&amp;r=verified</t>
  </si>
  <si>
    <t xml:space="preserve">https://beta.bls.gov/dataViewer/view/timeseries/WPU101 </t>
  </si>
  <si>
    <t>https://beta.bls.gov/dataViewer/view/timeseries/WPU10170204</t>
  </si>
  <si>
    <t>Average of ferrochromium and ferromanganese - these have the highest U.S. consumption</t>
  </si>
  <si>
    <t>Steel Industry Portal</t>
  </si>
  <si>
    <t>https://beta.bls.gov/dataViewer/view/timeseries/WPU10170710</t>
  </si>
  <si>
    <t>https://pubs.usgs.gov/sir/2012/5188/tables/</t>
  </si>
  <si>
    <t>https://beta.bls.gov/dataViewer/view/timeseries/WPU101704</t>
  </si>
  <si>
    <t>https://beta.bls.gov/dataViewer/view/timeseries/WPU101706</t>
  </si>
  <si>
    <t>https://minerals.usgs.gov/minerals/pubs/commodity/aluminum/mcs-2017-alumi.pdf</t>
  </si>
  <si>
    <t>https://beta.bls.gov/dataViewer/view/timeseries/WPU1076</t>
  </si>
  <si>
    <t>Articles - Base Metals. PPI is not seasonally adjusted.</t>
  </si>
  <si>
    <t>U.S Department of Agriculture - Economic Research Service</t>
  </si>
  <si>
    <t>https://www.ers.usda.gov/data-products/commodity-costs-and-returns/commodity-costs-and-returns/#Current Costs and Returns: All commodities</t>
  </si>
  <si>
    <t>https://www.ers.usda.gov/data-products/commodity-costs-and-returns/commodity-costs-and-returns/#Historical%20Costs%20and%20Returns:%20Grain%20sorghum</t>
  </si>
  <si>
    <t>Bloomberg Futures</t>
  </si>
  <si>
    <t>https://www.bloomberg.com/markets/commodities/futures/agriculture</t>
  </si>
  <si>
    <t xml:space="preserve">https://beta.bls.gov/dataViewer/view/timeseries/WPS0183 </t>
  </si>
  <si>
    <t>Price for Soybean Oil</t>
  </si>
  <si>
    <t>https://beta.bls.gov/dataViewer/view/timeseries/WPU027A0106</t>
  </si>
  <si>
    <t>https://beta.bls.gov/dataViewer/view/timeseries/WPU021409083</t>
  </si>
  <si>
    <t xml:space="preserve">Milled Grain Products. PPI is not seasonally adjusted. </t>
  </si>
  <si>
    <t>https://beta.bls.gov/dataViewer/view/timeseries/WPS029</t>
  </si>
  <si>
    <t>Animal Feed</t>
  </si>
  <si>
    <t>https://beta.bls.gov/dataViewer/view/timeseries/WPS022</t>
  </si>
  <si>
    <t>Meat/seafood</t>
  </si>
  <si>
    <t>U.S Department of Agriculture - National Agricultural Statistics Service</t>
  </si>
  <si>
    <t>https://www.nass.usda.gov/Publications/Ag_Statistics/2016/Complete%20Ag%20Stats%202016.pdf</t>
  </si>
  <si>
    <t>https://beta.bls.gov/dataViewer/view/timeseries/WPU025201</t>
  </si>
  <si>
    <t>https://beta.bls.gov/dataViewer/view/timeseries/WPU02620608</t>
  </si>
  <si>
    <t xml:space="preserve">Other Food Stuffs </t>
  </si>
  <si>
    <t>https://beta.bls.gov/dataViewer/view/timeseries/WPU01</t>
  </si>
  <si>
    <t xml:space="preserve">Other Ag Products. PPI is not seasonally adjusted. </t>
  </si>
  <si>
    <t>https://beta.bls.gov/dataViewer/view/timeseries/WPS114</t>
  </si>
  <si>
    <t xml:space="preserve">Machinery </t>
  </si>
  <si>
    <t>https://beta.bls.gov/dataViewer/view/timeseries/WPS117</t>
  </si>
  <si>
    <t>Electronics</t>
  </si>
  <si>
    <t>https://beta.bls.gov/dataViewer/view/timeseries/WPU14120508</t>
  </si>
  <si>
    <t>Motorized Vehicles. PPI is not seasonally adjusted.</t>
  </si>
  <si>
    <t>https://beta.bls.gov/dataViewer/view/timeseries/WPS084</t>
  </si>
  <si>
    <t xml:space="preserve">Wood Products </t>
  </si>
  <si>
    <t>https://beta.bls.gov/dataViewer/view/timeseries/WPU159</t>
  </si>
  <si>
    <t>Misc. Manufactured Products</t>
  </si>
  <si>
    <t xml:space="preserve">https://beta.bls.gov/dataViewer/view/timeseries/WPS1023 </t>
  </si>
  <si>
    <t>Waste/scrap</t>
  </si>
  <si>
    <t>Texas Millions of Bbls</t>
  </si>
  <si>
    <t>U.S. Total</t>
  </si>
  <si>
    <t>Gulf of Mexico (Offshore)</t>
  </si>
  <si>
    <t>Month</t>
  </si>
  <si>
    <t>Thousands of Barrels per month</t>
  </si>
  <si>
    <t>https://www.eia.gov/dnav/pet/pet_crd_crpdn_adc_mbbl_m.htm</t>
  </si>
  <si>
    <t>Crude Oil</t>
  </si>
  <si>
    <t>Year</t>
  </si>
  <si>
    <t>https://www.eia.gov/dnav/ng/ng_prod_sum_a_EPG0_VGM_mmcf_a.htm</t>
  </si>
  <si>
    <t>Millions of Cubic Feet per year</t>
  </si>
  <si>
    <t>NG Production</t>
  </si>
  <si>
    <t>US Total</t>
  </si>
  <si>
    <t>Short Tons</t>
  </si>
  <si>
    <t>https://www.eia.gov/coal/data/browser/#/topic/33?agg=0</t>
  </si>
  <si>
    <t>Coal Production</t>
  </si>
  <si>
    <t>Cushing OK WTI Spot Price FOB $/bbl</t>
  </si>
  <si>
    <t>Dollars</t>
  </si>
  <si>
    <t>https://www.eia.gov/dnav/pet/pet_pri_spt_s1_m.htm</t>
  </si>
  <si>
    <t>WTI Price</t>
  </si>
  <si>
    <t>Henry Hub Natural Gas Spot Price Dollars per Million Btu</t>
  </si>
  <si>
    <t>https://www.eia.gov/dnav/ng/hist/rngwhhdm.htm</t>
  </si>
  <si>
    <t>NG Prices</t>
  </si>
  <si>
    <t>Price</t>
  </si>
  <si>
    <t>U</t>
  </si>
  <si>
    <t>N</t>
  </si>
  <si>
    <r>
      <t>Producer Price Index (1990 = 100)</t>
    </r>
    <r>
      <rPr>
        <b/>
        <vertAlign val="superscript"/>
        <sz val="11"/>
        <rFont val="Arial Narrow"/>
        <family val="2"/>
      </rPr>
      <t>c</t>
    </r>
  </si>
  <si>
    <t>Index (1990 = 100)</t>
  </si>
  <si>
    <t>Oil pipeline</t>
  </si>
  <si>
    <t>New Barge Cents</t>
  </si>
  <si>
    <t>Inland Waterways Towing Transportation Index</t>
  </si>
  <si>
    <t>Barge</t>
  </si>
  <si>
    <t>New Rail Cents</t>
  </si>
  <si>
    <t>Rail Transportation Freight and Mail Index</t>
  </si>
  <si>
    <t>Class I rail</t>
  </si>
  <si>
    <t>New Truck Cents</t>
  </si>
  <si>
    <t>Long Haul Freight PPI</t>
  </si>
  <si>
    <r>
      <t>Truck</t>
    </r>
    <r>
      <rPr>
        <b/>
        <vertAlign val="superscript"/>
        <sz val="11"/>
        <rFont val="Arial Narrow"/>
        <family val="2"/>
      </rPr>
      <t>b</t>
    </r>
  </si>
  <si>
    <r>
      <t>Air carrier, domestic</t>
    </r>
    <r>
      <rPr>
        <b/>
        <vertAlign val="superscript"/>
        <sz val="11"/>
        <rFont val="Arial Narrow"/>
        <family val="2"/>
      </rPr>
      <t>a</t>
    </r>
  </si>
  <si>
    <t>Port</t>
  </si>
  <si>
    <t>Median Distance from Harvey Lock</t>
  </si>
  <si>
    <t>Mile Marker (GIWW)</t>
  </si>
  <si>
    <t>Addtion (GIWW)</t>
  </si>
  <si>
    <t>Road Distance</t>
  </si>
  <si>
    <t>% of Shipments</t>
  </si>
  <si>
    <t>% of Receipts</t>
  </si>
  <si>
    <t>Mat/Lav/PC</t>
  </si>
  <si>
    <t>Krotz Springs (Atchafalaya)</t>
  </si>
  <si>
    <t>Baton Rouge Eastbound</t>
  </si>
  <si>
    <t>Baton Rouge Westbound</t>
  </si>
  <si>
    <t>Totals</t>
  </si>
  <si>
    <t>Notes</t>
  </si>
  <si>
    <t xml:space="preserve">Distances Measured from Harvey Lock. Used median of all reported distances for each port. Refer to Canal Bridge IWW Guide. </t>
  </si>
  <si>
    <t>Distances from Harvey Lock used to determine mile marker system, with Brownsville = Mile 0</t>
  </si>
  <si>
    <t>Addition column accounts for ports offset from GIWW.</t>
  </si>
  <si>
    <t>Eg) Houston ship channel entrance is at mile marker 333 of GIWW and port facilities are located 48 miles down channel.</t>
  </si>
  <si>
    <t>Baton Rouge Eastbound assumes barges travel down Mississippi to eastern destinations</t>
  </si>
  <si>
    <t>Baton Rouge Westbound assumes barges travel down port allen lock to Morgan City to western destinations</t>
  </si>
  <si>
    <t>Krotz Springs</t>
  </si>
  <si>
    <t>IWW Shipments</t>
  </si>
  <si>
    <t>IWW Receipts</t>
  </si>
  <si>
    <t>Percent of Total</t>
  </si>
  <si>
    <t>Texas Total</t>
  </si>
  <si>
    <t>Uses corps domestic shipping data to determine port by port percentage of statewide total</t>
  </si>
  <si>
    <t>% Receipts from Each Port</t>
  </si>
  <si>
    <t>ie) 7.20% of brownsvilles receipts are shipments from corpus</t>
  </si>
  <si>
    <t>% Shipments From Each Port</t>
  </si>
  <si>
    <t>% Receipts and Shipments from each port</t>
  </si>
  <si>
    <t>Shipments and receipts equal</t>
  </si>
  <si>
    <t>Total Ton Miles</t>
  </si>
  <si>
    <t>$/Ton Mile</t>
  </si>
  <si>
    <t>Barge Cost</t>
  </si>
  <si>
    <t>Rail Cost</t>
  </si>
  <si>
    <t>Rail</t>
  </si>
  <si>
    <t>Truck Cost</t>
  </si>
  <si>
    <t>Truck</t>
  </si>
  <si>
    <t>50/50 Split</t>
  </si>
  <si>
    <t>Source: USACE Waterborne Commerce Statistics Center</t>
  </si>
  <si>
    <t>source:</t>
  </si>
  <si>
    <t xml:space="preserve">https://fred.stlouisfed.org/categories/33543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</si>
</sst>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
    <numFmt numFmtId="165" formatCode="_(* #,##0_);_(* \(#,##0\);_(* &quot;-&quot;??_);_(@_)"/>
    <numFmt numFmtId="166" formatCode="_(&quot;$&quot;* #,##0_);_(&quot;$&quot;* \(#,##0\);_(&quot;$&quot;* &quot;-&quot;??_);_(@_)"/>
    <numFmt numFmtId="167" formatCode="0.000%"/>
  </numFmts>
  <fonts count="22" x14ac:knownFonts="1">
    <font>
      <sz val="12"/>
      <color theme="1"/>
      <name val="Calibri"/>
      <family val="2"/>
      <scheme val="minor"/>
    </font>
    <font>
      <sz val="11"/>
      <color theme="1"/>
      <name val="Calibri"/>
      <family val="2"/>
      <scheme val="minor"/>
    </font>
    <font>
      <b/>
      <sz val="12"/>
      <color theme="1"/>
      <name val="Calibri"/>
      <family val="2"/>
      <scheme val="minor"/>
    </font>
    <font>
      <sz val="9"/>
      <color indexed="81"/>
      <name val="Tahoma"/>
      <family val="2"/>
    </font>
    <font>
      <b/>
      <sz val="9"/>
      <color indexed="81"/>
      <name val="Tahoma"/>
      <family val="2"/>
    </font>
    <font>
      <u/>
      <sz val="12"/>
      <color theme="10"/>
      <name val="Calibri"/>
      <family val="2"/>
      <scheme val="minor"/>
    </font>
    <font>
      <b/>
      <i/>
      <sz val="12"/>
      <color theme="1"/>
      <name val="Calibri"/>
      <family val="2"/>
      <scheme val="minor"/>
    </font>
    <font>
      <sz val="12"/>
      <color rgb="FFFF0000"/>
      <name val="Calibri"/>
      <family val="2"/>
      <scheme val="minor"/>
    </font>
    <font>
      <sz val="12"/>
      <color theme="1"/>
      <name val="Calibri"/>
      <family val="2"/>
      <scheme val="minor"/>
    </font>
    <font>
      <b/>
      <i/>
      <sz val="12"/>
      <color rgb="FFFF0000"/>
      <name val="Calibri"/>
      <family val="2"/>
      <scheme val="minor"/>
    </font>
    <font>
      <b/>
      <sz val="11"/>
      <color theme="1"/>
      <name val="Calibri"/>
      <family val="2"/>
      <scheme val="minor"/>
    </font>
    <font>
      <u/>
      <sz val="11"/>
      <color theme="10"/>
      <name val="Calibri"/>
      <family val="2"/>
      <scheme val="minor"/>
    </font>
    <font>
      <sz val="10"/>
      <name val="Arial"/>
    </font>
    <font>
      <b/>
      <sz val="10"/>
      <name val="Arial"/>
      <family val="2"/>
    </font>
    <font>
      <sz val="10"/>
      <name val="Arial"/>
      <family val="2"/>
    </font>
    <font>
      <b/>
      <sz val="11"/>
      <name val="Arial Narrow"/>
      <family val="2"/>
    </font>
    <font>
      <sz val="11"/>
      <name val="Arial Narrow"/>
      <family val="2"/>
    </font>
    <font>
      <b/>
      <sz val="10"/>
      <name val="Helv"/>
    </font>
    <font>
      <b/>
      <vertAlign val="superscript"/>
      <sz val="11"/>
      <name val="Arial Narrow"/>
      <family val="2"/>
    </font>
    <font>
      <b/>
      <sz val="14"/>
      <name val="Helv"/>
    </font>
    <font>
      <b/>
      <sz val="12"/>
      <name val="Arial"/>
      <family val="2"/>
    </font>
    <font>
      <sz val="12"/>
      <name val="Arial"/>
      <family val="2"/>
    </font>
  </fonts>
  <fills count="1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FF9999"/>
        <bgColor indexed="64"/>
      </patternFill>
    </fill>
    <fill>
      <patternFill patternType="solid">
        <fgColor theme="4" tint="0.79998168889431442"/>
        <bgColor indexed="64"/>
      </patternFill>
    </fill>
    <fill>
      <patternFill patternType="solid">
        <fgColor rgb="FFCC6600"/>
        <bgColor indexed="64"/>
      </patternFill>
    </fill>
    <fill>
      <patternFill patternType="solid">
        <fgColor theme="4" tint="0.59999389629810485"/>
        <bgColor indexed="64"/>
      </patternFill>
    </fill>
    <fill>
      <patternFill patternType="solid">
        <fgColor rgb="FF00FFFF"/>
        <bgColor indexed="64"/>
      </patternFill>
    </fill>
    <fill>
      <patternFill patternType="solid">
        <fgColor rgb="FFFFFFFF"/>
        <bgColor indexed="64"/>
      </patternFill>
    </fill>
    <fill>
      <patternFill patternType="solid">
        <fgColor indexed="22"/>
        <bgColor indexed="9"/>
      </patternFill>
    </fill>
    <fill>
      <patternFill patternType="solid">
        <fgColor theme="5" tint="0.79998168889431442"/>
        <bgColor indexed="64"/>
      </patternFill>
    </fill>
  </fills>
  <borders count="2">
    <border>
      <left/>
      <right/>
      <top/>
      <bottom/>
      <diagonal/>
    </border>
    <border>
      <left/>
      <right/>
      <top/>
      <bottom style="thin">
        <color indexed="22"/>
      </bottom>
      <diagonal/>
    </border>
  </borders>
  <cellStyleXfs count="12">
    <xf numFmtId="0" fontId="0" fillId="0" borderId="0"/>
    <xf numFmtId="0" fontId="5" fillId="0" borderId="0" applyNumberFormat="0" applyFill="0" applyBorder="0" applyAlignment="0" applyProtection="0"/>
    <xf numFmtId="43" fontId="8" fillId="0" borderId="0" applyFont="0" applyFill="0" applyBorder="0" applyAlignment="0" applyProtection="0"/>
    <xf numFmtId="0" fontId="1" fillId="0" borderId="0"/>
    <xf numFmtId="0" fontId="11" fillId="0" borderId="0" applyNumberFormat="0" applyFill="0" applyBorder="0" applyAlignment="0" applyProtection="0"/>
    <xf numFmtId="44" fontId="1" fillId="0" borderId="0" applyFont="0" applyFill="0" applyBorder="0" applyAlignment="0" applyProtection="0"/>
    <xf numFmtId="0" fontId="12" fillId="0" borderId="0"/>
    <xf numFmtId="0" fontId="17" fillId="15" borderId="0">
      <alignment horizontal="centerContinuous" wrapText="1"/>
    </xf>
    <xf numFmtId="0" fontId="17" fillId="0" borderId="1">
      <alignment horizontal="left"/>
    </xf>
    <xf numFmtId="0" fontId="19" fillId="0" borderId="0">
      <alignment horizontal="left" vertical="top"/>
    </xf>
    <xf numFmtId="9" fontId="1" fillId="0" borderId="0" applyFont="0" applyFill="0" applyBorder="0" applyAlignment="0" applyProtection="0"/>
    <xf numFmtId="43" fontId="1" fillId="0" borderId="0" applyFont="0" applyFill="0" applyBorder="0" applyAlignment="0" applyProtection="0"/>
  </cellStyleXfs>
  <cellXfs count="134">
    <xf numFmtId="0" fontId="0" fillId="0" borderId="0" xfId="0" applyNumberFormat="1"/>
    <xf numFmtId="0" fontId="2" fillId="0" borderId="0" xfId="0" applyNumberFormat="1" applyFont="1"/>
    <xf numFmtId="3" fontId="0" fillId="0" borderId="0" xfId="0" applyNumberFormat="1"/>
    <xf numFmtId="0" fontId="0" fillId="0" borderId="0" xfId="0" quotePrefix="1" applyNumberFormat="1"/>
    <xf numFmtId="0" fontId="0" fillId="0" borderId="0" xfId="0" applyNumberFormat="1"/>
    <xf numFmtId="0" fontId="0" fillId="0" borderId="0" xfId="0" applyNumberFormat="1" applyAlignment="1"/>
    <xf numFmtId="0" fontId="0" fillId="0" borderId="0" xfId="0" applyNumberFormat="1"/>
    <xf numFmtId="0" fontId="0" fillId="0" borderId="0" xfId="0" applyNumberFormat="1"/>
    <xf numFmtId="1" fontId="0" fillId="0" borderId="0" xfId="0" applyNumberFormat="1" applyAlignment="1">
      <alignment horizontal="left" indent="1"/>
    </xf>
    <xf numFmtId="0" fontId="0" fillId="0" borderId="0" xfId="0" applyNumberFormat="1" applyFont="1"/>
    <xf numFmtId="0" fontId="0" fillId="0" borderId="0" xfId="0" applyNumberFormat="1"/>
    <xf numFmtId="0" fontId="2" fillId="0" borderId="0" xfId="0" applyNumberFormat="1" applyFont="1" applyAlignment="1"/>
    <xf numFmtId="0" fontId="0" fillId="0" borderId="0" xfId="0" applyNumberFormat="1" applyFont="1" applyAlignment="1"/>
    <xf numFmtId="0" fontId="0" fillId="2" borderId="0" xfId="0" applyNumberFormat="1" applyFill="1"/>
    <xf numFmtId="0" fontId="0" fillId="0" borderId="0" xfId="0" applyNumberFormat="1"/>
    <xf numFmtId="0" fontId="0" fillId="3" borderId="0" xfId="0" applyNumberFormat="1" applyFill="1"/>
    <xf numFmtId="0" fontId="0" fillId="4" borderId="0" xfId="0" applyNumberFormat="1" applyFill="1"/>
    <xf numFmtId="0" fontId="0" fillId="5" borderId="0" xfId="0" applyNumberFormat="1" applyFill="1"/>
    <xf numFmtId="0" fontId="0" fillId="6" borderId="0" xfId="0" applyNumberFormat="1" applyFill="1"/>
    <xf numFmtId="0" fontId="0" fillId="7" borderId="0" xfId="0" applyNumberFormat="1" applyFill="1"/>
    <xf numFmtId="0" fontId="0" fillId="8" borderId="0" xfId="0" applyNumberFormat="1" applyFill="1"/>
    <xf numFmtId="0" fontId="0" fillId="9" borderId="0" xfId="0" applyNumberFormat="1" applyFill="1"/>
    <xf numFmtId="0" fontId="0" fillId="0" borderId="0" xfId="0" pivotButton="1" applyNumberFormat="1"/>
    <xf numFmtId="0" fontId="0" fillId="0" borderId="0" xfId="0" applyNumberFormat="1" applyAlignment="1">
      <alignment horizontal="left"/>
    </xf>
    <xf numFmtId="164" fontId="0" fillId="0" borderId="0" xfId="0" applyNumberFormat="1"/>
    <xf numFmtId="0" fontId="5" fillId="0" borderId="0" xfId="1" applyNumberFormat="1"/>
    <xf numFmtId="0" fontId="0" fillId="0" borderId="0" xfId="0" applyNumberFormat="1"/>
    <xf numFmtId="0" fontId="0" fillId="0" borderId="0" xfId="0" applyNumberFormat="1" applyFill="1"/>
    <xf numFmtId="0" fontId="0" fillId="11" borderId="0" xfId="0" applyNumberFormat="1" applyFill="1"/>
    <xf numFmtId="0" fontId="0" fillId="11" borderId="0" xfId="0" applyNumberFormat="1" applyFill="1" applyAlignment="1">
      <alignment horizontal="left"/>
    </xf>
    <xf numFmtId="0" fontId="0" fillId="12" borderId="0" xfId="0" applyNumberFormat="1" applyFill="1"/>
    <xf numFmtId="0" fontId="0" fillId="13" borderId="0" xfId="0" applyNumberFormat="1" applyFill="1"/>
    <xf numFmtId="0" fontId="0" fillId="10" borderId="0" xfId="0" applyNumberFormat="1" applyFill="1"/>
    <xf numFmtId="0" fontId="0" fillId="6" borderId="0" xfId="0" applyNumberFormat="1" applyFill="1" applyAlignment="1">
      <alignment horizontal="left"/>
    </xf>
    <xf numFmtId="0" fontId="6" fillId="0" borderId="0" xfId="0" applyNumberFormat="1" applyFont="1" applyAlignment="1">
      <alignment horizontal="left"/>
    </xf>
    <xf numFmtId="0" fontId="0" fillId="0" borderId="0" xfId="0" applyNumberFormat="1"/>
    <xf numFmtId="0" fontId="0" fillId="10" borderId="0" xfId="0" applyNumberFormat="1" applyFill="1" applyAlignment="1">
      <alignment horizontal="left"/>
    </xf>
    <xf numFmtId="0" fontId="0" fillId="4" borderId="0" xfId="0" applyNumberFormat="1" applyFill="1" applyAlignment="1">
      <alignment horizontal="left"/>
    </xf>
    <xf numFmtId="0" fontId="0" fillId="3" borderId="0" xfId="0" applyNumberFormat="1" applyFill="1" applyAlignment="1">
      <alignment horizontal="left"/>
    </xf>
    <xf numFmtId="0" fontId="0" fillId="13" borderId="0" xfId="0" applyNumberFormat="1" applyFill="1" applyAlignment="1">
      <alignment horizontal="left"/>
    </xf>
    <xf numFmtId="0" fontId="0" fillId="2" borderId="0" xfId="0" applyNumberFormat="1" applyFill="1" applyAlignment="1">
      <alignment horizontal="left"/>
    </xf>
    <xf numFmtId="0" fontId="0" fillId="0" borderId="0" xfId="0" applyNumberFormat="1"/>
    <xf numFmtId="0" fontId="0" fillId="0" borderId="0" xfId="0" applyNumberFormat="1"/>
    <xf numFmtId="0" fontId="0" fillId="0" borderId="0" xfId="0" applyNumberFormat="1" applyAlignment="1">
      <alignment horizontal="center"/>
    </xf>
    <xf numFmtId="3" fontId="0" fillId="0" borderId="0" xfId="0" applyNumberFormat="1" applyAlignment="1"/>
    <xf numFmtId="0" fontId="0" fillId="4" borderId="0" xfId="0" applyNumberFormat="1" applyFill="1" applyAlignment="1"/>
    <xf numFmtId="0" fontId="0" fillId="6" borderId="0" xfId="0" applyNumberFormat="1" applyFill="1" applyAlignment="1"/>
    <xf numFmtId="0" fontId="0" fillId="0" borderId="0" xfId="0" applyNumberFormat="1" applyFill="1" applyAlignment="1"/>
    <xf numFmtId="0" fontId="7" fillId="0" borderId="0" xfId="0" applyNumberFormat="1" applyFont="1" applyAlignment="1">
      <alignment horizontal="left"/>
    </xf>
    <xf numFmtId="0" fontId="0" fillId="0" borderId="0" xfId="0" applyNumberFormat="1"/>
    <xf numFmtId="0" fontId="0" fillId="14" borderId="0" xfId="0" applyNumberFormat="1" applyFill="1"/>
    <xf numFmtId="0" fontId="0" fillId="0" borderId="0" xfId="0"/>
    <xf numFmtId="165" fontId="0" fillId="0" borderId="0" xfId="2" applyNumberFormat="1" applyFont="1"/>
    <xf numFmtId="0" fontId="0" fillId="0" borderId="0" xfId="0" applyNumberFormat="1"/>
    <xf numFmtId="0" fontId="9" fillId="2" borderId="0" xfId="0" applyNumberFormat="1" applyFont="1" applyFill="1"/>
    <xf numFmtId="0" fontId="0" fillId="0" borderId="0" xfId="0" applyNumberFormat="1"/>
    <xf numFmtId="0" fontId="10" fillId="0" borderId="0" xfId="0" applyNumberFormat="1" applyFont="1" applyFill="1"/>
    <xf numFmtId="0" fontId="10" fillId="0" borderId="0" xfId="0" applyFont="1"/>
    <xf numFmtId="0" fontId="10" fillId="0" borderId="0" xfId="0" applyNumberFormat="1" applyFont="1" applyAlignment="1"/>
    <xf numFmtId="0" fontId="10" fillId="0" borderId="0" xfId="0" applyFont="1" applyAlignment="1">
      <alignment horizontal="fill"/>
    </xf>
    <xf numFmtId="0" fontId="5" fillId="0" borderId="0" xfId="1" applyNumberFormat="1" applyAlignment="1"/>
    <xf numFmtId="0" fontId="0" fillId="0" borderId="0" xfId="0" applyAlignment="1">
      <alignment horizontal="fill"/>
    </xf>
    <xf numFmtId="0" fontId="5" fillId="0" borderId="0" xfId="1" applyNumberFormat="1" applyAlignment="1">
      <alignment horizontal="fill"/>
    </xf>
    <xf numFmtId="0" fontId="0" fillId="0" borderId="0" xfId="0" applyNumberFormat="1" applyAlignment="1">
      <alignment horizontal="fill"/>
    </xf>
    <xf numFmtId="0" fontId="5" fillId="0" borderId="0" xfId="1" applyNumberFormat="1" applyFill="1" applyAlignment="1"/>
    <xf numFmtId="0" fontId="5" fillId="0" borderId="0" xfId="1" applyAlignment="1">
      <alignment horizontal="fill"/>
    </xf>
    <xf numFmtId="0" fontId="5" fillId="0" borderId="0" xfId="1"/>
    <xf numFmtId="0" fontId="1" fillId="0" borderId="0" xfId="3"/>
    <xf numFmtId="17" fontId="1" fillId="0" borderId="0" xfId="3" applyNumberFormat="1"/>
    <xf numFmtId="0" fontId="11" fillId="0" borderId="0" xfId="4"/>
    <xf numFmtId="14" fontId="1" fillId="0" borderId="0" xfId="3" applyNumberFormat="1"/>
    <xf numFmtId="14" fontId="11" fillId="0" borderId="0" xfId="4" applyNumberFormat="1"/>
    <xf numFmtId="166" fontId="0" fillId="0" borderId="0" xfId="5" applyNumberFormat="1" applyFont="1"/>
    <xf numFmtId="166" fontId="11" fillId="0" borderId="0" xfId="4" applyNumberFormat="1"/>
    <xf numFmtId="44" fontId="0" fillId="0" borderId="0" xfId="5" applyNumberFormat="1" applyFont="1"/>
    <xf numFmtId="0" fontId="12" fillId="0" borderId="0" xfId="6"/>
    <xf numFmtId="0" fontId="12" fillId="0" borderId="0" xfId="6" applyBorder="1"/>
    <xf numFmtId="2" fontId="13" fillId="0" borderId="0" xfId="6" applyNumberFormat="1" applyFont="1"/>
    <xf numFmtId="4" fontId="13" fillId="0" borderId="0" xfId="6" applyNumberFormat="1" applyFont="1"/>
    <xf numFmtId="2" fontId="14" fillId="0" borderId="0" xfId="6" applyNumberFormat="1" applyFont="1"/>
    <xf numFmtId="0" fontId="12" fillId="0" borderId="0" xfId="6" applyFill="1" applyBorder="1"/>
    <xf numFmtId="0" fontId="13" fillId="0" borderId="0" xfId="6" applyFont="1" applyAlignment="1">
      <alignment horizontal="right"/>
    </xf>
    <xf numFmtId="0" fontId="15" fillId="0" borderId="0" xfId="6" applyFont="1" applyFill="1" applyBorder="1" applyAlignment="1">
      <alignment horizontal="center"/>
    </xf>
    <xf numFmtId="3" fontId="16" fillId="0" borderId="0" xfId="6" applyNumberFormat="1" applyFont="1" applyFill="1" applyBorder="1" applyAlignment="1">
      <alignment horizontal="right"/>
    </xf>
    <xf numFmtId="4" fontId="15" fillId="0" borderId="0" xfId="6" applyNumberFormat="1" applyFont="1" applyFill="1" applyBorder="1" applyAlignment="1">
      <alignment horizontal="right"/>
    </xf>
    <xf numFmtId="2" fontId="15" fillId="0" borderId="0" xfId="7" applyNumberFormat="1" applyFont="1" applyFill="1" applyBorder="1" applyAlignment="1">
      <alignment horizontal="right"/>
    </xf>
    <xf numFmtId="0" fontId="12" fillId="0" borderId="0" xfId="6" applyAlignment="1">
      <alignment horizontal="right"/>
    </xf>
    <xf numFmtId="0" fontId="16" fillId="0" borderId="0" xfId="6" applyFont="1" applyFill="1" applyBorder="1" applyAlignment="1">
      <alignment horizontal="right"/>
    </xf>
    <xf numFmtId="0" fontId="15" fillId="0" borderId="0" xfId="6" applyFont="1" applyFill="1" applyBorder="1" applyAlignment="1">
      <alignment horizontal="right"/>
    </xf>
    <xf numFmtId="4" fontId="15" fillId="0" borderId="0" xfId="7" applyNumberFormat="1" applyFont="1" applyFill="1" applyBorder="1" applyAlignment="1">
      <alignment horizontal="right"/>
    </xf>
    <xf numFmtId="1" fontId="12" fillId="0" borderId="0" xfId="6" applyNumberFormat="1"/>
    <xf numFmtId="0" fontId="14" fillId="0" borderId="0" xfId="6" applyFont="1" applyAlignment="1">
      <alignment horizontal="right"/>
    </xf>
    <xf numFmtId="3" fontId="16" fillId="0" borderId="0" xfId="7" applyNumberFormat="1" applyFont="1" applyFill="1" applyBorder="1" applyAlignment="1">
      <alignment horizontal="right"/>
    </xf>
    <xf numFmtId="3" fontId="15" fillId="0" borderId="0" xfId="6" applyNumberFormat="1" applyFont="1" applyFill="1" applyBorder="1"/>
    <xf numFmtId="1" fontId="16" fillId="0" borderId="0" xfId="7" applyNumberFormat="1" applyFont="1" applyFill="1" applyBorder="1" applyAlignment="1">
      <alignment horizontal="right"/>
    </xf>
    <xf numFmtId="4" fontId="15" fillId="0" borderId="0" xfId="7" applyNumberFormat="1" applyFont="1" applyFill="1" applyBorder="1" applyAlignment="1"/>
    <xf numFmtId="1" fontId="16" fillId="0" borderId="0" xfId="6" applyNumberFormat="1" applyFont="1" applyFill="1" applyBorder="1" applyAlignment="1">
      <alignment horizontal="right"/>
    </xf>
    <xf numFmtId="2" fontId="15" fillId="0" borderId="0" xfId="6" applyNumberFormat="1" applyFont="1" applyFill="1" applyAlignment="1"/>
    <xf numFmtId="3" fontId="15" fillId="0" borderId="0" xfId="6" applyNumberFormat="1" applyFont="1" applyFill="1" applyBorder="1" applyAlignment="1">
      <alignment horizontal="right"/>
    </xf>
    <xf numFmtId="2" fontId="15" fillId="0" borderId="0" xfId="6" applyNumberFormat="1" applyFont="1" applyFill="1" applyBorder="1" applyAlignment="1"/>
    <xf numFmtId="4" fontId="15" fillId="0" borderId="0" xfId="6" applyNumberFormat="1" applyFont="1" applyFill="1"/>
    <xf numFmtId="4" fontId="15" fillId="0" borderId="0" xfId="6" applyNumberFormat="1" applyFont="1" applyFill="1" applyAlignment="1">
      <alignment horizontal="right"/>
    </xf>
    <xf numFmtId="0" fontId="15" fillId="0" borderId="0" xfId="6" applyFont="1" applyFill="1" applyAlignment="1">
      <alignment horizontal="right"/>
    </xf>
    <xf numFmtId="0" fontId="15" fillId="0" borderId="0" xfId="8" applyNumberFormat="1" applyFont="1" applyFill="1" applyBorder="1" applyAlignment="1">
      <alignment horizontal="center"/>
    </xf>
    <xf numFmtId="2" fontId="15" fillId="0" borderId="0" xfId="7" applyNumberFormat="1" applyFont="1" applyFill="1" applyBorder="1" applyAlignment="1"/>
    <xf numFmtId="3" fontId="15" fillId="0" borderId="0" xfId="7" applyNumberFormat="1" applyFont="1" applyFill="1" applyBorder="1" applyAlignment="1">
      <alignment horizontal="right"/>
    </xf>
    <xf numFmtId="0" fontId="15" fillId="0" borderId="0" xfId="7" applyFont="1" applyFill="1" applyBorder="1" applyAlignment="1">
      <alignment horizontal="right"/>
    </xf>
    <xf numFmtId="0" fontId="12" fillId="0" borderId="0" xfId="6" applyAlignment="1">
      <alignment wrapText="1"/>
    </xf>
    <xf numFmtId="0" fontId="15" fillId="0" borderId="0" xfId="7" applyFont="1" applyFill="1" applyBorder="1" applyAlignment="1">
      <alignment horizontal="center" wrapText="1"/>
    </xf>
    <xf numFmtId="0" fontId="16" fillId="0" borderId="0" xfId="7" applyFont="1" applyFill="1" applyBorder="1" applyAlignment="1">
      <alignment horizontal="center" wrapText="1"/>
    </xf>
    <xf numFmtId="2" fontId="15" fillId="0" borderId="0" xfId="7" applyNumberFormat="1" applyFont="1" applyFill="1" applyBorder="1" applyAlignment="1">
      <alignment horizontal="center" wrapText="1"/>
    </xf>
    <xf numFmtId="4" fontId="15" fillId="0" borderId="0" xfId="7" applyNumberFormat="1" applyFont="1" applyFill="1" applyBorder="1" applyAlignment="1">
      <alignment horizontal="center" wrapText="1"/>
    </xf>
    <xf numFmtId="0" fontId="16" fillId="0" borderId="0" xfId="6" applyFont="1" applyFill="1" applyBorder="1" applyAlignment="1">
      <alignment horizontal="center" wrapText="1"/>
    </xf>
    <xf numFmtId="0" fontId="20" fillId="0" borderId="0" xfId="9" applyFont="1" applyFill="1" applyBorder="1" applyAlignment="1"/>
    <xf numFmtId="2" fontId="20" fillId="0" borderId="0" xfId="9" applyNumberFormat="1" applyFont="1" applyFill="1" applyBorder="1" applyAlignment="1"/>
    <xf numFmtId="4" fontId="20" fillId="0" borderId="0" xfId="9" applyNumberFormat="1" applyFont="1" applyFill="1" applyBorder="1" applyAlignment="1"/>
    <xf numFmtId="2" fontId="21" fillId="0" borderId="0" xfId="9" applyNumberFormat="1" applyFont="1" applyFill="1" applyBorder="1" applyAlignment="1"/>
    <xf numFmtId="10" fontId="0" fillId="0" borderId="0" xfId="10" applyNumberFormat="1" applyFont="1"/>
    <xf numFmtId="165" fontId="0" fillId="0" borderId="0" xfId="11" applyNumberFormat="1" applyFont="1"/>
    <xf numFmtId="165" fontId="1" fillId="0" borderId="0" xfId="3" applyNumberFormat="1"/>
    <xf numFmtId="1" fontId="1" fillId="0" borderId="0" xfId="3" applyNumberFormat="1"/>
    <xf numFmtId="1" fontId="0" fillId="0" borderId="0" xfId="10" applyNumberFormat="1" applyFont="1"/>
    <xf numFmtId="167" fontId="0" fillId="0" borderId="0" xfId="10" applyNumberFormat="1" applyFont="1"/>
    <xf numFmtId="44" fontId="0" fillId="0" borderId="0" xfId="5" applyFont="1"/>
    <xf numFmtId="0" fontId="0" fillId="16" borderId="0" xfId="0" applyNumberFormat="1" applyFill="1"/>
    <xf numFmtId="0" fontId="0" fillId="16" borderId="0" xfId="0" applyNumberFormat="1" applyFill="1" applyAlignment="1"/>
    <xf numFmtId="0" fontId="0" fillId="16" borderId="0" xfId="0" applyNumberFormat="1" applyFill="1" applyAlignment="1">
      <alignment horizontal="left"/>
    </xf>
    <xf numFmtId="0" fontId="2" fillId="0" borderId="0" xfId="0" applyNumberFormat="1" applyFont="1" applyAlignment="1">
      <alignment horizontal="left"/>
    </xf>
    <xf numFmtId="0" fontId="10" fillId="0" borderId="0" xfId="3" applyFont="1"/>
    <xf numFmtId="14" fontId="10" fillId="0" borderId="0" xfId="3" applyNumberFormat="1" applyFont="1"/>
    <xf numFmtId="0" fontId="21" fillId="0" borderId="0" xfId="9" applyFont="1" applyFill="1" applyBorder="1" applyAlignment="1"/>
    <xf numFmtId="0" fontId="5" fillId="0" borderId="0" xfId="1" applyFill="1" applyBorder="1" applyAlignment="1"/>
    <xf numFmtId="0" fontId="0" fillId="0" borderId="0" xfId="0" applyNumberFormat="1" applyAlignment="1">
      <alignment horizontal="center"/>
    </xf>
    <xf numFmtId="0" fontId="0" fillId="0" borderId="0" xfId="0" applyNumberFormat="1"/>
  </cellXfs>
  <cellStyles count="12">
    <cellStyle name="Comma" xfId="2" builtinId="3"/>
    <cellStyle name="Comma 2" xfId="11"/>
    <cellStyle name="Currency 2" xfId="5"/>
    <cellStyle name="Hed Side" xfId="8"/>
    <cellStyle name="Hed Top" xfId="7"/>
    <cellStyle name="Hyperlink" xfId="1" builtinId="8"/>
    <cellStyle name="Hyperlink 2" xfId="4"/>
    <cellStyle name="Normal" xfId="0" builtinId="0"/>
    <cellStyle name="Normal 2" xfId="3"/>
    <cellStyle name="Normal 3" xfId="6"/>
    <cellStyle name="Percent 2" xfId="10"/>
    <cellStyle name="Title-1" xfId="9"/>
  </cellStyles>
  <dxfs count="79">
    <dxf>
      <fill>
        <patternFill patternType="solid">
          <fgColor indexed="64"/>
          <bgColor rgb="FFFF9999"/>
        </patternFill>
      </fill>
      <alignment horizontal="general" vertical="bottom" textRotation="0" wrapText="0" indent="0" justifyLastLine="0" shrinkToFit="0" readingOrder="0"/>
    </dxf>
    <dxf>
      <fill>
        <patternFill patternType="solid">
          <fgColor indexed="64"/>
          <bgColor theme="7" tint="0.79998168889431442"/>
        </patternFill>
      </fill>
    </dxf>
    <dxf>
      <fill>
        <patternFill>
          <bgColor theme="5" tint="0.79998168889431442"/>
        </patternFill>
      </fill>
    </dxf>
    <dxf>
      <font>
        <i/>
      </font>
    </dxf>
    <dxf>
      <font>
        <b/>
      </font>
    </dxf>
    <dxf>
      <fill>
        <patternFill patternType="solid">
          <bgColor rgb="FFFF66FF"/>
        </patternFill>
      </fill>
    </dxf>
    <dxf>
      <fill>
        <patternFill patternType="solid">
          <bgColor theme="7" tint="0.79998168889431442"/>
        </patternFill>
      </fill>
    </dxf>
    <dxf>
      <fill>
        <patternFill>
          <bgColor theme="5" tint="0.79998168889431442"/>
        </patternFill>
      </fill>
    </dxf>
    <dxf>
      <fill>
        <patternFill patternType="solid">
          <bgColor theme="6" tint="0.59999389629810485"/>
        </patternFill>
      </fill>
    </dxf>
    <dxf>
      <fill>
        <patternFill patternType="solid">
          <bgColor rgb="FFFF66FF"/>
        </patternFill>
      </fill>
    </dxf>
    <dxf>
      <fill>
        <patternFill patternType="solid">
          <bgColor rgb="FFFF66FF"/>
        </patternFill>
      </fill>
    </dxf>
    <dxf>
      <fill>
        <patternFill patternType="solid">
          <fgColor indexed="64"/>
          <bgColor theme="4" tint="0.79998168889431442"/>
        </patternFill>
      </fill>
      <alignment horizontal="general" vertical="bottom" textRotation="0" wrapText="0" indent="0" justifyLastLine="0" shrinkToFit="0" readingOrder="0"/>
    </dxf>
    <dxf>
      <fill>
        <patternFill patternType="solid">
          <bgColor rgb="FFFFFF00"/>
        </patternFill>
      </fill>
    </dxf>
    <dxf>
      <fill>
        <patternFill patternType="solid">
          <bgColor theme="0" tint="-0.14999847407452621"/>
        </patternFill>
      </fill>
    </dxf>
    <dxf>
      <fill>
        <patternFill>
          <bgColor theme="5" tint="0.79998168889431442"/>
        </patternFill>
      </fill>
    </dxf>
    <dxf>
      <fill>
        <patternFill patternType="solid">
          <bgColor theme="0" tint="-0.14999847407452621"/>
        </patternFill>
      </fill>
    </dxf>
    <dxf>
      <fill>
        <patternFill patternType="solid">
          <bgColor rgb="FF00FFFF"/>
        </patternFill>
      </fill>
    </dxf>
    <dxf>
      <fill>
        <patternFill patternType="solid">
          <bgColor rgb="FFFF66FF"/>
        </patternFill>
      </fill>
    </dxf>
    <dxf>
      <fill>
        <patternFill patternType="solid">
          <bgColor theme="4" tint="0.79998168889431442"/>
        </patternFill>
      </fill>
    </dxf>
    <dxf>
      <fill>
        <patternFill>
          <bgColor theme="5" tint="0.79998168889431442"/>
        </patternFill>
      </fill>
    </dxf>
    <dxf>
      <fill>
        <patternFill>
          <bgColor theme="5" tint="0.79998168889431442"/>
        </patternFill>
      </fill>
    </dxf>
    <dxf>
      <fill>
        <patternFill patternType="solid">
          <bgColor rgb="FF00FFFF"/>
        </patternFill>
      </fill>
    </dxf>
    <dxf>
      <fill>
        <patternFill patternType="solid">
          <bgColor rgb="FF00FFFF"/>
        </patternFill>
      </fill>
    </dxf>
    <dxf>
      <fill>
        <patternFill patternType="solid">
          <bgColor theme="0" tint="-0.14999847407452621"/>
        </patternFill>
      </fill>
    </dxf>
    <dxf>
      <fill>
        <patternFill patternType="solid">
          <bgColor theme="6" tint="0.59999389629810485"/>
        </patternFill>
      </fill>
    </dxf>
    <dxf>
      <fill>
        <patternFill patternType="solid">
          <bgColor rgb="FFFF66FF"/>
        </patternFill>
      </fill>
    </dxf>
    <dxf>
      <fill>
        <patternFill patternType="solid">
          <bgColor rgb="FFFF66FF"/>
        </patternFill>
      </fill>
    </dxf>
    <dxf>
      <fill>
        <patternFill patternType="solid">
          <bgColor theme="4" tint="0.79998168889431442"/>
        </patternFill>
      </fill>
    </dxf>
    <dxf>
      <fill>
        <patternFill>
          <bgColor theme="5" tint="0.79998168889431442"/>
        </patternFill>
      </fill>
    </dxf>
    <dxf>
      <fill>
        <patternFill>
          <bgColor theme="6" tint="0.59999389629810485"/>
        </patternFill>
      </fill>
    </dxf>
    <dxf>
      <fill>
        <patternFill>
          <bgColor theme="9" tint="0.59999389629810485"/>
        </patternFill>
      </fill>
    </dxf>
    <dxf>
      <fill>
        <patternFill patternType="solid">
          <bgColor theme="6" tint="0.59999389629810485"/>
        </patternFill>
      </fill>
    </dxf>
    <dxf>
      <fill>
        <patternFill patternType="solid">
          <bgColor rgb="FFFF66FF"/>
        </patternFill>
      </fill>
    </dxf>
    <dxf>
      <fill>
        <patternFill patternType="solid">
          <bgColor rgb="FFFF66FF"/>
        </patternFill>
      </fill>
    </dxf>
    <dxf>
      <fill>
        <patternFill>
          <bgColor theme="5" tint="0.79998168889431442"/>
        </patternFill>
      </fill>
    </dxf>
    <dxf>
      <fill>
        <patternFill>
          <bgColor theme="6" tint="0.59999389629810485"/>
        </patternFill>
      </fill>
    </dxf>
    <dxf>
      <fill>
        <patternFill patternType="solid">
          <bgColor theme="0" tint="-0.14999847407452621"/>
        </patternFill>
      </fill>
    </dxf>
    <dxf>
      <fill>
        <patternFill>
          <bgColor theme="9" tint="0.59999389629810485"/>
        </patternFill>
      </fill>
    </dxf>
    <dxf>
      <fill>
        <patternFill patternType="solid">
          <bgColor theme="6" tint="0.59999389629810485"/>
        </patternFill>
      </fill>
    </dxf>
    <dxf>
      <fill>
        <patternFill patternType="solid">
          <bgColor rgb="FFFF66FF"/>
        </patternFill>
      </fill>
    </dxf>
    <dxf>
      <fill>
        <patternFill>
          <bgColor theme="5" tint="0.79998168889431442"/>
        </patternFill>
      </fill>
    </dxf>
    <dxf>
      <fill>
        <patternFill patternType="solid">
          <bgColor theme="0" tint="-0.14999847407452621"/>
        </patternFill>
      </fill>
    </dxf>
    <dxf>
      <fill>
        <patternFill patternType="solid">
          <fgColor indexed="64"/>
          <bgColor rgb="FFFF66FF"/>
        </patternFill>
      </fill>
    </dxf>
    <dxf>
      <fill>
        <patternFill patternType="solid">
          <bgColor theme="7" tint="0.79998168889431442"/>
        </patternFill>
      </fill>
    </dxf>
    <dxf>
      <fill>
        <patternFill>
          <bgColor theme="5" tint="0.79998168889431442"/>
        </patternFill>
      </fill>
    </dxf>
    <dxf>
      <fill>
        <patternFill patternType="solid">
          <bgColor theme="6" tint="0.59999389629810485"/>
        </patternFill>
      </fill>
    </dxf>
    <dxf>
      <fill>
        <patternFill patternType="solid">
          <bgColor rgb="FFFF66FF"/>
        </patternFill>
      </fill>
    </dxf>
    <dxf>
      <fill>
        <patternFill>
          <bgColor theme="5" tint="0.79998168889431442"/>
        </patternFill>
      </fill>
    </dxf>
    <dxf>
      <fill>
        <patternFill patternType="solid">
          <bgColor theme="0" tint="-0.14999847407452621"/>
        </patternFill>
      </fill>
    </dxf>
    <dxf>
      <fill>
        <patternFill patternType="solid">
          <bgColor theme="6" tint="0.59999389629810485"/>
        </patternFill>
      </fill>
    </dxf>
    <dxf>
      <fill>
        <patternFill patternType="solid">
          <bgColor rgb="FFFF66FF"/>
        </patternFill>
      </fill>
    </dxf>
    <dxf>
      <fill>
        <patternFill patternType="solid">
          <bgColor rgb="FFFF66FF"/>
        </patternFill>
      </fill>
    </dxf>
    <dxf>
      <fill>
        <patternFill patternType="solid">
          <bgColor rgb="FFFF66FF"/>
        </patternFill>
      </fill>
    </dxf>
    <dxf>
      <fill>
        <patternFill patternType="solid">
          <bgColor rgb="FFFF66FF"/>
        </patternFill>
      </fill>
    </dxf>
    <dxf>
      <fill>
        <patternFill>
          <bgColor theme="5" tint="0.79998168889431442"/>
        </patternFill>
      </fill>
    </dxf>
    <dxf>
      <fill>
        <patternFill patternType="solid">
          <bgColor theme="3" tint="0.79998168889431442"/>
        </patternFill>
      </fill>
    </dxf>
    <dxf>
      <fill>
        <patternFill patternType="solid">
          <fgColor indexed="64"/>
          <bgColor theme="6" tint="0.59999389629810485"/>
        </patternFill>
      </fill>
    </dxf>
    <dxf>
      <fill>
        <patternFill patternType="solid">
          <bgColor rgb="FFFF66FF"/>
        </patternFill>
      </fill>
    </dxf>
    <dxf>
      <fill>
        <patternFill patternType="solid">
          <bgColor rgb="FFFF66FF"/>
        </patternFill>
      </fill>
    </dxf>
    <dxf>
      <fill>
        <patternFill patternType="solid">
          <bgColor rgb="FFFF66FF"/>
        </patternFill>
      </fill>
    </dxf>
    <dxf>
      <fill>
        <patternFill patternType="solid">
          <bgColor rgb="FFFF66FF"/>
        </patternFill>
      </fill>
    </dxf>
    <dxf>
      <fill>
        <patternFill patternType="solid">
          <bgColor rgb="FFFF66FF"/>
        </patternFill>
      </fill>
    </dxf>
    <dxf>
      <fill>
        <patternFill>
          <bgColor theme="5" tint="0.79998168889431442"/>
        </patternFill>
      </fill>
    </dxf>
    <dxf>
      <font>
        <color rgb="FFFF0000"/>
      </font>
    </dxf>
    <dxf>
      <fill>
        <patternFill patternType="solid">
          <fgColor indexed="64"/>
          <bgColor rgb="FFFF66FF"/>
        </patternFill>
      </fill>
    </dxf>
    <dxf>
      <fill>
        <patternFill patternType="solid">
          <fgColor indexed="64"/>
          <bgColor theme="6" tint="0.59999389629810485"/>
        </patternFill>
      </fill>
      <alignment horizontal="general" vertical="bottom" textRotation="0" wrapText="0" indent="0" justifyLastLine="0" shrinkToFit="0" readingOrder="0"/>
    </dxf>
    <dxf>
      <fill>
        <patternFill patternType="solid">
          <fgColor indexed="64"/>
          <bgColor rgb="FFFF66FF"/>
        </patternFill>
      </fill>
      <alignment horizontal="general" vertical="bottom" textRotation="0" wrapText="0" indent="0" justifyLastLine="0" shrinkToFit="0" readingOrder="0"/>
    </dxf>
    <dxf>
      <fill>
        <patternFill patternType="solid">
          <fgColor indexed="64"/>
          <bgColor rgb="FFFF66FF"/>
        </patternFill>
      </fill>
      <alignment horizontal="general" vertical="bottom" textRotation="0" wrapText="0" indent="0" justifyLastLine="0" shrinkToFit="0" readingOrder="0"/>
    </dxf>
    <dxf>
      <fill>
        <patternFill patternType="solid">
          <fgColor indexed="64"/>
          <bgColor theme="7" tint="0.79998168889431442"/>
        </patternFill>
      </fill>
      <alignment horizontal="general" vertical="bottom" textRotation="0" wrapText="0" indent="0" justifyLastLine="0" shrinkToFit="0" readingOrder="0"/>
    </dxf>
    <dxf>
      <fill>
        <patternFill>
          <bgColor theme="5" tint="0.79998168889431442"/>
        </patternFill>
      </fill>
    </dxf>
    <dxf>
      <fill>
        <patternFill patternType="solid">
          <fgColor indexed="64"/>
          <bgColor rgb="FFFF66FF"/>
        </patternFill>
      </fill>
    </dxf>
    <dxf>
      <fill>
        <patternFill patternType="none">
          <bgColor auto="1"/>
        </patternFill>
      </fill>
    </dxf>
    <dxf>
      <fill>
        <patternFill patternType="none">
          <bgColor auto="1"/>
        </patternFill>
      </fill>
    </dxf>
    <dxf>
      <fill>
        <patternFill patternType="solid">
          <fgColor indexed="64"/>
          <bgColor theme="7" tint="0.79998168889431442"/>
        </patternFill>
      </fill>
      <alignment horizontal="general" vertical="bottom" textRotation="0" wrapText="0" indent="0" justifyLastLine="0" shrinkToFit="0" readingOrder="0"/>
    </dxf>
    <dxf>
      <fill>
        <patternFill patternType="solid">
          <bgColor rgb="FFCC6600"/>
        </patternFill>
      </fill>
    </dxf>
    <dxf>
      <fill>
        <patternFill patternType="solid">
          <fgColor indexed="64"/>
          <bgColor theme="0" tint="-0.14999847407452621"/>
        </patternFill>
      </fill>
      <alignment horizontal="general" vertical="bottom" textRotation="0" wrapText="0" indent="0" justifyLastLine="0" shrinkToFit="0" readingOrder="0"/>
    </dxf>
    <dxf>
      <fill>
        <patternFill patternType="solid">
          <fgColor indexed="64"/>
          <bgColor theme="6" tint="0.59999389629810485"/>
        </patternFill>
      </fill>
      <alignment horizontal="general" vertical="bottom" textRotation="0" wrapText="0" indent="0" justifyLastLine="0" shrinkToFit="0" readingOrder="0"/>
    </dxf>
    <dxf>
      <fill>
        <patternFill patternType="solid">
          <fgColor indexed="64"/>
          <bgColor rgb="FFFF66FF"/>
        </patternFill>
      </fill>
      <alignment horizontal="general" vertical="bottom" textRotation="0" wrapText="0" indent="0" justifyLastLine="0" shrinkToFit="0" readingOrder="0"/>
    </dxf>
    <dxf>
      <fill>
        <patternFill patternType="solid">
          <fgColor indexed="64"/>
          <bgColor rgb="FFFF66FF"/>
        </patternFill>
      </fill>
      <alignment horizontal="general" vertical="bottom" textRotation="0" wrapText="0" indent="0" justifyLastLine="0" shrinkToFit="0" readingOrder="0"/>
    </dxf>
  </dxfs>
  <tableStyles count="0" defaultTableStyle="TableStyleMedium9" defaultPivotStyle="PivotStyleMedium4"/>
  <colors>
    <mruColors>
      <color rgb="FFFF66FF"/>
      <color rgb="FF00FFFF"/>
      <color rgb="FFFF9999"/>
      <color rgb="FFCC6600"/>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pivotCacheDefinition" Target="pivotCache/pivotCacheDefinition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pivotCacheDefinition" Target="pivotCache/pivotCacheDefinition1.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pivotCacheDefinition" Target="pivotCache/pivotCacheDefinition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pivotCacheDefinition" Target="pivotCache/pivotCacheDefinition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pivotCacheDefinition" Target="pivotCache/pivotCacheDefinition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pivotCacheDefinition" Target="pivotCache/pivotCacheDefinition3.xml"/><Relationship Id="rId30" Type="http://schemas.openxmlformats.org/officeDocument/2006/relationships/pivotCacheDefinition" Target="pivotCache/pivotCacheDefinition6.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GIWW</a:t>
            </a:r>
            <a:r>
              <a:rPr lang="en-US" sz="1600" baseline="0"/>
              <a:t> State Oil Production vs Oil Price</a:t>
            </a:r>
            <a:endParaRPr lang="en-US" sz="1600"/>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cked"/>
        <c:varyColors val="0"/>
        <c:ser>
          <c:idx val="0"/>
          <c:order val="0"/>
          <c:tx>
            <c:strRef>
              <c:f>'Oil Production'!$B$3</c:f>
              <c:strCache>
                <c:ptCount val="1"/>
                <c:pt idx="0">
                  <c:v>Gulf of Mexico (Offshore)</c:v>
                </c:pt>
              </c:strCache>
            </c:strRef>
          </c:tx>
          <c:spPr>
            <a:solidFill>
              <a:schemeClr val="accent1"/>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Production'!$B$4:$B$218</c:f>
              <c:numCache>
                <c:formatCode>General</c:formatCode>
                <c:ptCount val="215"/>
                <c:pt idx="0">
                  <c:v>49985</c:v>
                </c:pt>
                <c:pt idx="1">
                  <c:v>45156</c:v>
                </c:pt>
                <c:pt idx="2">
                  <c:v>49498</c:v>
                </c:pt>
                <c:pt idx="3">
                  <c:v>51643</c:v>
                </c:pt>
                <c:pt idx="4">
                  <c:v>53679</c:v>
                </c:pt>
                <c:pt idx="5">
                  <c:v>48239</c:v>
                </c:pt>
                <c:pt idx="6">
                  <c:v>50565</c:v>
                </c:pt>
                <c:pt idx="7">
                  <c:v>48895</c:v>
                </c:pt>
                <c:pt idx="8">
                  <c:v>53784</c:v>
                </c:pt>
                <c:pt idx="9">
                  <c:v>48333</c:v>
                </c:pt>
                <c:pt idx="10">
                  <c:v>53699</c:v>
                </c:pt>
                <c:pt idx="11">
                  <c:v>53638</c:v>
                </c:pt>
                <c:pt idx="12">
                  <c:v>50394</c:v>
                </c:pt>
                <c:pt idx="13">
                  <c:v>49740</c:v>
                </c:pt>
                <c:pt idx="14">
                  <c:v>45054</c:v>
                </c:pt>
                <c:pt idx="15">
                  <c:v>50162</c:v>
                </c:pt>
                <c:pt idx="16">
                  <c:v>48365</c:v>
                </c:pt>
                <c:pt idx="17">
                  <c:v>46519</c:v>
                </c:pt>
                <c:pt idx="18">
                  <c:v>49378</c:v>
                </c:pt>
                <c:pt idx="19">
                  <c:v>47202</c:v>
                </c:pt>
                <c:pt idx="20">
                  <c:v>49962</c:v>
                </c:pt>
                <c:pt idx="21">
                  <c:v>44943</c:v>
                </c:pt>
                <c:pt idx="22">
                  <c:v>49388</c:v>
                </c:pt>
                <c:pt idx="23">
                  <c:v>49752</c:v>
                </c:pt>
                <c:pt idx="24">
                  <c:v>45721</c:v>
                </c:pt>
                <c:pt idx="25">
                  <c:v>48913</c:v>
                </c:pt>
                <c:pt idx="26">
                  <c:v>49834</c:v>
                </c:pt>
                <c:pt idx="27">
                  <c:v>50515</c:v>
                </c:pt>
                <c:pt idx="28">
                  <c:v>48566</c:v>
                </c:pt>
                <c:pt idx="29">
                  <c:v>42383</c:v>
                </c:pt>
                <c:pt idx="30">
                  <c:v>43524</c:v>
                </c:pt>
                <c:pt idx="31">
                  <c:v>45121</c:v>
                </c:pt>
                <c:pt idx="32">
                  <c:v>42800</c:v>
                </c:pt>
                <c:pt idx="33">
                  <c:v>40758</c:v>
                </c:pt>
                <c:pt idx="34">
                  <c:v>45011</c:v>
                </c:pt>
                <c:pt idx="35">
                  <c:v>45016</c:v>
                </c:pt>
                <c:pt idx="36">
                  <c:v>41658</c:v>
                </c:pt>
                <c:pt idx="37">
                  <c:v>44276</c:v>
                </c:pt>
                <c:pt idx="38">
                  <c:v>42663</c:v>
                </c:pt>
                <c:pt idx="39">
                  <c:v>44498</c:v>
                </c:pt>
                <c:pt idx="40">
                  <c:v>44259</c:v>
                </c:pt>
                <c:pt idx="41">
                  <c:v>42350</c:v>
                </c:pt>
                <c:pt idx="42">
                  <c:v>43797</c:v>
                </c:pt>
                <c:pt idx="43">
                  <c:v>42743</c:v>
                </c:pt>
                <c:pt idx="44">
                  <c:v>41004</c:v>
                </c:pt>
                <c:pt idx="45">
                  <c:v>37255</c:v>
                </c:pt>
                <c:pt idx="46">
                  <c:v>40433</c:v>
                </c:pt>
                <c:pt idx="47">
                  <c:v>39849</c:v>
                </c:pt>
                <c:pt idx="48">
                  <c:v>39084</c:v>
                </c:pt>
                <c:pt idx="49">
                  <c:v>36482</c:v>
                </c:pt>
                <c:pt idx="50">
                  <c:v>39577</c:v>
                </c:pt>
                <c:pt idx="51">
                  <c:v>36736</c:v>
                </c:pt>
                <c:pt idx="52">
                  <c:v>38366</c:v>
                </c:pt>
                <c:pt idx="53">
                  <c:v>33656</c:v>
                </c:pt>
                <c:pt idx="54">
                  <c:v>37233</c:v>
                </c:pt>
                <c:pt idx="55">
                  <c:v>40078</c:v>
                </c:pt>
                <c:pt idx="56">
                  <c:v>38892</c:v>
                </c:pt>
                <c:pt idx="57">
                  <c:v>36823</c:v>
                </c:pt>
                <c:pt idx="58">
                  <c:v>41301</c:v>
                </c:pt>
                <c:pt idx="59">
                  <c:v>42721</c:v>
                </c:pt>
                <c:pt idx="60">
                  <c:v>41177</c:v>
                </c:pt>
                <c:pt idx="61">
                  <c:v>41157</c:v>
                </c:pt>
                <c:pt idx="62">
                  <c:v>35287</c:v>
                </c:pt>
                <c:pt idx="63">
                  <c:v>34059</c:v>
                </c:pt>
                <c:pt idx="64">
                  <c:v>38812</c:v>
                </c:pt>
                <c:pt idx="65">
                  <c:v>33426</c:v>
                </c:pt>
                <c:pt idx="66">
                  <c:v>37034</c:v>
                </c:pt>
                <c:pt idx="67">
                  <c:v>37995</c:v>
                </c:pt>
                <c:pt idx="68">
                  <c:v>42626</c:v>
                </c:pt>
                <c:pt idx="69">
                  <c:v>38458</c:v>
                </c:pt>
                <c:pt idx="70">
                  <c:v>40527</c:v>
                </c:pt>
                <c:pt idx="71">
                  <c:v>38981</c:v>
                </c:pt>
                <c:pt idx="72">
                  <c:v>38344</c:v>
                </c:pt>
                <c:pt idx="73">
                  <c:v>40006</c:v>
                </c:pt>
                <c:pt idx="74">
                  <c:v>32695</c:v>
                </c:pt>
                <c:pt idx="75">
                  <c:v>39433</c:v>
                </c:pt>
                <c:pt idx="76">
                  <c:v>37543</c:v>
                </c:pt>
                <c:pt idx="77">
                  <c:v>39746</c:v>
                </c:pt>
                <c:pt idx="78">
                  <c:v>42564</c:v>
                </c:pt>
                <c:pt idx="79">
                  <c:v>40385</c:v>
                </c:pt>
                <c:pt idx="80">
                  <c:v>43069</c:v>
                </c:pt>
                <c:pt idx="81">
                  <c:v>39521</c:v>
                </c:pt>
                <c:pt idx="82">
                  <c:v>48409</c:v>
                </c:pt>
                <c:pt idx="83">
                  <c:v>46221</c:v>
                </c:pt>
                <c:pt idx="84">
                  <c:v>44465</c:v>
                </c:pt>
                <c:pt idx="85">
                  <c:v>48518</c:v>
                </c:pt>
                <c:pt idx="86">
                  <c:v>47597</c:v>
                </c:pt>
                <c:pt idx="87">
                  <c:v>48214</c:v>
                </c:pt>
                <c:pt idx="88">
                  <c:v>44454</c:v>
                </c:pt>
                <c:pt idx="89">
                  <c:v>46298</c:v>
                </c:pt>
                <c:pt idx="90">
                  <c:v>47629</c:v>
                </c:pt>
                <c:pt idx="91">
                  <c:v>44439</c:v>
                </c:pt>
                <c:pt idx="92">
                  <c:v>49591</c:v>
                </c:pt>
                <c:pt idx="93">
                  <c:v>47896</c:v>
                </c:pt>
                <c:pt idx="94">
                  <c:v>51305</c:v>
                </c:pt>
                <c:pt idx="95">
                  <c:v>52069</c:v>
                </c:pt>
                <c:pt idx="96">
                  <c:v>46895</c:v>
                </c:pt>
                <c:pt idx="97">
                  <c:v>53490</c:v>
                </c:pt>
                <c:pt idx="98">
                  <c:v>52569</c:v>
                </c:pt>
                <c:pt idx="99">
                  <c:v>53768</c:v>
                </c:pt>
                <c:pt idx="100">
                  <c:v>53789</c:v>
                </c:pt>
                <c:pt idx="101">
                  <c:v>46834</c:v>
                </c:pt>
                <c:pt idx="102">
                  <c:v>48157</c:v>
                </c:pt>
                <c:pt idx="103">
                  <c:v>43956</c:v>
                </c:pt>
                <c:pt idx="104">
                  <c:v>42015</c:v>
                </c:pt>
                <c:pt idx="105">
                  <c:v>37044</c:v>
                </c:pt>
                <c:pt idx="106">
                  <c:v>39722</c:v>
                </c:pt>
                <c:pt idx="107">
                  <c:v>37098</c:v>
                </c:pt>
                <c:pt idx="108">
                  <c:v>32687</c:v>
                </c:pt>
                <c:pt idx="109">
                  <c:v>24901</c:v>
                </c:pt>
                <c:pt idx="110">
                  <c:v>7271</c:v>
                </c:pt>
                <c:pt idx="111">
                  <c:v>39454</c:v>
                </c:pt>
                <c:pt idx="112">
                  <c:v>42526</c:v>
                </c:pt>
                <c:pt idx="113">
                  <c:v>39779</c:v>
                </c:pt>
                <c:pt idx="114">
                  <c:v>40241</c:v>
                </c:pt>
                <c:pt idx="115">
                  <c:v>39437</c:v>
                </c:pt>
                <c:pt idx="116">
                  <c:v>40682</c:v>
                </c:pt>
                <c:pt idx="117">
                  <c:v>38811</c:v>
                </c:pt>
                <c:pt idx="118">
                  <c:v>40439</c:v>
                </c:pt>
                <c:pt idx="119">
                  <c:v>39886</c:v>
                </c:pt>
                <c:pt idx="120">
                  <c:v>35495</c:v>
                </c:pt>
                <c:pt idx="121">
                  <c:v>39396</c:v>
                </c:pt>
                <c:pt idx="122">
                  <c:v>35513</c:v>
                </c:pt>
                <c:pt idx="123">
                  <c:v>39031</c:v>
                </c:pt>
                <c:pt idx="124">
                  <c:v>39277</c:v>
                </c:pt>
                <c:pt idx="125">
                  <c:v>39149</c:v>
                </c:pt>
                <c:pt idx="126">
                  <c:v>41935</c:v>
                </c:pt>
                <c:pt idx="127">
                  <c:v>40177</c:v>
                </c:pt>
                <c:pt idx="128">
                  <c:v>39556</c:v>
                </c:pt>
                <c:pt idx="129">
                  <c:v>37106</c:v>
                </c:pt>
                <c:pt idx="130">
                  <c:v>41449</c:v>
                </c:pt>
                <c:pt idx="131">
                  <c:v>41308</c:v>
                </c:pt>
                <c:pt idx="132">
                  <c:v>39850</c:v>
                </c:pt>
                <c:pt idx="133">
                  <c:v>41333</c:v>
                </c:pt>
                <c:pt idx="134">
                  <c:v>39540</c:v>
                </c:pt>
                <c:pt idx="135">
                  <c:v>43196</c:v>
                </c:pt>
                <c:pt idx="136">
                  <c:v>42558</c:v>
                </c:pt>
                <c:pt idx="137">
                  <c:v>39826</c:v>
                </c:pt>
                <c:pt idx="138">
                  <c:v>40029</c:v>
                </c:pt>
                <c:pt idx="139">
                  <c:v>37011</c:v>
                </c:pt>
                <c:pt idx="140">
                  <c:v>37451</c:v>
                </c:pt>
                <c:pt idx="141">
                  <c:v>32783</c:v>
                </c:pt>
                <c:pt idx="142">
                  <c:v>37193</c:v>
                </c:pt>
                <c:pt idx="143">
                  <c:v>35114</c:v>
                </c:pt>
                <c:pt idx="144">
                  <c:v>28543</c:v>
                </c:pt>
                <c:pt idx="145">
                  <c:v>21383</c:v>
                </c:pt>
                <c:pt idx="146">
                  <c:v>13971</c:v>
                </c:pt>
                <c:pt idx="147">
                  <c:v>42100</c:v>
                </c:pt>
                <c:pt idx="148">
                  <c:v>44896</c:v>
                </c:pt>
                <c:pt idx="149">
                  <c:v>46894</c:v>
                </c:pt>
                <c:pt idx="150">
                  <c:v>50301</c:v>
                </c:pt>
                <c:pt idx="151">
                  <c:v>47214</c:v>
                </c:pt>
                <c:pt idx="152">
                  <c:v>48413</c:v>
                </c:pt>
                <c:pt idx="153">
                  <c:v>41843</c:v>
                </c:pt>
                <c:pt idx="154">
                  <c:v>46253</c:v>
                </c:pt>
                <c:pt idx="155">
                  <c:v>46005</c:v>
                </c:pt>
                <c:pt idx="156">
                  <c:v>42464</c:v>
                </c:pt>
                <c:pt idx="157">
                  <c:v>36867</c:v>
                </c:pt>
                <c:pt idx="158">
                  <c:v>35321</c:v>
                </c:pt>
                <c:pt idx="159">
                  <c:v>48565</c:v>
                </c:pt>
                <c:pt idx="160">
                  <c:v>50590</c:v>
                </c:pt>
                <c:pt idx="161">
                  <c:v>43117</c:v>
                </c:pt>
                <c:pt idx="162">
                  <c:v>47370</c:v>
                </c:pt>
                <c:pt idx="163">
                  <c:v>45396</c:v>
                </c:pt>
                <c:pt idx="164">
                  <c:v>47366</c:v>
                </c:pt>
                <c:pt idx="165">
                  <c:v>45034</c:v>
                </c:pt>
                <c:pt idx="166">
                  <c:v>47261</c:v>
                </c:pt>
                <c:pt idx="167">
                  <c:v>46502</c:v>
                </c:pt>
                <c:pt idx="168">
                  <c:v>44417</c:v>
                </c:pt>
                <c:pt idx="169">
                  <c:v>47319</c:v>
                </c:pt>
                <c:pt idx="170">
                  <c:v>45608</c:v>
                </c:pt>
                <c:pt idx="171">
                  <c:v>47522</c:v>
                </c:pt>
                <c:pt idx="172">
                  <c:v>45329</c:v>
                </c:pt>
                <c:pt idx="173">
                  <c:v>46303</c:v>
                </c:pt>
                <c:pt idx="174">
                  <c:v>47418</c:v>
                </c:pt>
                <c:pt idx="175">
                  <c:v>47136</c:v>
                </c:pt>
                <c:pt idx="176">
                  <c:v>49656</c:v>
                </c:pt>
                <c:pt idx="177">
                  <c:v>44810</c:v>
                </c:pt>
                <c:pt idx="178">
                  <c:v>49045</c:v>
                </c:pt>
                <c:pt idx="179">
                  <c:v>48054</c:v>
                </c:pt>
                <c:pt idx="180">
                  <c:v>45545</c:v>
                </c:pt>
                <c:pt idx="181">
                  <c:v>38532</c:v>
                </c:pt>
                <c:pt idx="182">
                  <c:v>40830</c:v>
                </c:pt>
                <c:pt idx="183">
                  <c:v>51005</c:v>
                </c:pt>
                <c:pt idx="184">
                  <c:v>50868</c:v>
                </c:pt>
                <c:pt idx="185">
                  <c:v>50071</c:v>
                </c:pt>
                <c:pt idx="186">
                  <c:v>51743</c:v>
                </c:pt>
                <c:pt idx="187">
                  <c:v>47797</c:v>
                </c:pt>
                <c:pt idx="188">
                  <c:v>49433</c:v>
                </c:pt>
                <c:pt idx="189">
                  <c:v>44488</c:v>
                </c:pt>
                <c:pt idx="190">
                  <c:v>49055</c:v>
                </c:pt>
                <c:pt idx="191">
                  <c:v>49600</c:v>
                </c:pt>
                <c:pt idx="192">
                  <c:v>47712</c:v>
                </c:pt>
                <c:pt idx="193">
                  <c:v>48806</c:v>
                </c:pt>
                <c:pt idx="194">
                  <c:v>46904</c:v>
                </c:pt>
                <c:pt idx="195">
                  <c:v>47285</c:v>
                </c:pt>
                <c:pt idx="196">
                  <c:v>47964</c:v>
                </c:pt>
                <c:pt idx="197">
                  <c:v>46116</c:v>
                </c:pt>
                <c:pt idx="198">
                  <c:v>47969</c:v>
                </c:pt>
                <c:pt idx="199">
                  <c:v>45408</c:v>
                </c:pt>
                <c:pt idx="200">
                  <c:v>46500</c:v>
                </c:pt>
                <c:pt idx="201">
                  <c:v>40208</c:v>
                </c:pt>
                <c:pt idx="202">
                  <c:v>46013</c:v>
                </c:pt>
                <c:pt idx="203">
                  <c:v>45641</c:v>
                </c:pt>
                <c:pt idx="204">
                  <c:v>44053</c:v>
                </c:pt>
                <c:pt idx="205">
                  <c:v>45460</c:v>
                </c:pt>
                <c:pt idx="206">
                  <c:v>43861</c:v>
                </c:pt>
                <c:pt idx="207">
                  <c:v>45252</c:v>
                </c:pt>
                <c:pt idx="208">
                  <c:v>44318</c:v>
                </c:pt>
                <c:pt idx="209">
                  <c:v>43852</c:v>
                </c:pt>
                <c:pt idx="210">
                  <c:v>44438</c:v>
                </c:pt>
                <c:pt idx="211">
                  <c:v>41762</c:v>
                </c:pt>
                <c:pt idx="212">
                  <c:v>44281</c:v>
                </c:pt>
                <c:pt idx="213">
                  <c:v>39277</c:v>
                </c:pt>
                <c:pt idx="214">
                  <c:v>41055</c:v>
                </c:pt>
              </c:numCache>
            </c:numRef>
          </c:val>
          <c:extLst xmlns:c16r2="http://schemas.microsoft.com/office/drawing/2015/06/chart">
            <c:ext xmlns:c16="http://schemas.microsoft.com/office/drawing/2014/chart" uri="{C3380CC4-5D6E-409C-BE32-E72D297353CC}">
              <c16:uniqueId val="{00000000-2124-4CD1-A7D7-6C80E0A1F5F9}"/>
            </c:ext>
          </c:extLst>
        </c:ser>
        <c:ser>
          <c:idx val="1"/>
          <c:order val="1"/>
          <c:tx>
            <c:strRef>
              <c:f>'Oil Production'!$C$3</c:f>
              <c:strCache>
                <c:ptCount val="1"/>
                <c:pt idx="0">
                  <c:v>Texas</c:v>
                </c:pt>
              </c:strCache>
            </c:strRef>
          </c:tx>
          <c:spPr>
            <a:solidFill>
              <a:schemeClr val="accent2"/>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Production'!$C$4:$C$218</c:f>
              <c:numCache>
                <c:formatCode>General</c:formatCode>
                <c:ptCount val="215"/>
                <c:pt idx="0">
                  <c:v>116716</c:v>
                </c:pt>
                <c:pt idx="1">
                  <c:v>117091</c:v>
                </c:pt>
                <c:pt idx="2">
                  <c:v>107149</c:v>
                </c:pt>
                <c:pt idx="3">
                  <c:v>104738</c:v>
                </c:pt>
                <c:pt idx="4">
                  <c:v>107955</c:v>
                </c:pt>
                <c:pt idx="5">
                  <c:v>103525</c:v>
                </c:pt>
                <c:pt idx="6">
                  <c:v>106453</c:v>
                </c:pt>
                <c:pt idx="7">
                  <c:v>100807</c:v>
                </c:pt>
                <c:pt idx="8">
                  <c:v>102784</c:v>
                </c:pt>
                <c:pt idx="9">
                  <c:v>92984</c:v>
                </c:pt>
                <c:pt idx="10">
                  <c:v>99262</c:v>
                </c:pt>
                <c:pt idx="11">
                  <c:v>97754</c:v>
                </c:pt>
                <c:pt idx="12">
                  <c:v>95129</c:v>
                </c:pt>
                <c:pt idx="13">
                  <c:v>98335</c:v>
                </c:pt>
                <c:pt idx="14">
                  <c:v>94551</c:v>
                </c:pt>
                <c:pt idx="15">
                  <c:v>98257</c:v>
                </c:pt>
                <c:pt idx="16">
                  <c:v>97980</c:v>
                </c:pt>
                <c:pt idx="17">
                  <c:v>95208</c:v>
                </c:pt>
                <c:pt idx="18">
                  <c:v>98998</c:v>
                </c:pt>
                <c:pt idx="19">
                  <c:v>97355</c:v>
                </c:pt>
                <c:pt idx="20">
                  <c:v>102151</c:v>
                </c:pt>
                <c:pt idx="21">
                  <c:v>96134</c:v>
                </c:pt>
                <c:pt idx="22">
                  <c:v>104189</c:v>
                </c:pt>
                <c:pt idx="23">
                  <c:v>103773</c:v>
                </c:pt>
                <c:pt idx="24">
                  <c:v>102273</c:v>
                </c:pt>
                <c:pt idx="25">
                  <c:v>104906</c:v>
                </c:pt>
                <c:pt idx="26">
                  <c:v>101953</c:v>
                </c:pt>
                <c:pt idx="27">
                  <c:v>105368</c:v>
                </c:pt>
                <c:pt idx="28">
                  <c:v>106386</c:v>
                </c:pt>
                <c:pt idx="29">
                  <c:v>103299</c:v>
                </c:pt>
                <c:pt idx="30">
                  <c:v>108443</c:v>
                </c:pt>
                <c:pt idx="31">
                  <c:v>106283</c:v>
                </c:pt>
                <c:pt idx="32">
                  <c:v>111384</c:v>
                </c:pt>
                <c:pt idx="33">
                  <c:v>98827</c:v>
                </c:pt>
                <c:pt idx="34">
                  <c:v>105783</c:v>
                </c:pt>
                <c:pt idx="35">
                  <c:v>109058</c:v>
                </c:pt>
                <c:pt idx="36">
                  <c:v>102712</c:v>
                </c:pt>
                <c:pt idx="37">
                  <c:v>103585</c:v>
                </c:pt>
                <c:pt idx="38">
                  <c:v>98168</c:v>
                </c:pt>
                <c:pt idx="39">
                  <c:v>101141</c:v>
                </c:pt>
                <c:pt idx="40">
                  <c:v>99532</c:v>
                </c:pt>
                <c:pt idx="41">
                  <c:v>94304</c:v>
                </c:pt>
                <c:pt idx="42">
                  <c:v>95112</c:v>
                </c:pt>
                <c:pt idx="43">
                  <c:v>91420</c:v>
                </c:pt>
                <c:pt idx="44">
                  <c:v>91557</c:v>
                </c:pt>
                <c:pt idx="45">
                  <c:v>81021</c:v>
                </c:pt>
                <c:pt idx="46">
                  <c:v>87839</c:v>
                </c:pt>
                <c:pt idx="47">
                  <c:v>85858</c:v>
                </c:pt>
                <c:pt idx="48">
                  <c:v>80466</c:v>
                </c:pt>
                <c:pt idx="49">
                  <c:v>83105</c:v>
                </c:pt>
                <c:pt idx="50">
                  <c:v>79794</c:v>
                </c:pt>
                <c:pt idx="51">
                  <c:v>80832</c:v>
                </c:pt>
                <c:pt idx="52">
                  <c:v>79842</c:v>
                </c:pt>
                <c:pt idx="53">
                  <c:v>75837</c:v>
                </c:pt>
                <c:pt idx="54">
                  <c:v>77185</c:v>
                </c:pt>
                <c:pt idx="55">
                  <c:v>72411</c:v>
                </c:pt>
                <c:pt idx="56">
                  <c:v>73793</c:v>
                </c:pt>
                <c:pt idx="57">
                  <c:v>65276</c:v>
                </c:pt>
                <c:pt idx="58">
                  <c:v>70335</c:v>
                </c:pt>
                <c:pt idx="59">
                  <c:v>69063</c:v>
                </c:pt>
                <c:pt idx="60">
                  <c:v>66401</c:v>
                </c:pt>
                <c:pt idx="61">
                  <c:v>66632</c:v>
                </c:pt>
                <c:pt idx="62">
                  <c:v>62555</c:v>
                </c:pt>
                <c:pt idx="63">
                  <c:v>63505</c:v>
                </c:pt>
                <c:pt idx="64">
                  <c:v>61787</c:v>
                </c:pt>
                <c:pt idx="65">
                  <c:v>58326</c:v>
                </c:pt>
                <c:pt idx="66">
                  <c:v>59154</c:v>
                </c:pt>
                <c:pt idx="67">
                  <c:v>55987</c:v>
                </c:pt>
                <c:pt idx="68">
                  <c:v>55747</c:v>
                </c:pt>
                <c:pt idx="69">
                  <c:v>51358</c:v>
                </c:pt>
                <c:pt idx="70">
                  <c:v>53437</c:v>
                </c:pt>
                <c:pt idx="71">
                  <c:v>52317</c:v>
                </c:pt>
                <c:pt idx="72">
                  <c:v>49700</c:v>
                </c:pt>
                <c:pt idx="73">
                  <c:v>49434</c:v>
                </c:pt>
                <c:pt idx="74">
                  <c:v>46099</c:v>
                </c:pt>
                <c:pt idx="75">
                  <c:v>46149</c:v>
                </c:pt>
                <c:pt idx="76">
                  <c:v>44497</c:v>
                </c:pt>
                <c:pt idx="77">
                  <c:v>41995</c:v>
                </c:pt>
                <c:pt idx="78">
                  <c:v>43179</c:v>
                </c:pt>
                <c:pt idx="79">
                  <c:v>40459</c:v>
                </c:pt>
                <c:pt idx="80">
                  <c:v>41439</c:v>
                </c:pt>
                <c:pt idx="81">
                  <c:v>34369</c:v>
                </c:pt>
                <c:pt idx="82">
                  <c:v>39712</c:v>
                </c:pt>
                <c:pt idx="83">
                  <c:v>39619</c:v>
                </c:pt>
                <c:pt idx="84">
                  <c:v>37285</c:v>
                </c:pt>
                <c:pt idx="85">
                  <c:v>37659</c:v>
                </c:pt>
                <c:pt idx="86">
                  <c:v>35731</c:v>
                </c:pt>
                <c:pt idx="87">
                  <c:v>36198</c:v>
                </c:pt>
                <c:pt idx="88">
                  <c:v>35727</c:v>
                </c:pt>
                <c:pt idx="89">
                  <c:v>34163</c:v>
                </c:pt>
                <c:pt idx="90">
                  <c:v>35531</c:v>
                </c:pt>
                <c:pt idx="91">
                  <c:v>34110</c:v>
                </c:pt>
                <c:pt idx="92">
                  <c:v>35247</c:v>
                </c:pt>
                <c:pt idx="93">
                  <c:v>31393</c:v>
                </c:pt>
                <c:pt idx="94">
                  <c:v>34063</c:v>
                </c:pt>
                <c:pt idx="95">
                  <c:v>33792</c:v>
                </c:pt>
                <c:pt idx="96">
                  <c:v>33043</c:v>
                </c:pt>
                <c:pt idx="97">
                  <c:v>33502</c:v>
                </c:pt>
                <c:pt idx="98">
                  <c:v>32424</c:v>
                </c:pt>
                <c:pt idx="99">
                  <c:v>33071</c:v>
                </c:pt>
                <c:pt idx="100">
                  <c:v>32944</c:v>
                </c:pt>
                <c:pt idx="101">
                  <c:v>32120</c:v>
                </c:pt>
                <c:pt idx="102">
                  <c:v>33765</c:v>
                </c:pt>
                <c:pt idx="103">
                  <c:v>33308</c:v>
                </c:pt>
                <c:pt idx="104">
                  <c:v>34674</c:v>
                </c:pt>
                <c:pt idx="105">
                  <c:v>31603</c:v>
                </c:pt>
                <c:pt idx="106">
                  <c:v>35134</c:v>
                </c:pt>
                <c:pt idx="107">
                  <c:v>35147</c:v>
                </c:pt>
                <c:pt idx="108">
                  <c:v>34242</c:v>
                </c:pt>
                <c:pt idx="109">
                  <c:v>34882</c:v>
                </c:pt>
                <c:pt idx="110">
                  <c:v>31665</c:v>
                </c:pt>
                <c:pt idx="111">
                  <c:v>34424</c:v>
                </c:pt>
                <c:pt idx="112">
                  <c:v>34440</c:v>
                </c:pt>
                <c:pt idx="113">
                  <c:v>32928</c:v>
                </c:pt>
                <c:pt idx="114">
                  <c:v>34414</c:v>
                </c:pt>
                <c:pt idx="115">
                  <c:v>33396</c:v>
                </c:pt>
                <c:pt idx="116">
                  <c:v>34548</c:v>
                </c:pt>
                <c:pt idx="117">
                  <c:v>32017</c:v>
                </c:pt>
                <c:pt idx="118">
                  <c:v>33914</c:v>
                </c:pt>
                <c:pt idx="119">
                  <c:v>33705</c:v>
                </c:pt>
                <c:pt idx="120">
                  <c:v>32514</c:v>
                </c:pt>
                <c:pt idx="121">
                  <c:v>33226</c:v>
                </c:pt>
                <c:pt idx="122">
                  <c:v>32077</c:v>
                </c:pt>
                <c:pt idx="123">
                  <c:v>32978</c:v>
                </c:pt>
                <c:pt idx="124">
                  <c:v>32829</c:v>
                </c:pt>
                <c:pt idx="125">
                  <c:v>31745</c:v>
                </c:pt>
                <c:pt idx="126">
                  <c:v>33240</c:v>
                </c:pt>
                <c:pt idx="127">
                  <c:v>32475</c:v>
                </c:pt>
                <c:pt idx="128">
                  <c:v>33491</c:v>
                </c:pt>
                <c:pt idx="129">
                  <c:v>30189</c:v>
                </c:pt>
                <c:pt idx="130">
                  <c:v>32790</c:v>
                </c:pt>
                <c:pt idx="131">
                  <c:v>33408</c:v>
                </c:pt>
                <c:pt idx="132">
                  <c:v>32506</c:v>
                </c:pt>
                <c:pt idx="133">
                  <c:v>33438</c:v>
                </c:pt>
                <c:pt idx="134">
                  <c:v>32121</c:v>
                </c:pt>
                <c:pt idx="135">
                  <c:v>32806</c:v>
                </c:pt>
                <c:pt idx="136">
                  <c:v>32932</c:v>
                </c:pt>
                <c:pt idx="137">
                  <c:v>31960</c:v>
                </c:pt>
                <c:pt idx="138">
                  <c:v>33158</c:v>
                </c:pt>
                <c:pt idx="139">
                  <c:v>32383</c:v>
                </c:pt>
                <c:pt idx="140">
                  <c:v>33691</c:v>
                </c:pt>
                <c:pt idx="141">
                  <c:v>30439</c:v>
                </c:pt>
                <c:pt idx="142">
                  <c:v>33639</c:v>
                </c:pt>
                <c:pt idx="143">
                  <c:v>33257</c:v>
                </c:pt>
                <c:pt idx="144">
                  <c:v>32387</c:v>
                </c:pt>
                <c:pt idx="145">
                  <c:v>33176</c:v>
                </c:pt>
                <c:pt idx="146">
                  <c:v>31152</c:v>
                </c:pt>
                <c:pt idx="147">
                  <c:v>33012</c:v>
                </c:pt>
                <c:pt idx="148">
                  <c:v>32887</c:v>
                </c:pt>
                <c:pt idx="149">
                  <c:v>32094</c:v>
                </c:pt>
                <c:pt idx="150">
                  <c:v>33439</c:v>
                </c:pt>
                <c:pt idx="151">
                  <c:v>32706</c:v>
                </c:pt>
                <c:pt idx="152">
                  <c:v>34033</c:v>
                </c:pt>
                <c:pt idx="153">
                  <c:v>30718</c:v>
                </c:pt>
                <c:pt idx="154">
                  <c:v>33740</c:v>
                </c:pt>
                <c:pt idx="155">
                  <c:v>33281</c:v>
                </c:pt>
                <c:pt idx="156">
                  <c:v>32073</c:v>
                </c:pt>
                <c:pt idx="157">
                  <c:v>33090</c:v>
                </c:pt>
                <c:pt idx="158">
                  <c:v>32023</c:v>
                </c:pt>
                <c:pt idx="159">
                  <c:v>32838</c:v>
                </c:pt>
                <c:pt idx="160">
                  <c:v>32762</c:v>
                </c:pt>
                <c:pt idx="161">
                  <c:v>31709</c:v>
                </c:pt>
                <c:pt idx="162">
                  <c:v>33223</c:v>
                </c:pt>
                <c:pt idx="163">
                  <c:v>32461</c:v>
                </c:pt>
                <c:pt idx="164">
                  <c:v>33758</c:v>
                </c:pt>
                <c:pt idx="165">
                  <c:v>31700</c:v>
                </c:pt>
                <c:pt idx="166">
                  <c:v>33797</c:v>
                </c:pt>
                <c:pt idx="167">
                  <c:v>33977</c:v>
                </c:pt>
                <c:pt idx="168">
                  <c:v>32850</c:v>
                </c:pt>
                <c:pt idx="169">
                  <c:v>34071</c:v>
                </c:pt>
                <c:pt idx="170">
                  <c:v>32843</c:v>
                </c:pt>
                <c:pt idx="171">
                  <c:v>33529</c:v>
                </c:pt>
                <c:pt idx="172">
                  <c:v>33571</c:v>
                </c:pt>
                <c:pt idx="173">
                  <c:v>32560</c:v>
                </c:pt>
                <c:pt idx="174">
                  <c:v>34030</c:v>
                </c:pt>
                <c:pt idx="175">
                  <c:v>33273</c:v>
                </c:pt>
                <c:pt idx="176">
                  <c:v>34578</c:v>
                </c:pt>
                <c:pt idx="177">
                  <c:v>31046</c:v>
                </c:pt>
                <c:pt idx="178">
                  <c:v>34336</c:v>
                </c:pt>
                <c:pt idx="179">
                  <c:v>34252</c:v>
                </c:pt>
                <c:pt idx="180">
                  <c:v>33233</c:v>
                </c:pt>
                <c:pt idx="181">
                  <c:v>33980</c:v>
                </c:pt>
                <c:pt idx="182">
                  <c:v>32904</c:v>
                </c:pt>
                <c:pt idx="183">
                  <c:v>33968</c:v>
                </c:pt>
                <c:pt idx="184">
                  <c:v>33876</c:v>
                </c:pt>
                <c:pt idx="185">
                  <c:v>32975</c:v>
                </c:pt>
                <c:pt idx="186">
                  <c:v>34596</c:v>
                </c:pt>
                <c:pt idx="187">
                  <c:v>33653</c:v>
                </c:pt>
                <c:pt idx="188">
                  <c:v>34903</c:v>
                </c:pt>
                <c:pt idx="189">
                  <c:v>31959</c:v>
                </c:pt>
                <c:pt idx="190">
                  <c:v>35477</c:v>
                </c:pt>
                <c:pt idx="191">
                  <c:v>35611</c:v>
                </c:pt>
                <c:pt idx="192">
                  <c:v>34253</c:v>
                </c:pt>
                <c:pt idx="193">
                  <c:v>35770</c:v>
                </c:pt>
                <c:pt idx="194">
                  <c:v>34127</c:v>
                </c:pt>
                <c:pt idx="195">
                  <c:v>35622</c:v>
                </c:pt>
                <c:pt idx="196">
                  <c:v>35747</c:v>
                </c:pt>
                <c:pt idx="197">
                  <c:v>34606</c:v>
                </c:pt>
                <c:pt idx="198">
                  <c:v>36204</c:v>
                </c:pt>
                <c:pt idx="199">
                  <c:v>35464</c:v>
                </c:pt>
                <c:pt idx="200">
                  <c:v>36603</c:v>
                </c:pt>
                <c:pt idx="201">
                  <c:v>33270</c:v>
                </c:pt>
                <c:pt idx="202">
                  <c:v>37020</c:v>
                </c:pt>
                <c:pt idx="203">
                  <c:v>37181</c:v>
                </c:pt>
                <c:pt idx="204">
                  <c:v>35848</c:v>
                </c:pt>
                <c:pt idx="205">
                  <c:v>36999</c:v>
                </c:pt>
                <c:pt idx="206">
                  <c:v>35866</c:v>
                </c:pt>
                <c:pt idx="207">
                  <c:v>37177</c:v>
                </c:pt>
                <c:pt idx="208">
                  <c:v>37121</c:v>
                </c:pt>
                <c:pt idx="209">
                  <c:v>36234</c:v>
                </c:pt>
                <c:pt idx="210">
                  <c:v>37606</c:v>
                </c:pt>
                <c:pt idx="211">
                  <c:v>36836</c:v>
                </c:pt>
                <c:pt idx="212">
                  <c:v>38258</c:v>
                </c:pt>
                <c:pt idx="213">
                  <c:v>36030</c:v>
                </c:pt>
                <c:pt idx="214">
                  <c:v>38241</c:v>
                </c:pt>
              </c:numCache>
            </c:numRef>
          </c:val>
          <c:extLst xmlns:c16r2="http://schemas.microsoft.com/office/drawing/2015/06/chart">
            <c:ext xmlns:c16="http://schemas.microsoft.com/office/drawing/2014/chart" uri="{C3380CC4-5D6E-409C-BE32-E72D297353CC}">
              <c16:uniqueId val="{00000001-2124-4CD1-A7D7-6C80E0A1F5F9}"/>
            </c:ext>
          </c:extLst>
        </c:ser>
        <c:ser>
          <c:idx val="2"/>
          <c:order val="2"/>
          <c:tx>
            <c:strRef>
              <c:f>'Oil Production'!$D$3</c:f>
              <c:strCache>
                <c:ptCount val="1"/>
                <c:pt idx="0">
                  <c:v>Louisiana</c:v>
                </c:pt>
              </c:strCache>
            </c:strRef>
          </c:tx>
          <c:spPr>
            <a:solidFill>
              <a:schemeClr val="accent3"/>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Production'!$D$4:$D$218</c:f>
              <c:numCache>
                <c:formatCode>General</c:formatCode>
                <c:ptCount val="215"/>
                <c:pt idx="0">
                  <c:v>4009</c:v>
                </c:pt>
                <c:pt idx="1">
                  <c:v>3893</c:v>
                </c:pt>
                <c:pt idx="2">
                  <c:v>4031</c:v>
                </c:pt>
                <c:pt idx="3">
                  <c:v>4214</c:v>
                </c:pt>
                <c:pt idx="4">
                  <c:v>4254</c:v>
                </c:pt>
                <c:pt idx="5">
                  <c:v>4105</c:v>
                </c:pt>
                <c:pt idx="6">
                  <c:v>4385</c:v>
                </c:pt>
                <c:pt idx="7">
                  <c:v>4294</c:v>
                </c:pt>
                <c:pt idx="8">
                  <c:v>4439</c:v>
                </c:pt>
                <c:pt idx="9">
                  <c:v>4007</c:v>
                </c:pt>
                <c:pt idx="10">
                  <c:v>4374</c:v>
                </c:pt>
                <c:pt idx="11">
                  <c:v>4438</c:v>
                </c:pt>
                <c:pt idx="12">
                  <c:v>4385</c:v>
                </c:pt>
                <c:pt idx="13">
                  <c:v>4762</c:v>
                </c:pt>
                <c:pt idx="14">
                  <c:v>4606</c:v>
                </c:pt>
                <c:pt idx="15">
                  <c:v>4583</c:v>
                </c:pt>
                <c:pt idx="16">
                  <c:v>4780</c:v>
                </c:pt>
                <c:pt idx="17">
                  <c:v>4660</c:v>
                </c:pt>
                <c:pt idx="18">
                  <c:v>4902</c:v>
                </c:pt>
                <c:pt idx="19">
                  <c:v>4825</c:v>
                </c:pt>
                <c:pt idx="20">
                  <c:v>4978</c:v>
                </c:pt>
                <c:pt idx="21">
                  <c:v>4665</c:v>
                </c:pt>
                <c:pt idx="22">
                  <c:v>4849</c:v>
                </c:pt>
                <c:pt idx="23">
                  <c:v>5012</c:v>
                </c:pt>
                <c:pt idx="24">
                  <c:v>4973</c:v>
                </c:pt>
                <c:pt idx="25">
                  <c:v>5218</c:v>
                </c:pt>
                <c:pt idx="26">
                  <c:v>5120</c:v>
                </c:pt>
                <c:pt idx="27">
                  <c:v>5225</c:v>
                </c:pt>
                <c:pt idx="28">
                  <c:v>5221</c:v>
                </c:pt>
                <c:pt idx="29">
                  <c:v>5141</c:v>
                </c:pt>
                <c:pt idx="30">
                  <c:v>5419</c:v>
                </c:pt>
                <c:pt idx="31">
                  <c:v>5254</c:v>
                </c:pt>
                <c:pt idx="32">
                  <c:v>5490</c:v>
                </c:pt>
                <c:pt idx="33">
                  <c:v>5142</c:v>
                </c:pt>
                <c:pt idx="34">
                  <c:v>5720</c:v>
                </c:pt>
                <c:pt idx="35">
                  <c:v>5784</c:v>
                </c:pt>
                <c:pt idx="36">
                  <c:v>5524</c:v>
                </c:pt>
                <c:pt idx="37">
                  <c:v>5830</c:v>
                </c:pt>
                <c:pt idx="38">
                  <c:v>5663</c:v>
                </c:pt>
                <c:pt idx="39">
                  <c:v>5854</c:v>
                </c:pt>
                <c:pt idx="40">
                  <c:v>5794</c:v>
                </c:pt>
                <c:pt idx="41">
                  <c:v>5767</c:v>
                </c:pt>
                <c:pt idx="42">
                  <c:v>5950</c:v>
                </c:pt>
                <c:pt idx="43">
                  <c:v>5677</c:v>
                </c:pt>
                <c:pt idx="44">
                  <c:v>5972</c:v>
                </c:pt>
                <c:pt idx="45">
                  <c:v>5244</c:v>
                </c:pt>
                <c:pt idx="46">
                  <c:v>5691</c:v>
                </c:pt>
                <c:pt idx="47">
                  <c:v>5960</c:v>
                </c:pt>
                <c:pt idx="48">
                  <c:v>5813</c:v>
                </c:pt>
                <c:pt idx="49">
                  <c:v>5915</c:v>
                </c:pt>
                <c:pt idx="50">
                  <c:v>5903</c:v>
                </c:pt>
                <c:pt idx="51">
                  <c:v>6165</c:v>
                </c:pt>
                <c:pt idx="52">
                  <c:v>6141</c:v>
                </c:pt>
                <c:pt idx="53">
                  <c:v>6021</c:v>
                </c:pt>
                <c:pt idx="54">
                  <c:v>6173</c:v>
                </c:pt>
                <c:pt idx="55">
                  <c:v>5900</c:v>
                </c:pt>
                <c:pt idx="56">
                  <c:v>6153</c:v>
                </c:pt>
                <c:pt idx="57">
                  <c:v>5659</c:v>
                </c:pt>
                <c:pt idx="58">
                  <c:v>6130</c:v>
                </c:pt>
                <c:pt idx="59">
                  <c:v>6278</c:v>
                </c:pt>
                <c:pt idx="60">
                  <c:v>6130</c:v>
                </c:pt>
                <c:pt idx="61">
                  <c:v>6339</c:v>
                </c:pt>
                <c:pt idx="62">
                  <c:v>5147</c:v>
                </c:pt>
                <c:pt idx="63">
                  <c:v>5507</c:v>
                </c:pt>
                <c:pt idx="64">
                  <c:v>6094</c:v>
                </c:pt>
                <c:pt idx="65">
                  <c:v>5785</c:v>
                </c:pt>
                <c:pt idx="66">
                  <c:v>6108</c:v>
                </c:pt>
                <c:pt idx="67">
                  <c:v>5809</c:v>
                </c:pt>
                <c:pt idx="68">
                  <c:v>5952</c:v>
                </c:pt>
                <c:pt idx="69">
                  <c:v>5476</c:v>
                </c:pt>
                <c:pt idx="70">
                  <c:v>5963</c:v>
                </c:pt>
                <c:pt idx="71">
                  <c:v>6154</c:v>
                </c:pt>
                <c:pt idx="72">
                  <c:v>5951</c:v>
                </c:pt>
                <c:pt idx="73">
                  <c:v>6108</c:v>
                </c:pt>
                <c:pt idx="74">
                  <c:v>5542</c:v>
                </c:pt>
                <c:pt idx="75">
                  <c:v>5804</c:v>
                </c:pt>
                <c:pt idx="76">
                  <c:v>5696</c:v>
                </c:pt>
                <c:pt idx="77">
                  <c:v>5536</c:v>
                </c:pt>
                <c:pt idx="78">
                  <c:v>5777</c:v>
                </c:pt>
                <c:pt idx="79">
                  <c:v>5608</c:v>
                </c:pt>
                <c:pt idx="80">
                  <c:v>5981</c:v>
                </c:pt>
                <c:pt idx="81">
                  <c:v>5142</c:v>
                </c:pt>
                <c:pt idx="82">
                  <c:v>5658</c:v>
                </c:pt>
                <c:pt idx="83">
                  <c:v>5671</c:v>
                </c:pt>
                <c:pt idx="84">
                  <c:v>5550</c:v>
                </c:pt>
                <c:pt idx="85">
                  <c:v>5794</c:v>
                </c:pt>
                <c:pt idx="86">
                  <c:v>5692</c:v>
                </c:pt>
                <c:pt idx="87">
                  <c:v>5787</c:v>
                </c:pt>
                <c:pt idx="88">
                  <c:v>5783</c:v>
                </c:pt>
                <c:pt idx="89">
                  <c:v>5584</c:v>
                </c:pt>
                <c:pt idx="90">
                  <c:v>5750</c:v>
                </c:pt>
                <c:pt idx="91">
                  <c:v>5483</c:v>
                </c:pt>
                <c:pt idx="92">
                  <c:v>5720</c:v>
                </c:pt>
                <c:pt idx="93">
                  <c:v>5068</c:v>
                </c:pt>
                <c:pt idx="94">
                  <c:v>5390</c:v>
                </c:pt>
                <c:pt idx="95">
                  <c:v>5683</c:v>
                </c:pt>
                <c:pt idx="96">
                  <c:v>5417</c:v>
                </c:pt>
                <c:pt idx="97">
                  <c:v>5888</c:v>
                </c:pt>
                <c:pt idx="98">
                  <c:v>5739</c:v>
                </c:pt>
                <c:pt idx="99">
                  <c:v>5790</c:v>
                </c:pt>
                <c:pt idx="100">
                  <c:v>5735</c:v>
                </c:pt>
                <c:pt idx="101">
                  <c:v>5698</c:v>
                </c:pt>
                <c:pt idx="102">
                  <c:v>5922</c:v>
                </c:pt>
                <c:pt idx="103">
                  <c:v>5832</c:v>
                </c:pt>
                <c:pt idx="104">
                  <c:v>5904</c:v>
                </c:pt>
                <c:pt idx="105">
                  <c:v>5374</c:v>
                </c:pt>
                <c:pt idx="106">
                  <c:v>5838</c:v>
                </c:pt>
                <c:pt idx="107">
                  <c:v>6008</c:v>
                </c:pt>
                <c:pt idx="108">
                  <c:v>5941</c:v>
                </c:pt>
                <c:pt idx="109">
                  <c:v>5754</c:v>
                </c:pt>
                <c:pt idx="110">
                  <c:v>3386</c:v>
                </c:pt>
                <c:pt idx="111">
                  <c:v>6282</c:v>
                </c:pt>
                <c:pt idx="112">
                  <c:v>6628</c:v>
                </c:pt>
                <c:pt idx="113">
                  <c:v>6445</c:v>
                </c:pt>
                <c:pt idx="114">
                  <c:v>6563</c:v>
                </c:pt>
                <c:pt idx="115">
                  <c:v>6374</c:v>
                </c:pt>
                <c:pt idx="116">
                  <c:v>6536</c:v>
                </c:pt>
                <c:pt idx="117">
                  <c:v>6053</c:v>
                </c:pt>
                <c:pt idx="118">
                  <c:v>6377</c:v>
                </c:pt>
                <c:pt idx="119">
                  <c:v>6517</c:v>
                </c:pt>
                <c:pt idx="120">
                  <c:v>6317</c:v>
                </c:pt>
                <c:pt idx="121">
                  <c:v>6368</c:v>
                </c:pt>
                <c:pt idx="122">
                  <c:v>6253</c:v>
                </c:pt>
                <c:pt idx="123">
                  <c:v>6395</c:v>
                </c:pt>
                <c:pt idx="124">
                  <c:v>6502</c:v>
                </c:pt>
                <c:pt idx="125">
                  <c:v>6383</c:v>
                </c:pt>
                <c:pt idx="126">
                  <c:v>6660</c:v>
                </c:pt>
                <c:pt idx="127">
                  <c:v>6454</c:v>
                </c:pt>
                <c:pt idx="128">
                  <c:v>6693</c:v>
                </c:pt>
                <c:pt idx="129">
                  <c:v>5915</c:v>
                </c:pt>
                <c:pt idx="130">
                  <c:v>6521</c:v>
                </c:pt>
                <c:pt idx="131">
                  <c:v>6558</c:v>
                </c:pt>
                <c:pt idx="132">
                  <c:v>6286</c:v>
                </c:pt>
                <c:pt idx="133">
                  <c:v>6248</c:v>
                </c:pt>
                <c:pt idx="134">
                  <c:v>6111</c:v>
                </c:pt>
                <c:pt idx="135">
                  <c:v>6348</c:v>
                </c:pt>
                <c:pt idx="136">
                  <c:v>6352</c:v>
                </c:pt>
                <c:pt idx="137">
                  <c:v>6096</c:v>
                </c:pt>
                <c:pt idx="138">
                  <c:v>6198</c:v>
                </c:pt>
                <c:pt idx="139">
                  <c:v>5936</c:v>
                </c:pt>
                <c:pt idx="140">
                  <c:v>6158</c:v>
                </c:pt>
                <c:pt idx="141">
                  <c:v>5418</c:v>
                </c:pt>
                <c:pt idx="142">
                  <c:v>5908</c:v>
                </c:pt>
                <c:pt idx="143">
                  <c:v>5667</c:v>
                </c:pt>
                <c:pt idx="144">
                  <c:v>5206</c:v>
                </c:pt>
                <c:pt idx="145">
                  <c:v>4710</c:v>
                </c:pt>
                <c:pt idx="146">
                  <c:v>3797</c:v>
                </c:pt>
                <c:pt idx="147">
                  <c:v>6576</c:v>
                </c:pt>
                <c:pt idx="148">
                  <c:v>6821</c:v>
                </c:pt>
                <c:pt idx="149">
                  <c:v>7057</c:v>
                </c:pt>
                <c:pt idx="150">
                  <c:v>7406</c:v>
                </c:pt>
                <c:pt idx="151">
                  <c:v>7148</c:v>
                </c:pt>
                <c:pt idx="152">
                  <c:v>7322</c:v>
                </c:pt>
                <c:pt idx="153">
                  <c:v>6475</c:v>
                </c:pt>
                <c:pt idx="154">
                  <c:v>7015</c:v>
                </c:pt>
                <c:pt idx="155">
                  <c:v>6880</c:v>
                </c:pt>
                <c:pt idx="156">
                  <c:v>6726</c:v>
                </c:pt>
                <c:pt idx="157">
                  <c:v>6645</c:v>
                </c:pt>
                <c:pt idx="158">
                  <c:v>6110</c:v>
                </c:pt>
                <c:pt idx="159">
                  <c:v>7154</c:v>
                </c:pt>
                <c:pt idx="160">
                  <c:v>7168</c:v>
                </c:pt>
                <c:pt idx="161">
                  <c:v>6904</c:v>
                </c:pt>
                <c:pt idx="162">
                  <c:v>7243</c:v>
                </c:pt>
                <c:pt idx="163">
                  <c:v>7061</c:v>
                </c:pt>
                <c:pt idx="164">
                  <c:v>7404</c:v>
                </c:pt>
                <c:pt idx="165">
                  <c:v>6781</c:v>
                </c:pt>
                <c:pt idx="166">
                  <c:v>7194</c:v>
                </c:pt>
                <c:pt idx="167">
                  <c:v>7304</c:v>
                </c:pt>
                <c:pt idx="168">
                  <c:v>7145</c:v>
                </c:pt>
                <c:pt idx="169">
                  <c:v>7403</c:v>
                </c:pt>
                <c:pt idx="170">
                  <c:v>7300</c:v>
                </c:pt>
                <c:pt idx="171">
                  <c:v>7551</c:v>
                </c:pt>
                <c:pt idx="172">
                  <c:v>7543</c:v>
                </c:pt>
                <c:pt idx="173">
                  <c:v>7501</c:v>
                </c:pt>
                <c:pt idx="174">
                  <c:v>7861</c:v>
                </c:pt>
                <c:pt idx="175">
                  <c:v>7685</c:v>
                </c:pt>
                <c:pt idx="176">
                  <c:v>7929</c:v>
                </c:pt>
                <c:pt idx="177">
                  <c:v>7092</c:v>
                </c:pt>
                <c:pt idx="178">
                  <c:v>7703</c:v>
                </c:pt>
                <c:pt idx="179">
                  <c:v>7703</c:v>
                </c:pt>
                <c:pt idx="180">
                  <c:v>7485</c:v>
                </c:pt>
                <c:pt idx="181">
                  <c:v>6576</c:v>
                </c:pt>
                <c:pt idx="182">
                  <c:v>7097</c:v>
                </c:pt>
                <c:pt idx="183">
                  <c:v>8024</c:v>
                </c:pt>
                <c:pt idx="184">
                  <c:v>7976</c:v>
                </c:pt>
                <c:pt idx="185">
                  <c:v>7995</c:v>
                </c:pt>
                <c:pt idx="186">
                  <c:v>8348</c:v>
                </c:pt>
                <c:pt idx="187">
                  <c:v>7977</c:v>
                </c:pt>
                <c:pt idx="188">
                  <c:v>8348</c:v>
                </c:pt>
                <c:pt idx="189">
                  <c:v>7599</c:v>
                </c:pt>
                <c:pt idx="190">
                  <c:v>8193</c:v>
                </c:pt>
                <c:pt idx="191">
                  <c:v>8479</c:v>
                </c:pt>
                <c:pt idx="192">
                  <c:v>8536</c:v>
                </c:pt>
                <c:pt idx="193">
                  <c:v>8593</c:v>
                </c:pt>
                <c:pt idx="194">
                  <c:v>8378</c:v>
                </c:pt>
                <c:pt idx="195">
                  <c:v>8754</c:v>
                </c:pt>
                <c:pt idx="196">
                  <c:v>9059</c:v>
                </c:pt>
                <c:pt idx="197">
                  <c:v>8779</c:v>
                </c:pt>
                <c:pt idx="198">
                  <c:v>9176</c:v>
                </c:pt>
                <c:pt idx="199">
                  <c:v>8825</c:v>
                </c:pt>
                <c:pt idx="200">
                  <c:v>9030</c:v>
                </c:pt>
                <c:pt idx="201">
                  <c:v>8282</c:v>
                </c:pt>
                <c:pt idx="202">
                  <c:v>8719</c:v>
                </c:pt>
                <c:pt idx="203">
                  <c:v>8882</c:v>
                </c:pt>
                <c:pt idx="204">
                  <c:v>8337</c:v>
                </c:pt>
                <c:pt idx="205">
                  <c:v>8740</c:v>
                </c:pt>
                <c:pt idx="206">
                  <c:v>8473</c:v>
                </c:pt>
                <c:pt idx="207">
                  <c:v>8976</c:v>
                </c:pt>
                <c:pt idx="208">
                  <c:v>8808</c:v>
                </c:pt>
                <c:pt idx="209">
                  <c:v>8576</c:v>
                </c:pt>
                <c:pt idx="210">
                  <c:v>8943</c:v>
                </c:pt>
                <c:pt idx="211">
                  <c:v>8795</c:v>
                </c:pt>
                <c:pt idx="212">
                  <c:v>9183</c:v>
                </c:pt>
                <c:pt idx="213">
                  <c:v>8580</c:v>
                </c:pt>
                <c:pt idx="214">
                  <c:v>9132</c:v>
                </c:pt>
              </c:numCache>
            </c:numRef>
          </c:val>
          <c:extLst xmlns:c16r2="http://schemas.microsoft.com/office/drawing/2015/06/chart">
            <c:ext xmlns:c16="http://schemas.microsoft.com/office/drawing/2014/chart" uri="{C3380CC4-5D6E-409C-BE32-E72D297353CC}">
              <c16:uniqueId val="{00000002-2124-4CD1-A7D7-6C80E0A1F5F9}"/>
            </c:ext>
          </c:extLst>
        </c:ser>
        <c:ser>
          <c:idx val="3"/>
          <c:order val="3"/>
          <c:tx>
            <c:strRef>
              <c:f>'Oil Production'!$E$3</c:f>
              <c:strCache>
                <c:ptCount val="1"/>
                <c:pt idx="0">
                  <c:v>Mississippi</c:v>
                </c:pt>
              </c:strCache>
            </c:strRef>
          </c:tx>
          <c:spPr>
            <a:solidFill>
              <a:schemeClr val="accent4"/>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Production'!$E$4:$E$218</c:f>
              <c:numCache>
                <c:formatCode>General</c:formatCode>
                <c:ptCount val="215"/>
                <c:pt idx="0">
                  <c:v>1476</c:v>
                </c:pt>
                <c:pt idx="1">
                  <c:v>1496</c:v>
                </c:pt>
                <c:pt idx="2">
                  <c:v>1486</c:v>
                </c:pt>
                <c:pt idx="3">
                  <c:v>1560</c:v>
                </c:pt>
                <c:pt idx="4">
                  <c:v>1532</c:v>
                </c:pt>
                <c:pt idx="5">
                  <c:v>1518</c:v>
                </c:pt>
                <c:pt idx="6">
                  <c:v>1541</c:v>
                </c:pt>
                <c:pt idx="7">
                  <c:v>1516</c:v>
                </c:pt>
                <c:pt idx="8">
                  <c:v>1576</c:v>
                </c:pt>
                <c:pt idx="9">
                  <c:v>1409</c:v>
                </c:pt>
                <c:pt idx="10">
                  <c:v>1573</c:v>
                </c:pt>
                <c:pt idx="11">
                  <c:v>1647</c:v>
                </c:pt>
                <c:pt idx="12">
                  <c:v>1590</c:v>
                </c:pt>
                <c:pt idx="13">
                  <c:v>1635</c:v>
                </c:pt>
                <c:pt idx="14">
                  <c:v>1594</c:v>
                </c:pt>
                <c:pt idx="15">
                  <c:v>1680</c:v>
                </c:pt>
                <c:pt idx="16">
                  <c:v>1714</c:v>
                </c:pt>
                <c:pt idx="17">
                  <c:v>1674</c:v>
                </c:pt>
                <c:pt idx="18">
                  <c:v>1774</c:v>
                </c:pt>
                <c:pt idx="19">
                  <c:v>1720</c:v>
                </c:pt>
                <c:pt idx="20">
                  <c:v>1771</c:v>
                </c:pt>
                <c:pt idx="21">
                  <c:v>1716</c:v>
                </c:pt>
                <c:pt idx="22">
                  <c:v>1872</c:v>
                </c:pt>
                <c:pt idx="23">
                  <c:v>1901</c:v>
                </c:pt>
                <c:pt idx="24">
                  <c:v>1897</c:v>
                </c:pt>
                <c:pt idx="25">
                  <c:v>2013</c:v>
                </c:pt>
                <c:pt idx="26">
                  <c:v>1966</c:v>
                </c:pt>
                <c:pt idx="27">
                  <c:v>2044</c:v>
                </c:pt>
                <c:pt idx="28">
                  <c:v>2096</c:v>
                </c:pt>
                <c:pt idx="29">
                  <c:v>2086</c:v>
                </c:pt>
                <c:pt idx="30">
                  <c:v>2261</c:v>
                </c:pt>
                <c:pt idx="31">
                  <c:v>2198</c:v>
                </c:pt>
                <c:pt idx="32">
                  <c:v>2251</c:v>
                </c:pt>
                <c:pt idx="33">
                  <c:v>2013</c:v>
                </c:pt>
                <c:pt idx="34">
                  <c:v>2194</c:v>
                </c:pt>
                <c:pt idx="35">
                  <c:v>2255</c:v>
                </c:pt>
                <c:pt idx="36">
                  <c:v>2156</c:v>
                </c:pt>
                <c:pt idx="37">
                  <c:v>2219</c:v>
                </c:pt>
                <c:pt idx="38">
                  <c:v>2048</c:v>
                </c:pt>
                <c:pt idx="39">
                  <c:v>2061</c:v>
                </c:pt>
                <c:pt idx="40">
                  <c:v>2049</c:v>
                </c:pt>
                <c:pt idx="41">
                  <c:v>1934</c:v>
                </c:pt>
                <c:pt idx="42">
                  <c:v>1999</c:v>
                </c:pt>
                <c:pt idx="43">
                  <c:v>1932</c:v>
                </c:pt>
                <c:pt idx="44">
                  <c:v>1986</c:v>
                </c:pt>
                <c:pt idx="45">
                  <c:v>1799</c:v>
                </c:pt>
                <c:pt idx="46">
                  <c:v>1909</c:v>
                </c:pt>
                <c:pt idx="47">
                  <c:v>2006</c:v>
                </c:pt>
                <c:pt idx="48">
                  <c:v>1944</c:v>
                </c:pt>
                <c:pt idx="49">
                  <c:v>2021</c:v>
                </c:pt>
                <c:pt idx="50">
                  <c:v>1959</c:v>
                </c:pt>
                <c:pt idx="51">
                  <c:v>2065</c:v>
                </c:pt>
                <c:pt idx="52">
                  <c:v>2076</c:v>
                </c:pt>
                <c:pt idx="53">
                  <c:v>1976</c:v>
                </c:pt>
                <c:pt idx="54">
                  <c:v>2106</c:v>
                </c:pt>
                <c:pt idx="55">
                  <c:v>2065</c:v>
                </c:pt>
                <c:pt idx="56">
                  <c:v>2110</c:v>
                </c:pt>
                <c:pt idx="57">
                  <c:v>1905</c:v>
                </c:pt>
                <c:pt idx="58">
                  <c:v>2111</c:v>
                </c:pt>
                <c:pt idx="59">
                  <c:v>2122</c:v>
                </c:pt>
                <c:pt idx="60">
                  <c:v>2061</c:v>
                </c:pt>
                <c:pt idx="61">
                  <c:v>2134</c:v>
                </c:pt>
                <c:pt idx="62">
                  <c:v>2008</c:v>
                </c:pt>
                <c:pt idx="63">
                  <c:v>2046</c:v>
                </c:pt>
                <c:pt idx="64">
                  <c:v>2097</c:v>
                </c:pt>
                <c:pt idx="65">
                  <c:v>2064</c:v>
                </c:pt>
                <c:pt idx="66">
                  <c:v>2141</c:v>
                </c:pt>
                <c:pt idx="67">
                  <c:v>2002</c:v>
                </c:pt>
                <c:pt idx="68">
                  <c:v>2074</c:v>
                </c:pt>
                <c:pt idx="69">
                  <c:v>1871</c:v>
                </c:pt>
                <c:pt idx="70">
                  <c:v>1973</c:v>
                </c:pt>
                <c:pt idx="71">
                  <c:v>1996</c:v>
                </c:pt>
                <c:pt idx="72">
                  <c:v>1969</c:v>
                </c:pt>
                <c:pt idx="73">
                  <c:v>2051</c:v>
                </c:pt>
                <c:pt idx="74">
                  <c:v>1986</c:v>
                </c:pt>
                <c:pt idx="75">
                  <c:v>2060</c:v>
                </c:pt>
                <c:pt idx="76">
                  <c:v>2095</c:v>
                </c:pt>
                <c:pt idx="77">
                  <c:v>1994</c:v>
                </c:pt>
                <c:pt idx="78">
                  <c:v>2059</c:v>
                </c:pt>
                <c:pt idx="79">
                  <c:v>1993</c:v>
                </c:pt>
                <c:pt idx="80">
                  <c:v>2053</c:v>
                </c:pt>
                <c:pt idx="81">
                  <c:v>1889</c:v>
                </c:pt>
                <c:pt idx="82">
                  <c:v>2100</c:v>
                </c:pt>
                <c:pt idx="83">
                  <c:v>2112</c:v>
                </c:pt>
                <c:pt idx="84">
                  <c:v>2006</c:v>
                </c:pt>
                <c:pt idx="85">
                  <c:v>2042</c:v>
                </c:pt>
                <c:pt idx="86">
                  <c:v>1973</c:v>
                </c:pt>
                <c:pt idx="87">
                  <c:v>2033</c:v>
                </c:pt>
                <c:pt idx="88">
                  <c:v>2025</c:v>
                </c:pt>
                <c:pt idx="89">
                  <c:v>1955</c:v>
                </c:pt>
                <c:pt idx="90">
                  <c:v>2018</c:v>
                </c:pt>
                <c:pt idx="91">
                  <c:v>1942</c:v>
                </c:pt>
                <c:pt idx="92">
                  <c:v>2040</c:v>
                </c:pt>
                <c:pt idx="93">
                  <c:v>1872</c:v>
                </c:pt>
                <c:pt idx="94">
                  <c:v>2062</c:v>
                </c:pt>
                <c:pt idx="95">
                  <c:v>2171</c:v>
                </c:pt>
                <c:pt idx="96">
                  <c:v>1961</c:v>
                </c:pt>
                <c:pt idx="97">
                  <c:v>1999</c:v>
                </c:pt>
                <c:pt idx="98">
                  <c:v>1895</c:v>
                </c:pt>
                <c:pt idx="99">
                  <c:v>1957</c:v>
                </c:pt>
                <c:pt idx="100">
                  <c:v>1945</c:v>
                </c:pt>
                <c:pt idx="101">
                  <c:v>1873</c:v>
                </c:pt>
                <c:pt idx="102">
                  <c:v>1921</c:v>
                </c:pt>
                <c:pt idx="103">
                  <c:v>1931</c:v>
                </c:pt>
                <c:pt idx="104">
                  <c:v>1920</c:v>
                </c:pt>
                <c:pt idx="105">
                  <c:v>1746</c:v>
                </c:pt>
                <c:pt idx="106">
                  <c:v>1914</c:v>
                </c:pt>
                <c:pt idx="107">
                  <c:v>1944</c:v>
                </c:pt>
                <c:pt idx="108">
                  <c:v>1843</c:v>
                </c:pt>
                <c:pt idx="109">
                  <c:v>1983</c:v>
                </c:pt>
                <c:pt idx="110">
                  <c:v>1796</c:v>
                </c:pt>
                <c:pt idx="111">
                  <c:v>1841</c:v>
                </c:pt>
                <c:pt idx="112">
                  <c:v>1852</c:v>
                </c:pt>
                <c:pt idx="113">
                  <c:v>1942</c:v>
                </c:pt>
                <c:pt idx="114">
                  <c:v>1837</c:v>
                </c:pt>
                <c:pt idx="115">
                  <c:v>1746</c:v>
                </c:pt>
                <c:pt idx="116">
                  <c:v>1848</c:v>
                </c:pt>
                <c:pt idx="117">
                  <c:v>1688</c:v>
                </c:pt>
                <c:pt idx="118">
                  <c:v>1785</c:v>
                </c:pt>
                <c:pt idx="119">
                  <c:v>1864</c:v>
                </c:pt>
                <c:pt idx="120">
                  <c:v>1819</c:v>
                </c:pt>
                <c:pt idx="121">
                  <c:v>1830</c:v>
                </c:pt>
                <c:pt idx="122">
                  <c:v>1738</c:v>
                </c:pt>
                <c:pt idx="123">
                  <c:v>1768</c:v>
                </c:pt>
                <c:pt idx="124">
                  <c:v>1746</c:v>
                </c:pt>
                <c:pt idx="125">
                  <c:v>1667</c:v>
                </c:pt>
                <c:pt idx="126">
                  <c:v>1658</c:v>
                </c:pt>
                <c:pt idx="127">
                  <c:v>1611</c:v>
                </c:pt>
                <c:pt idx="128">
                  <c:v>1910</c:v>
                </c:pt>
                <c:pt idx="129">
                  <c:v>1543</c:v>
                </c:pt>
                <c:pt idx="130">
                  <c:v>1518</c:v>
                </c:pt>
                <c:pt idx="131">
                  <c:v>1502</c:v>
                </c:pt>
                <c:pt idx="132">
                  <c:v>1420</c:v>
                </c:pt>
                <c:pt idx="133">
                  <c:v>1463</c:v>
                </c:pt>
                <c:pt idx="134">
                  <c:v>1431</c:v>
                </c:pt>
                <c:pt idx="135">
                  <c:v>1476</c:v>
                </c:pt>
                <c:pt idx="136">
                  <c:v>1509</c:v>
                </c:pt>
                <c:pt idx="137">
                  <c:v>1434</c:v>
                </c:pt>
                <c:pt idx="138">
                  <c:v>1493</c:v>
                </c:pt>
                <c:pt idx="139">
                  <c:v>1440</c:v>
                </c:pt>
                <c:pt idx="140">
                  <c:v>1437</c:v>
                </c:pt>
                <c:pt idx="141">
                  <c:v>1224</c:v>
                </c:pt>
                <c:pt idx="142">
                  <c:v>1527</c:v>
                </c:pt>
                <c:pt idx="143">
                  <c:v>1507</c:v>
                </c:pt>
                <c:pt idx="144">
                  <c:v>1460</c:v>
                </c:pt>
                <c:pt idx="145">
                  <c:v>1564</c:v>
                </c:pt>
                <c:pt idx="146">
                  <c:v>1162</c:v>
                </c:pt>
                <c:pt idx="147">
                  <c:v>1374</c:v>
                </c:pt>
                <c:pt idx="148">
                  <c:v>1515</c:v>
                </c:pt>
                <c:pt idx="149">
                  <c:v>1508</c:v>
                </c:pt>
                <c:pt idx="150">
                  <c:v>1564</c:v>
                </c:pt>
                <c:pt idx="151">
                  <c:v>1525</c:v>
                </c:pt>
                <c:pt idx="152">
                  <c:v>1591</c:v>
                </c:pt>
                <c:pt idx="153">
                  <c:v>1423</c:v>
                </c:pt>
                <c:pt idx="154">
                  <c:v>1502</c:v>
                </c:pt>
                <c:pt idx="155">
                  <c:v>1668</c:v>
                </c:pt>
                <c:pt idx="156">
                  <c:v>1655</c:v>
                </c:pt>
                <c:pt idx="157">
                  <c:v>1665</c:v>
                </c:pt>
                <c:pt idx="158">
                  <c:v>1540</c:v>
                </c:pt>
                <c:pt idx="159">
                  <c:v>1613</c:v>
                </c:pt>
                <c:pt idx="160">
                  <c:v>1594</c:v>
                </c:pt>
                <c:pt idx="161">
                  <c:v>1521</c:v>
                </c:pt>
                <c:pt idx="162">
                  <c:v>1624</c:v>
                </c:pt>
                <c:pt idx="163">
                  <c:v>1589</c:v>
                </c:pt>
                <c:pt idx="164">
                  <c:v>1627</c:v>
                </c:pt>
                <c:pt idx="165">
                  <c:v>1516</c:v>
                </c:pt>
                <c:pt idx="166">
                  <c:v>1629</c:v>
                </c:pt>
                <c:pt idx="167">
                  <c:v>1627</c:v>
                </c:pt>
                <c:pt idx="168">
                  <c:v>1584</c:v>
                </c:pt>
                <c:pt idx="169">
                  <c:v>1634</c:v>
                </c:pt>
                <c:pt idx="170">
                  <c:v>1537</c:v>
                </c:pt>
                <c:pt idx="171">
                  <c:v>1564</c:v>
                </c:pt>
                <c:pt idx="172">
                  <c:v>1572</c:v>
                </c:pt>
                <c:pt idx="173">
                  <c:v>1535</c:v>
                </c:pt>
                <c:pt idx="174">
                  <c:v>1664</c:v>
                </c:pt>
                <c:pt idx="175">
                  <c:v>1690</c:v>
                </c:pt>
                <c:pt idx="176">
                  <c:v>1710</c:v>
                </c:pt>
                <c:pt idx="177">
                  <c:v>1496</c:v>
                </c:pt>
                <c:pt idx="178">
                  <c:v>1686</c:v>
                </c:pt>
                <c:pt idx="179">
                  <c:v>1582</c:v>
                </c:pt>
                <c:pt idx="180">
                  <c:v>1531</c:v>
                </c:pt>
                <c:pt idx="181">
                  <c:v>1572</c:v>
                </c:pt>
                <c:pt idx="182">
                  <c:v>1525</c:v>
                </c:pt>
                <c:pt idx="183">
                  <c:v>1603</c:v>
                </c:pt>
                <c:pt idx="184">
                  <c:v>1683</c:v>
                </c:pt>
                <c:pt idx="185">
                  <c:v>1624</c:v>
                </c:pt>
                <c:pt idx="186">
                  <c:v>1692</c:v>
                </c:pt>
                <c:pt idx="187">
                  <c:v>1610</c:v>
                </c:pt>
                <c:pt idx="188">
                  <c:v>1679</c:v>
                </c:pt>
                <c:pt idx="189">
                  <c:v>1571</c:v>
                </c:pt>
                <c:pt idx="190">
                  <c:v>1697</c:v>
                </c:pt>
                <c:pt idx="191">
                  <c:v>1628</c:v>
                </c:pt>
                <c:pt idx="192">
                  <c:v>1502</c:v>
                </c:pt>
                <c:pt idx="193">
                  <c:v>1707</c:v>
                </c:pt>
                <c:pt idx="194">
                  <c:v>1536</c:v>
                </c:pt>
                <c:pt idx="195">
                  <c:v>1558</c:v>
                </c:pt>
                <c:pt idx="196">
                  <c:v>1594</c:v>
                </c:pt>
                <c:pt idx="197">
                  <c:v>1573</c:v>
                </c:pt>
                <c:pt idx="198">
                  <c:v>1711</c:v>
                </c:pt>
                <c:pt idx="199">
                  <c:v>1764</c:v>
                </c:pt>
                <c:pt idx="200">
                  <c:v>1727</c:v>
                </c:pt>
                <c:pt idx="201">
                  <c:v>1544</c:v>
                </c:pt>
                <c:pt idx="202">
                  <c:v>1684</c:v>
                </c:pt>
                <c:pt idx="203">
                  <c:v>1686</c:v>
                </c:pt>
                <c:pt idx="204">
                  <c:v>1631</c:v>
                </c:pt>
                <c:pt idx="205">
                  <c:v>1724</c:v>
                </c:pt>
                <c:pt idx="206">
                  <c:v>1659</c:v>
                </c:pt>
                <c:pt idx="207">
                  <c:v>1691</c:v>
                </c:pt>
                <c:pt idx="208">
                  <c:v>1704</c:v>
                </c:pt>
                <c:pt idx="209">
                  <c:v>1695</c:v>
                </c:pt>
                <c:pt idx="210">
                  <c:v>1701</c:v>
                </c:pt>
                <c:pt idx="211">
                  <c:v>1625</c:v>
                </c:pt>
                <c:pt idx="212">
                  <c:v>1669</c:v>
                </c:pt>
                <c:pt idx="213">
                  <c:v>1465</c:v>
                </c:pt>
                <c:pt idx="214">
                  <c:v>1594</c:v>
                </c:pt>
              </c:numCache>
            </c:numRef>
          </c:val>
          <c:extLst xmlns:c16r2="http://schemas.microsoft.com/office/drawing/2015/06/chart">
            <c:ext xmlns:c16="http://schemas.microsoft.com/office/drawing/2014/chart" uri="{C3380CC4-5D6E-409C-BE32-E72D297353CC}">
              <c16:uniqueId val="{00000003-2124-4CD1-A7D7-6C80E0A1F5F9}"/>
            </c:ext>
          </c:extLst>
        </c:ser>
        <c:ser>
          <c:idx val="4"/>
          <c:order val="4"/>
          <c:tx>
            <c:strRef>
              <c:f>'Oil Production'!$F$3</c:f>
              <c:strCache>
                <c:ptCount val="1"/>
                <c:pt idx="0">
                  <c:v>Alabama</c:v>
                </c:pt>
              </c:strCache>
            </c:strRef>
          </c:tx>
          <c:spPr>
            <a:solidFill>
              <a:schemeClr val="accent5"/>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Production'!$F$4:$F$218</c:f>
              <c:numCache>
                <c:formatCode>General</c:formatCode>
                <c:ptCount val="215"/>
                <c:pt idx="0">
                  <c:v>528</c:v>
                </c:pt>
                <c:pt idx="1">
                  <c:v>533</c:v>
                </c:pt>
                <c:pt idx="2">
                  <c:v>531</c:v>
                </c:pt>
                <c:pt idx="3">
                  <c:v>560</c:v>
                </c:pt>
                <c:pt idx="4">
                  <c:v>560</c:v>
                </c:pt>
                <c:pt idx="5">
                  <c:v>555</c:v>
                </c:pt>
                <c:pt idx="6">
                  <c:v>564</c:v>
                </c:pt>
                <c:pt idx="7">
                  <c:v>566</c:v>
                </c:pt>
                <c:pt idx="8">
                  <c:v>619</c:v>
                </c:pt>
                <c:pt idx="9">
                  <c:v>569</c:v>
                </c:pt>
                <c:pt idx="10">
                  <c:v>631</c:v>
                </c:pt>
                <c:pt idx="11">
                  <c:v>666</c:v>
                </c:pt>
                <c:pt idx="12">
                  <c:v>656</c:v>
                </c:pt>
                <c:pt idx="13">
                  <c:v>680</c:v>
                </c:pt>
                <c:pt idx="14">
                  <c:v>658</c:v>
                </c:pt>
                <c:pt idx="15">
                  <c:v>668</c:v>
                </c:pt>
                <c:pt idx="16">
                  <c:v>670</c:v>
                </c:pt>
                <c:pt idx="17">
                  <c:v>658</c:v>
                </c:pt>
                <c:pt idx="18">
                  <c:v>686</c:v>
                </c:pt>
                <c:pt idx="19">
                  <c:v>652</c:v>
                </c:pt>
                <c:pt idx="20">
                  <c:v>691</c:v>
                </c:pt>
                <c:pt idx="21">
                  <c:v>671</c:v>
                </c:pt>
                <c:pt idx="22">
                  <c:v>750</c:v>
                </c:pt>
                <c:pt idx="23">
                  <c:v>760</c:v>
                </c:pt>
                <c:pt idx="24">
                  <c:v>758</c:v>
                </c:pt>
                <c:pt idx="25">
                  <c:v>807</c:v>
                </c:pt>
                <c:pt idx="26">
                  <c:v>795</c:v>
                </c:pt>
                <c:pt idx="27">
                  <c:v>794</c:v>
                </c:pt>
                <c:pt idx="28">
                  <c:v>812</c:v>
                </c:pt>
                <c:pt idx="29">
                  <c:v>804</c:v>
                </c:pt>
                <c:pt idx="30">
                  <c:v>846</c:v>
                </c:pt>
                <c:pt idx="31">
                  <c:v>792</c:v>
                </c:pt>
                <c:pt idx="32">
                  <c:v>874</c:v>
                </c:pt>
                <c:pt idx="33">
                  <c:v>800</c:v>
                </c:pt>
                <c:pt idx="34">
                  <c:v>852</c:v>
                </c:pt>
                <c:pt idx="35">
                  <c:v>892</c:v>
                </c:pt>
                <c:pt idx="36">
                  <c:v>849</c:v>
                </c:pt>
                <c:pt idx="37">
                  <c:v>836</c:v>
                </c:pt>
                <c:pt idx="38">
                  <c:v>818</c:v>
                </c:pt>
                <c:pt idx="39">
                  <c:v>787</c:v>
                </c:pt>
                <c:pt idx="40">
                  <c:v>801</c:v>
                </c:pt>
                <c:pt idx="41">
                  <c:v>805</c:v>
                </c:pt>
                <c:pt idx="42">
                  <c:v>836</c:v>
                </c:pt>
                <c:pt idx="43">
                  <c:v>791</c:v>
                </c:pt>
                <c:pt idx="44">
                  <c:v>838</c:v>
                </c:pt>
                <c:pt idx="45">
                  <c:v>774</c:v>
                </c:pt>
                <c:pt idx="46">
                  <c:v>800</c:v>
                </c:pt>
                <c:pt idx="47">
                  <c:v>875</c:v>
                </c:pt>
                <c:pt idx="48">
                  <c:v>867</c:v>
                </c:pt>
                <c:pt idx="49">
                  <c:v>897</c:v>
                </c:pt>
                <c:pt idx="50">
                  <c:v>850</c:v>
                </c:pt>
                <c:pt idx="51">
                  <c:v>894</c:v>
                </c:pt>
                <c:pt idx="52">
                  <c:v>875</c:v>
                </c:pt>
                <c:pt idx="53">
                  <c:v>831</c:v>
                </c:pt>
                <c:pt idx="54">
                  <c:v>878</c:v>
                </c:pt>
                <c:pt idx="55">
                  <c:v>844</c:v>
                </c:pt>
                <c:pt idx="56">
                  <c:v>889</c:v>
                </c:pt>
                <c:pt idx="57">
                  <c:v>809</c:v>
                </c:pt>
                <c:pt idx="58">
                  <c:v>901</c:v>
                </c:pt>
                <c:pt idx="59">
                  <c:v>854</c:v>
                </c:pt>
                <c:pt idx="60">
                  <c:v>837</c:v>
                </c:pt>
                <c:pt idx="61">
                  <c:v>847</c:v>
                </c:pt>
                <c:pt idx="62">
                  <c:v>826</c:v>
                </c:pt>
                <c:pt idx="63">
                  <c:v>826</c:v>
                </c:pt>
                <c:pt idx="64">
                  <c:v>787</c:v>
                </c:pt>
                <c:pt idx="65">
                  <c:v>751</c:v>
                </c:pt>
                <c:pt idx="66">
                  <c:v>753</c:v>
                </c:pt>
                <c:pt idx="67">
                  <c:v>751</c:v>
                </c:pt>
                <c:pt idx="68">
                  <c:v>787</c:v>
                </c:pt>
                <c:pt idx="69">
                  <c:v>732</c:v>
                </c:pt>
                <c:pt idx="70">
                  <c:v>775</c:v>
                </c:pt>
                <c:pt idx="71">
                  <c:v>781</c:v>
                </c:pt>
                <c:pt idx="72">
                  <c:v>754</c:v>
                </c:pt>
                <c:pt idx="73">
                  <c:v>735</c:v>
                </c:pt>
                <c:pt idx="74">
                  <c:v>700</c:v>
                </c:pt>
                <c:pt idx="75">
                  <c:v>745</c:v>
                </c:pt>
                <c:pt idx="76">
                  <c:v>717</c:v>
                </c:pt>
                <c:pt idx="77">
                  <c:v>687</c:v>
                </c:pt>
                <c:pt idx="78">
                  <c:v>707</c:v>
                </c:pt>
                <c:pt idx="79">
                  <c:v>649</c:v>
                </c:pt>
                <c:pt idx="80">
                  <c:v>664</c:v>
                </c:pt>
                <c:pt idx="81">
                  <c:v>596</c:v>
                </c:pt>
                <c:pt idx="82">
                  <c:v>638</c:v>
                </c:pt>
                <c:pt idx="83">
                  <c:v>658</c:v>
                </c:pt>
                <c:pt idx="84">
                  <c:v>639</c:v>
                </c:pt>
                <c:pt idx="85">
                  <c:v>634</c:v>
                </c:pt>
                <c:pt idx="86">
                  <c:v>626</c:v>
                </c:pt>
                <c:pt idx="87">
                  <c:v>629</c:v>
                </c:pt>
                <c:pt idx="88">
                  <c:v>615</c:v>
                </c:pt>
                <c:pt idx="89">
                  <c:v>565</c:v>
                </c:pt>
                <c:pt idx="90">
                  <c:v>577</c:v>
                </c:pt>
                <c:pt idx="91">
                  <c:v>552</c:v>
                </c:pt>
                <c:pt idx="92">
                  <c:v>597</c:v>
                </c:pt>
                <c:pt idx="93">
                  <c:v>499</c:v>
                </c:pt>
                <c:pt idx="94">
                  <c:v>563</c:v>
                </c:pt>
                <c:pt idx="95">
                  <c:v>603</c:v>
                </c:pt>
                <c:pt idx="96">
                  <c:v>586</c:v>
                </c:pt>
                <c:pt idx="97">
                  <c:v>596</c:v>
                </c:pt>
                <c:pt idx="98">
                  <c:v>573</c:v>
                </c:pt>
                <c:pt idx="99">
                  <c:v>594</c:v>
                </c:pt>
                <c:pt idx="100">
                  <c:v>578</c:v>
                </c:pt>
                <c:pt idx="101">
                  <c:v>576</c:v>
                </c:pt>
                <c:pt idx="102">
                  <c:v>619</c:v>
                </c:pt>
                <c:pt idx="103">
                  <c:v>614</c:v>
                </c:pt>
                <c:pt idx="104">
                  <c:v>635</c:v>
                </c:pt>
                <c:pt idx="105">
                  <c:v>577</c:v>
                </c:pt>
                <c:pt idx="106">
                  <c:v>639</c:v>
                </c:pt>
                <c:pt idx="107">
                  <c:v>677</c:v>
                </c:pt>
                <c:pt idx="108">
                  <c:v>665</c:v>
                </c:pt>
                <c:pt idx="109">
                  <c:v>659</c:v>
                </c:pt>
                <c:pt idx="110">
                  <c:v>635</c:v>
                </c:pt>
                <c:pt idx="111">
                  <c:v>657</c:v>
                </c:pt>
                <c:pt idx="112">
                  <c:v>651</c:v>
                </c:pt>
                <c:pt idx="113">
                  <c:v>632</c:v>
                </c:pt>
                <c:pt idx="114">
                  <c:v>665</c:v>
                </c:pt>
                <c:pt idx="115">
                  <c:v>537</c:v>
                </c:pt>
                <c:pt idx="116">
                  <c:v>655</c:v>
                </c:pt>
                <c:pt idx="117">
                  <c:v>620</c:v>
                </c:pt>
                <c:pt idx="118">
                  <c:v>642</c:v>
                </c:pt>
                <c:pt idx="119">
                  <c:v>660</c:v>
                </c:pt>
                <c:pt idx="120">
                  <c:v>571</c:v>
                </c:pt>
                <c:pt idx="121">
                  <c:v>601</c:v>
                </c:pt>
                <c:pt idx="122">
                  <c:v>620</c:v>
                </c:pt>
                <c:pt idx="123">
                  <c:v>640</c:v>
                </c:pt>
                <c:pt idx="124">
                  <c:v>616</c:v>
                </c:pt>
                <c:pt idx="125">
                  <c:v>573</c:v>
                </c:pt>
                <c:pt idx="126">
                  <c:v>579</c:v>
                </c:pt>
                <c:pt idx="127">
                  <c:v>531</c:v>
                </c:pt>
                <c:pt idx="128">
                  <c:v>627</c:v>
                </c:pt>
                <c:pt idx="129">
                  <c:v>540</c:v>
                </c:pt>
                <c:pt idx="130">
                  <c:v>613</c:v>
                </c:pt>
                <c:pt idx="131">
                  <c:v>623</c:v>
                </c:pt>
                <c:pt idx="132">
                  <c:v>606</c:v>
                </c:pt>
                <c:pt idx="133">
                  <c:v>632</c:v>
                </c:pt>
                <c:pt idx="134">
                  <c:v>592</c:v>
                </c:pt>
                <c:pt idx="135">
                  <c:v>622</c:v>
                </c:pt>
                <c:pt idx="136">
                  <c:v>653</c:v>
                </c:pt>
                <c:pt idx="137">
                  <c:v>627</c:v>
                </c:pt>
                <c:pt idx="138">
                  <c:v>638</c:v>
                </c:pt>
                <c:pt idx="139">
                  <c:v>649</c:v>
                </c:pt>
                <c:pt idx="140">
                  <c:v>678</c:v>
                </c:pt>
                <c:pt idx="141">
                  <c:v>596</c:v>
                </c:pt>
                <c:pt idx="142">
                  <c:v>624</c:v>
                </c:pt>
                <c:pt idx="143">
                  <c:v>653</c:v>
                </c:pt>
                <c:pt idx="144">
                  <c:v>648</c:v>
                </c:pt>
                <c:pt idx="145">
                  <c:v>689</c:v>
                </c:pt>
                <c:pt idx="146">
                  <c:v>652</c:v>
                </c:pt>
                <c:pt idx="147">
                  <c:v>623</c:v>
                </c:pt>
                <c:pt idx="148">
                  <c:v>569</c:v>
                </c:pt>
                <c:pt idx="149">
                  <c:v>702</c:v>
                </c:pt>
                <c:pt idx="150">
                  <c:v>677</c:v>
                </c:pt>
                <c:pt idx="151">
                  <c:v>660</c:v>
                </c:pt>
                <c:pt idx="152">
                  <c:v>685</c:v>
                </c:pt>
                <c:pt idx="153">
                  <c:v>619</c:v>
                </c:pt>
                <c:pt idx="154">
                  <c:v>684</c:v>
                </c:pt>
                <c:pt idx="155">
                  <c:v>656</c:v>
                </c:pt>
                <c:pt idx="156">
                  <c:v>648</c:v>
                </c:pt>
                <c:pt idx="157">
                  <c:v>649</c:v>
                </c:pt>
                <c:pt idx="158">
                  <c:v>430</c:v>
                </c:pt>
                <c:pt idx="159">
                  <c:v>648</c:v>
                </c:pt>
                <c:pt idx="160">
                  <c:v>613</c:v>
                </c:pt>
                <c:pt idx="161">
                  <c:v>620</c:v>
                </c:pt>
                <c:pt idx="162">
                  <c:v>619</c:v>
                </c:pt>
                <c:pt idx="163">
                  <c:v>629</c:v>
                </c:pt>
                <c:pt idx="164">
                  <c:v>667</c:v>
                </c:pt>
                <c:pt idx="165">
                  <c:v>599</c:v>
                </c:pt>
                <c:pt idx="166">
                  <c:v>663</c:v>
                </c:pt>
                <c:pt idx="167">
                  <c:v>677</c:v>
                </c:pt>
                <c:pt idx="168">
                  <c:v>656</c:v>
                </c:pt>
                <c:pt idx="169">
                  <c:v>670</c:v>
                </c:pt>
                <c:pt idx="170">
                  <c:v>659</c:v>
                </c:pt>
                <c:pt idx="171">
                  <c:v>678</c:v>
                </c:pt>
                <c:pt idx="172">
                  <c:v>628</c:v>
                </c:pt>
                <c:pt idx="173">
                  <c:v>629</c:v>
                </c:pt>
                <c:pt idx="174">
                  <c:v>619</c:v>
                </c:pt>
                <c:pt idx="175">
                  <c:v>645</c:v>
                </c:pt>
                <c:pt idx="176">
                  <c:v>692</c:v>
                </c:pt>
                <c:pt idx="177">
                  <c:v>634</c:v>
                </c:pt>
                <c:pt idx="178">
                  <c:v>707</c:v>
                </c:pt>
                <c:pt idx="179">
                  <c:v>674</c:v>
                </c:pt>
                <c:pt idx="180">
                  <c:v>690</c:v>
                </c:pt>
                <c:pt idx="181">
                  <c:v>717</c:v>
                </c:pt>
                <c:pt idx="182">
                  <c:v>696</c:v>
                </c:pt>
                <c:pt idx="183">
                  <c:v>730</c:v>
                </c:pt>
                <c:pt idx="184">
                  <c:v>734</c:v>
                </c:pt>
                <c:pt idx="185">
                  <c:v>732</c:v>
                </c:pt>
                <c:pt idx="186">
                  <c:v>735</c:v>
                </c:pt>
                <c:pt idx="187">
                  <c:v>741</c:v>
                </c:pt>
                <c:pt idx="188">
                  <c:v>764</c:v>
                </c:pt>
                <c:pt idx="189">
                  <c:v>689</c:v>
                </c:pt>
                <c:pt idx="190">
                  <c:v>734</c:v>
                </c:pt>
                <c:pt idx="191">
                  <c:v>746</c:v>
                </c:pt>
                <c:pt idx="192">
                  <c:v>757</c:v>
                </c:pt>
                <c:pt idx="193">
                  <c:v>788</c:v>
                </c:pt>
                <c:pt idx="194">
                  <c:v>771</c:v>
                </c:pt>
                <c:pt idx="195">
                  <c:v>786</c:v>
                </c:pt>
                <c:pt idx="196">
                  <c:v>783</c:v>
                </c:pt>
                <c:pt idx="197">
                  <c:v>739</c:v>
                </c:pt>
                <c:pt idx="198">
                  <c:v>797</c:v>
                </c:pt>
                <c:pt idx="199">
                  <c:v>788</c:v>
                </c:pt>
                <c:pt idx="200">
                  <c:v>817</c:v>
                </c:pt>
                <c:pt idx="201">
                  <c:v>734</c:v>
                </c:pt>
                <c:pt idx="202">
                  <c:v>828</c:v>
                </c:pt>
                <c:pt idx="203">
                  <c:v>841</c:v>
                </c:pt>
                <c:pt idx="204">
                  <c:v>816</c:v>
                </c:pt>
                <c:pt idx="205">
                  <c:v>849</c:v>
                </c:pt>
                <c:pt idx="206">
                  <c:v>834</c:v>
                </c:pt>
                <c:pt idx="207">
                  <c:v>864</c:v>
                </c:pt>
                <c:pt idx="208">
                  <c:v>866</c:v>
                </c:pt>
                <c:pt idx="209">
                  <c:v>884</c:v>
                </c:pt>
                <c:pt idx="210">
                  <c:v>905</c:v>
                </c:pt>
                <c:pt idx="211">
                  <c:v>887</c:v>
                </c:pt>
                <c:pt idx="212">
                  <c:v>919</c:v>
                </c:pt>
                <c:pt idx="213">
                  <c:v>858</c:v>
                </c:pt>
                <c:pt idx="214">
                  <c:v>934</c:v>
                </c:pt>
              </c:numCache>
            </c:numRef>
          </c:val>
          <c:extLst xmlns:c16r2="http://schemas.microsoft.com/office/drawing/2015/06/chart">
            <c:ext xmlns:c16="http://schemas.microsoft.com/office/drawing/2014/chart" uri="{C3380CC4-5D6E-409C-BE32-E72D297353CC}">
              <c16:uniqueId val="{00000004-2124-4CD1-A7D7-6C80E0A1F5F9}"/>
            </c:ext>
          </c:extLst>
        </c:ser>
        <c:ser>
          <c:idx val="5"/>
          <c:order val="5"/>
          <c:tx>
            <c:strRef>
              <c:f>'Oil Production'!$G$3</c:f>
              <c:strCache>
                <c:ptCount val="1"/>
                <c:pt idx="0">
                  <c:v>Florida</c:v>
                </c:pt>
              </c:strCache>
            </c:strRef>
          </c:tx>
          <c:spPr>
            <a:solidFill>
              <a:schemeClr val="accent6"/>
            </a:solidFill>
            <a:ln>
              <a:noFill/>
            </a:ln>
            <a:effectLst/>
          </c:spPr>
          <c:cat>
            <c:numRef>
              <c:f>'Oil Production'!$A$4:$A$218</c:f>
              <c:numCache>
                <c:formatCode>mmm\-yy</c:formatCode>
                <c:ptCount val="215"/>
                <c:pt idx="0">
                  <c:v>43040</c:v>
                </c:pt>
                <c:pt idx="1">
                  <c:v>43009</c:v>
                </c:pt>
                <c:pt idx="2">
                  <c:v>42979</c:v>
                </c:pt>
                <c:pt idx="3">
                  <c:v>42948</c:v>
                </c:pt>
                <c:pt idx="4">
                  <c:v>42917</c:v>
                </c:pt>
                <c:pt idx="5">
                  <c:v>42887</c:v>
                </c:pt>
                <c:pt idx="6">
                  <c:v>42856</c:v>
                </c:pt>
                <c:pt idx="7">
                  <c:v>42826</c:v>
                </c:pt>
                <c:pt idx="8">
                  <c:v>42795</c:v>
                </c:pt>
                <c:pt idx="9">
                  <c:v>42767</c:v>
                </c:pt>
                <c:pt idx="10">
                  <c:v>42736</c:v>
                </c:pt>
                <c:pt idx="11">
                  <c:v>42705</c:v>
                </c:pt>
                <c:pt idx="12">
                  <c:v>42675</c:v>
                </c:pt>
                <c:pt idx="13">
                  <c:v>42644</c:v>
                </c:pt>
                <c:pt idx="14">
                  <c:v>42614</c:v>
                </c:pt>
                <c:pt idx="15">
                  <c:v>42583</c:v>
                </c:pt>
                <c:pt idx="16">
                  <c:v>42552</c:v>
                </c:pt>
                <c:pt idx="17">
                  <c:v>42522</c:v>
                </c:pt>
                <c:pt idx="18">
                  <c:v>42491</c:v>
                </c:pt>
                <c:pt idx="19">
                  <c:v>42461</c:v>
                </c:pt>
                <c:pt idx="20">
                  <c:v>42430</c:v>
                </c:pt>
                <c:pt idx="21">
                  <c:v>42401</c:v>
                </c:pt>
                <c:pt idx="22">
                  <c:v>42370</c:v>
                </c:pt>
                <c:pt idx="23">
                  <c:v>42339</c:v>
                </c:pt>
                <c:pt idx="24">
                  <c:v>42309</c:v>
                </c:pt>
                <c:pt idx="25">
                  <c:v>42278</c:v>
                </c:pt>
                <c:pt idx="26">
                  <c:v>42248</c:v>
                </c:pt>
                <c:pt idx="27">
                  <c:v>42217</c:v>
                </c:pt>
                <c:pt idx="28">
                  <c:v>42186</c:v>
                </c:pt>
                <c:pt idx="29">
                  <c:v>42156</c:v>
                </c:pt>
                <c:pt idx="30">
                  <c:v>42125</c:v>
                </c:pt>
                <c:pt idx="31">
                  <c:v>42095</c:v>
                </c:pt>
                <c:pt idx="32">
                  <c:v>42064</c:v>
                </c:pt>
                <c:pt idx="33">
                  <c:v>42036</c:v>
                </c:pt>
                <c:pt idx="34">
                  <c:v>42005</c:v>
                </c:pt>
                <c:pt idx="35">
                  <c:v>41974</c:v>
                </c:pt>
                <c:pt idx="36">
                  <c:v>41944</c:v>
                </c:pt>
                <c:pt idx="37">
                  <c:v>41913</c:v>
                </c:pt>
                <c:pt idx="38">
                  <c:v>41883</c:v>
                </c:pt>
                <c:pt idx="39">
                  <c:v>41852</c:v>
                </c:pt>
                <c:pt idx="40">
                  <c:v>41821</c:v>
                </c:pt>
                <c:pt idx="41">
                  <c:v>41791</c:v>
                </c:pt>
                <c:pt idx="42">
                  <c:v>41760</c:v>
                </c:pt>
                <c:pt idx="43">
                  <c:v>41730</c:v>
                </c:pt>
                <c:pt idx="44">
                  <c:v>41699</c:v>
                </c:pt>
                <c:pt idx="45">
                  <c:v>41671</c:v>
                </c:pt>
                <c:pt idx="46">
                  <c:v>41640</c:v>
                </c:pt>
                <c:pt idx="47">
                  <c:v>41609</c:v>
                </c:pt>
                <c:pt idx="48">
                  <c:v>41579</c:v>
                </c:pt>
                <c:pt idx="49">
                  <c:v>41548</c:v>
                </c:pt>
                <c:pt idx="50">
                  <c:v>41518</c:v>
                </c:pt>
                <c:pt idx="51">
                  <c:v>41487</c:v>
                </c:pt>
                <c:pt idx="52">
                  <c:v>41456</c:v>
                </c:pt>
                <c:pt idx="53">
                  <c:v>41426</c:v>
                </c:pt>
                <c:pt idx="54">
                  <c:v>41395</c:v>
                </c:pt>
                <c:pt idx="55">
                  <c:v>41365</c:v>
                </c:pt>
                <c:pt idx="56">
                  <c:v>41334</c:v>
                </c:pt>
                <c:pt idx="57">
                  <c:v>41306</c:v>
                </c:pt>
                <c:pt idx="58">
                  <c:v>41275</c:v>
                </c:pt>
                <c:pt idx="59">
                  <c:v>41244</c:v>
                </c:pt>
                <c:pt idx="60">
                  <c:v>41214</c:v>
                </c:pt>
                <c:pt idx="61">
                  <c:v>41183</c:v>
                </c:pt>
                <c:pt idx="62">
                  <c:v>41153</c:v>
                </c:pt>
                <c:pt idx="63">
                  <c:v>41122</c:v>
                </c:pt>
                <c:pt idx="64">
                  <c:v>41091</c:v>
                </c:pt>
                <c:pt idx="65">
                  <c:v>41061</c:v>
                </c:pt>
                <c:pt idx="66">
                  <c:v>41030</c:v>
                </c:pt>
                <c:pt idx="67">
                  <c:v>41000</c:v>
                </c:pt>
                <c:pt idx="68">
                  <c:v>40969</c:v>
                </c:pt>
                <c:pt idx="69">
                  <c:v>40940</c:v>
                </c:pt>
                <c:pt idx="70">
                  <c:v>40909</c:v>
                </c:pt>
                <c:pt idx="71">
                  <c:v>40878</c:v>
                </c:pt>
                <c:pt idx="72">
                  <c:v>40848</c:v>
                </c:pt>
                <c:pt idx="73">
                  <c:v>40817</c:v>
                </c:pt>
                <c:pt idx="74">
                  <c:v>40787</c:v>
                </c:pt>
                <c:pt idx="75">
                  <c:v>40756</c:v>
                </c:pt>
                <c:pt idx="76">
                  <c:v>40725</c:v>
                </c:pt>
                <c:pt idx="77">
                  <c:v>40695</c:v>
                </c:pt>
                <c:pt idx="78">
                  <c:v>40664</c:v>
                </c:pt>
                <c:pt idx="79">
                  <c:v>40634</c:v>
                </c:pt>
                <c:pt idx="80">
                  <c:v>40603</c:v>
                </c:pt>
                <c:pt idx="81">
                  <c:v>40575</c:v>
                </c:pt>
                <c:pt idx="82">
                  <c:v>40544</c:v>
                </c:pt>
                <c:pt idx="83">
                  <c:v>40513</c:v>
                </c:pt>
                <c:pt idx="84">
                  <c:v>40483</c:v>
                </c:pt>
                <c:pt idx="85">
                  <c:v>40452</c:v>
                </c:pt>
                <c:pt idx="86">
                  <c:v>40422</c:v>
                </c:pt>
                <c:pt idx="87">
                  <c:v>40391</c:v>
                </c:pt>
                <c:pt idx="88">
                  <c:v>40360</c:v>
                </c:pt>
                <c:pt idx="89">
                  <c:v>40330</c:v>
                </c:pt>
                <c:pt idx="90">
                  <c:v>40299</c:v>
                </c:pt>
                <c:pt idx="91">
                  <c:v>40269</c:v>
                </c:pt>
                <c:pt idx="92">
                  <c:v>40238</c:v>
                </c:pt>
                <c:pt idx="93">
                  <c:v>40210</c:v>
                </c:pt>
                <c:pt idx="94">
                  <c:v>40179</c:v>
                </c:pt>
                <c:pt idx="95">
                  <c:v>40148</c:v>
                </c:pt>
                <c:pt idx="96">
                  <c:v>40118</c:v>
                </c:pt>
                <c:pt idx="97">
                  <c:v>40087</c:v>
                </c:pt>
                <c:pt idx="98">
                  <c:v>40057</c:v>
                </c:pt>
                <c:pt idx="99">
                  <c:v>40026</c:v>
                </c:pt>
                <c:pt idx="100">
                  <c:v>39995</c:v>
                </c:pt>
                <c:pt idx="101">
                  <c:v>39965</c:v>
                </c:pt>
                <c:pt idx="102">
                  <c:v>39934</c:v>
                </c:pt>
                <c:pt idx="103">
                  <c:v>39904</c:v>
                </c:pt>
                <c:pt idx="104">
                  <c:v>39873</c:v>
                </c:pt>
                <c:pt idx="105">
                  <c:v>39845</c:v>
                </c:pt>
                <c:pt idx="106">
                  <c:v>39814</c:v>
                </c:pt>
                <c:pt idx="107">
                  <c:v>39783</c:v>
                </c:pt>
                <c:pt idx="108">
                  <c:v>39753</c:v>
                </c:pt>
                <c:pt idx="109">
                  <c:v>39722</c:v>
                </c:pt>
                <c:pt idx="110">
                  <c:v>39692</c:v>
                </c:pt>
                <c:pt idx="111">
                  <c:v>39661</c:v>
                </c:pt>
                <c:pt idx="112">
                  <c:v>39630</c:v>
                </c:pt>
                <c:pt idx="113">
                  <c:v>39600</c:v>
                </c:pt>
                <c:pt idx="114">
                  <c:v>39569</c:v>
                </c:pt>
                <c:pt idx="115">
                  <c:v>39539</c:v>
                </c:pt>
                <c:pt idx="116">
                  <c:v>39508</c:v>
                </c:pt>
                <c:pt idx="117">
                  <c:v>39479</c:v>
                </c:pt>
                <c:pt idx="118">
                  <c:v>39448</c:v>
                </c:pt>
                <c:pt idx="119">
                  <c:v>39417</c:v>
                </c:pt>
                <c:pt idx="120">
                  <c:v>39387</c:v>
                </c:pt>
                <c:pt idx="121">
                  <c:v>39356</c:v>
                </c:pt>
                <c:pt idx="122">
                  <c:v>39326</c:v>
                </c:pt>
                <c:pt idx="123">
                  <c:v>39295</c:v>
                </c:pt>
                <c:pt idx="124">
                  <c:v>39264</c:v>
                </c:pt>
                <c:pt idx="125">
                  <c:v>39234</c:v>
                </c:pt>
                <c:pt idx="126">
                  <c:v>39203</c:v>
                </c:pt>
                <c:pt idx="127">
                  <c:v>39173</c:v>
                </c:pt>
                <c:pt idx="128">
                  <c:v>39142</c:v>
                </c:pt>
                <c:pt idx="129">
                  <c:v>39114</c:v>
                </c:pt>
                <c:pt idx="130">
                  <c:v>39083</c:v>
                </c:pt>
                <c:pt idx="131">
                  <c:v>39052</c:v>
                </c:pt>
                <c:pt idx="132">
                  <c:v>39022</c:v>
                </c:pt>
                <c:pt idx="133">
                  <c:v>38991</c:v>
                </c:pt>
                <c:pt idx="134">
                  <c:v>38961</c:v>
                </c:pt>
                <c:pt idx="135">
                  <c:v>38930</c:v>
                </c:pt>
                <c:pt idx="136">
                  <c:v>38899</c:v>
                </c:pt>
                <c:pt idx="137">
                  <c:v>38869</c:v>
                </c:pt>
                <c:pt idx="138">
                  <c:v>38838</c:v>
                </c:pt>
                <c:pt idx="139">
                  <c:v>38808</c:v>
                </c:pt>
                <c:pt idx="140">
                  <c:v>38777</c:v>
                </c:pt>
                <c:pt idx="141">
                  <c:v>38749</c:v>
                </c:pt>
                <c:pt idx="142">
                  <c:v>38718</c:v>
                </c:pt>
                <c:pt idx="143">
                  <c:v>38687</c:v>
                </c:pt>
                <c:pt idx="144">
                  <c:v>38657</c:v>
                </c:pt>
                <c:pt idx="145">
                  <c:v>38626</c:v>
                </c:pt>
                <c:pt idx="146">
                  <c:v>38596</c:v>
                </c:pt>
                <c:pt idx="147">
                  <c:v>38565</c:v>
                </c:pt>
                <c:pt idx="148">
                  <c:v>38534</c:v>
                </c:pt>
                <c:pt idx="149">
                  <c:v>38504</c:v>
                </c:pt>
                <c:pt idx="150">
                  <c:v>38473</c:v>
                </c:pt>
                <c:pt idx="151">
                  <c:v>38443</c:v>
                </c:pt>
                <c:pt idx="152">
                  <c:v>38412</c:v>
                </c:pt>
                <c:pt idx="153">
                  <c:v>38384</c:v>
                </c:pt>
                <c:pt idx="154">
                  <c:v>38353</c:v>
                </c:pt>
                <c:pt idx="155">
                  <c:v>38322</c:v>
                </c:pt>
                <c:pt idx="156">
                  <c:v>38292</c:v>
                </c:pt>
                <c:pt idx="157">
                  <c:v>38261</c:v>
                </c:pt>
                <c:pt idx="158">
                  <c:v>38231</c:v>
                </c:pt>
                <c:pt idx="159">
                  <c:v>38200</c:v>
                </c:pt>
                <c:pt idx="160">
                  <c:v>38169</c:v>
                </c:pt>
                <c:pt idx="161">
                  <c:v>38139</c:v>
                </c:pt>
                <c:pt idx="162">
                  <c:v>38108</c:v>
                </c:pt>
                <c:pt idx="163">
                  <c:v>38078</c:v>
                </c:pt>
                <c:pt idx="164">
                  <c:v>38047</c:v>
                </c:pt>
                <c:pt idx="165">
                  <c:v>38018</c:v>
                </c:pt>
                <c:pt idx="166">
                  <c:v>37987</c:v>
                </c:pt>
                <c:pt idx="167">
                  <c:v>37956</c:v>
                </c:pt>
                <c:pt idx="168">
                  <c:v>37926</c:v>
                </c:pt>
                <c:pt idx="169">
                  <c:v>37895</c:v>
                </c:pt>
                <c:pt idx="170">
                  <c:v>37865</c:v>
                </c:pt>
                <c:pt idx="171">
                  <c:v>37834</c:v>
                </c:pt>
                <c:pt idx="172">
                  <c:v>37803</c:v>
                </c:pt>
                <c:pt idx="173">
                  <c:v>37773</c:v>
                </c:pt>
                <c:pt idx="174">
                  <c:v>37742</c:v>
                </c:pt>
                <c:pt idx="175">
                  <c:v>37712</c:v>
                </c:pt>
                <c:pt idx="176">
                  <c:v>37681</c:v>
                </c:pt>
                <c:pt idx="177">
                  <c:v>37653</c:v>
                </c:pt>
                <c:pt idx="178">
                  <c:v>37622</c:v>
                </c:pt>
                <c:pt idx="179">
                  <c:v>37591</c:v>
                </c:pt>
                <c:pt idx="180">
                  <c:v>37561</c:v>
                </c:pt>
                <c:pt idx="181">
                  <c:v>37530</c:v>
                </c:pt>
                <c:pt idx="182">
                  <c:v>37500</c:v>
                </c:pt>
                <c:pt idx="183">
                  <c:v>37469</c:v>
                </c:pt>
                <c:pt idx="184">
                  <c:v>37438</c:v>
                </c:pt>
                <c:pt idx="185">
                  <c:v>37408</c:v>
                </c:pt>
                <c:pt idx="186">
                  <c:v>37377</c:v>
                </c:pt>
                <c:pt idx="187">
                  <c:v>37347</c:v>
                </c:pt>
                <c:pt idx="188">
                  <c:v>37316</c:v>
                </c:pt>
                <c:pt idx="189">
                  <c:v>37288</c:v>
                </c:pt>
                <c:pt idx="190">
                  <c:v>37257</c:v>
                </c:pt>
                <c:pt idx="191">
                  <c:v>37226</c:v>
                </c:pt>
                <c:pt idx="192">
                  <c:v>37196</c:v>
                </c:pt>
                <c:pt idx="193">
                  <c:v>37165</c:v>
                </c:pt>
                <c:pt idx="194">
                  <c:v>37135</c:v>
                </c:pt>
                <c:pt idx="195">
                  <c:v>37104</c:v>
                </c:pt>
                <c:pt idx="196">
                  <c:v>37073</c:v>
                </c:pt>
                <c:pt idx="197">
                  <c:v>37043</c:v>
                </c:pt>
                <c:pt idx="198">
                  <c:v>37012</c:v>
                </c:pt>
                <c:pt idx="199">
                  <c:v>36982</c:v>
                </c:pt>
                <c:pt idx="200">
                  <c:v>36951</c:v>
                </c:pt>
                <c:pt idx="201">
                  <c:v>36923</c:v>
                </c:pt>
                <c:pt idx="202">
                  <c:v>36892</c:v>
                </c:pt>
                <c:pt idx="203">
                  <c:v>36861</c:v>
                </c:pt>
                <c:pt idx="204">
                  <c:v>36831</c:v>
                </c:pt>
                <c:pt idx="205">
                  <c:v>36800</c:v>
                </c:pt>
                <c:pt idx="206">
                  <c:v>36770</c:v>
                </c:pt>
                <c:pt idx="207">
                  <c:v>36739</c:v>
                </c:pt>
                <c:pt idx="208">
                  <c:v>36708</c:v>
                </c:pt>
                <c:pt idx="209">
                  <c:v>36678</c:v>
                </c:pt>
                <c:pt idx="210">
                  <c:v>36647</c:v>
                </c:pt>
                <c:pt idx="211">
                  <c:v>36617</c:v>
                </c:pt>
                <c:pt idx="212">
                  <c:v>36586</c:v>
                </c:pt>
                <c:pt idx="213">
                  <c:v>36557</c:v>
                </c:pt>
                <c:pt idx="214">
                  <c:v>36526</c:v>
                </c:pt>
              </c:numCache>
            </c:numRef>
          </c:cat>
          <c:val>
            <c:numRef>
              <c:f>'Oil Production'!$G$4:$G$218</c:f>
              <c:numCache>
                <c:formatCode>General</c:formatCode>
                <c:ptCount val="215"/>
                <c:pt idx="0">
                  <c:v>148</c:v>
                </c:pt>
                <c:pt idx="1">
                  <c:v>153</c:v>
                </c:pt>
                <c:pt idx="2">
                  <c:v>135</c:v>
                </c:pt>
                <c:pt idx="3">
                  <c:v>170</c:v>
                </c:pt>
                <c:pt idx="4">
                  <c:v>172</c:v>
                </c:pt>
                <c:pt idx="5">
                  <c:v>157</c:v>
                </c:pt>
                <c:pt idx="6">
                  <c:v>176</c:v>
                </c:pt>
                <c:pt idx="7">
                  <c:v>169</c:v>
                </c:pt>
                <c:pt idx="8">
                  <c:v>176</c:v>
                </c:pt>
                <c:pt idx="9">
                  <c:v>143</c:v>
                </c:pt>
                <c:pt idx="10">
                  <c:v>162</c:v>
                </c:pt>
                <c:pt idx="11">
                  <c:v>154</c:v>
                </c:pt>
                <c:pt idx="12">
                  <c:v>159</c:v>
                </c:pt>
                <c:pt idx="13">
                  <c:v>160</c:v>
                </c:pt>
                <c:pt idx="14">
                  <c:v>153</c:v>
                </c:pt>
                <c:pt idx="15">
                  <c:v>163</c:v>
                </c:pt>
                <c:pt idx="16">
                  <c:v>151</c:v>
                </c:pt>
                <c:pt idx="17">
                  <c:v>158</c:v>
                </c:pt>
                <c:pt idx="18">
                  <c:v>163</c:v>
                </c:pt>
                <c:pt idx="19">
                  <c:v>159</c:v>
                </c:pt>
                <c:pt idx="20">
                  <c:v>173</c:v>
                </c:pt>
                <c:pt idx="21">
                  <c:v>162</c:v>
                </c:pt>
                <c:pt idx="22">
                  <c:v>180</c:v>
                </c:pt>
                <c:pt idx="23">
                  <c:v>187</c:v>
                </c:pt>
                <c:pt idx="24">
                  <c:v>184</c:v>
                </c:pt>
                <c:pt idx="25">
                  <c:v>191</c:v>
                </c:pt>
                <c:pt idx="26">
                  <c:v>182</c:v>
                </c:pt>
                <c:pt idx="27">
                  <c:v>196</c:v>
                </c:pt>
                <c:pt idx="28">
                  <c:v>194</c:v>
                </c:pt>
                <c:pt idx="29">
                  <c:v>196</c:v>
                </c:pt>
                <c:pt idx="30">
                  <c:v>206</c:v>
                </c:pt>
                <c:pt idx="31">
                  <c:v>124</c:v>
                </c:pt>
                <c:pt idx="32">
                  <c:v>173</c:v>
                </c:pt>
                <c:pt idx="33">
                  <c:v>182</c:v>
                </c:pt>
                <c:pt idx="34">
                  <c:v>193</c:v>
                </c:pt>
                <c:pt idx="35">
                  <c:v>192</c:v>
                </c:pt>
                <c:pt idx="36">
                  <c:v>183</c:v>
                </c:pt>
                <c:pt idx="37">
                  <c:v>185</c:v>
                </c:pt>
                <c:pt idx="38">
                  <c:v>171</c:v>
                </c:pt>
                <c:pt idx="39">
                  <c:v>180</c:v>
                </c:pt>
                <c:pt idx="40">
                  <c:v>194</c:v>
                </c:pt>
                <c:pt idx="41">
                  <c:v>204</c:v>
                </c:pt>
                <c:pt idx="42">
                  <c:v>191</c:v>
                </c:pt>
                <c:pt idx="43">
                  <c:v>189</c:v>
                </c:pt>
                <c:pt idx="44">
                  <c:v>190</c:v>
                </c:pt>
                <c:pt idx="45">
                  <c:v>166</c:v>
                </c:pt>
                <c:pt idx="46">
                  <c:v>182</c:v>
                </c:pt>
                <c:pt idx="47">
                  <c:v>196</c:v>
                </c:pt>
                <c:pt idx="48">
                  <c:v>197</c:v>
                </c:pt>
                <c:pt idx="49">
                  <c:v>203</c:v>
                </c:pt>
                <c:pt idx="50">
                  <c:v>200</c:v>
                </c:pt>
                <c:pt idx="51">
                  <c:v>197</c:v>
                </c:pt>
                <c:pt idx="52">
                  <c:v>172</c:v>
                </c:pt>
                <c:pt idx="53">
                  <c:v>167</c:v>
                </c:pt>
                <c:pt idx="54">
                  <c:v>169</c:v>
                </c:pt>
                <c:pt idx="55">
                  <c:v>120</c:v>
                </c:pt>
                <c:pt idx="56">
                  <c:v>200</c:v>
                </c:pt>
                <c:pt idx="57">
                  <c:v>167</c:v>
                </c:pt>
                <c:pt idx="58">
                  <c:v>187</c:v>
                </c:pt>
                <c:pt idx="59">
                  <c:v>184</c:v>
                </c:pt>
                <c:pt idx="60">
                  <c:v>188</c:v>
                </c:pt>
                <c:pt idx="61">
                  <c:v>181</c:v>
                </c:pt>
                <c:pt idx="62">
                  <c:v>172</c:v>
                </c:pt>
                <c:pt idx="63">
                  <c:v>173</c:v>
                </c:pt>
                <c:pt idx="64">
                  <c:v>189</c:v>
                </c:pt>
                <c:pt idx="65">
                  <c:v>179</c:v>
                </c:pt>
                <c:pt idx="66">
                  <c:v>171</c:v>
                </c:pt>
                <c:pt idx="67">
                  <c:v>163</c:v>
                </c:pt>
                <c:pt idx="68">
                  <c:v>180</c:v>
                </c:pt>
                <c:pt idx="69">
                  <c:v>174</c:v>
                </c:pt>
                <c:pt idx="70">
                  <c:v>182</c:v>
                </c:pt>
                <c:pt idx="71">
                  <c:v>185</c:v>
                </c:pt>
                <c:pt idx="72">
                  <c:v>182</c:v>
                </c:pt>
                <c:pt idx="73">
                  <c:v>187</c:v>
                </c:pt>
                <c:pt idx="74">
                  <c:v>173</c:v>
                </c:pt>
                <c:pt idx="75">
                  <c:v>144</c:v>
                </c:pt>
                <c:pt idx="76">
                  <c:v>164</c:v>
                </c:pt>
                <c:pt idx="77">
                  <c:v>162</c:v>
                </c:pt>
                <c:pt idx="78">
                  <c:v>169</c:v>
                </c:pt>
                <c:pt idx="79">
                  <c:v>166</c:v>
                </c:pt>
                <c:pt idx="80">
                  <c:v>173</c:v>
                </c:pt>
                <c:pt idx="81">
                  <c:v>147</c:v>
                </c:pt>
                <c:pt idx="82">
                  <c:v>172</c:v>
                </c:pt>
                <c:pt idx="83">
                  <c:v>176</c:v>
                </c:pt>
                <c:pt idx="84">
                  <c:v>155</c:v>
                </c:pt>
                <c:pt idx="85">
                  <c:v>154</c:v>
                </c:pt>
                <c:pt idx="86">
                  <c:v>157</c:v>
                </c:pt>
                <c:pt idx="87">
                  <c:v>168</c:v>
                </c:pt>
                <c:pt idx="88">
                  <c:v>170</c:v>
                </c:pt>
                <c:pt idx="89">
                  <c:v>158</c:v>
                </c:pt>
                <c:pt idx="90">
                  <c:v>166</c:v>
                </c:pt>
                <c:pt idx="91">
                  <c:v>133</c:v>
                </c:pt>
                <c:pt idx="92">
                  <c:v>125</c:v>
                </c:pt>
                <c:pt idx="93">
                  <c:v>114</c:v>
                </c:pt>
                <c:pt idx="94">
                  <c:v>101</c:v>
                </c:pt>
                <c:pt idx="95">
                  <c:v>60</c:v>
                </c:pt>
                <c:pt idx="96">
                  <c:v>53</c:v>
                </c:pt>
                <c:pt idx="97">
                  <c:v>54</c:v>
                </c:pt>
                <c:pt idx="98">
                  <c:v>60</c:v>
                </c:pt>
                <c:pt idx="99">
                  <c:v>63</c:v>
                </c:pt>
                <c:pt idx="100">
                  <c:v>59</c:v>
                </c:pt>
                <c:pt idx="101">
                  <c:v>57</c:v>
                </c:pt>
                <c:pt idx="102">
                  <c:v>66</c:v>
                </c:pt>
                <c:pt idx="103">
                  <c:v>59</c:v>
                </c:pt>
                <c:pt idx="104">
                  <c:v>55</c:v>
                </c:pt>
                <c:pt idx="105">
                  <c:v>53</c:v>
                </c:pt>
                <c:pt idx="106">
                  <c:v>58</c:v>
                </c:pt>
                <c:pt idx="107">
                  <c:v>125</c:v>
                </c:pt>
                <c:pt idx="108">
                  <c:v>178</c:v>
                </c:pt>
                <c:pt idx="109">
                  <c:v>175</c:v>
                </c:pt>
                <c:pt idx="110">
                  <c:v>156</c:v>
                </c:pt>
                <c:pt idx="111">
                  <c:v>161</c:v>
                </c:pt>
                <c:pt idx="112">
                  <c:v>172</c:v>
                </c:pt>
                <c:pt idx="113">
                  <c:v>156</c:v>
                </c:pt>
                <c:pt idx="114">
                  <c:v>104</c:v>
                </c:pt>
                <c:pt idx="115">
                  <c:v>172</c:v>
                </c:pt>
                <c:pt idx="116">
                  <c:v>184</c:v>
                </c:pt>
                <c:pt idx="117">
                  <c:v>168</c:v>
                </c:pt>
                <c:pt idx="118">
                  <c:v>201</c:v>
                </c:pt>
                <c:pt idx="119">
                  <c:v>203</c:v>
                </c:pt>
                <c:pt idx="120">
                  <c:v>190</c:v>
                </c:pt>
                <c:pt idx="121">
                  <c:v>184</c:v>
                </c:pt>
                <c:pt idx="122">
                  <c:v>184</c:v>
                </c:pt>
                <c:pt idx="123">
                  <c:v>163</c:v>
                </c:pt>
                <c:pt idx="124">
                  <c:v>152</c:v>
                </c:pt>
                <c:pt idx="125">
                  <c:v>152</c:v>
                </c:pt>
                <c:pt idx="126">
                  <c:v>161</c:v>
                </c:pt>
                <c:pt idx="127">
                  <c:v>168</c:v>
                </c:pt>
                <c:pt idx="128">
                  <c:v>163</c:v>
                </c:pt>
                <c:pt idx="129">
                  <c:v>167</c:v>
                </c:pt>
                <c:pt idx="130">
                  <c:v>190</c:v>
                </c:pt>
                <c:pt idx="131">
                  <c:v>162</c:v>
                </c:pt>
                <c:pt idx="132">
                  <c:v>192</c:v>
                </c:pt>
                <c:pt idx="133">
                  <c:v>193</c:v>
                </c:pt>
                <c:pt idx="134">
                  <c:v>206</c:v>
                </c:pt>
                <c:pt idx="135">
                  <c:v>213</c:v>
                </c:pt>
                <c:pt idx="136">
                  <c:v>213</c:v>
                </c:pt>
                <c:pt idx="137">
                  <c:v>194</c:v>
                </c:pt>
                <c:pt idx="138">
                  <c:v>214</c:v>
                </c:pt>
                <c:pt idx="139">
                  <c:v>195</c:v>
                </c:pt>
                <c:pt idx="140">
                  <c:v>199</c:v>
                </c:pt>
                <c:pt idx="141">
                  <c:v>180</c:v>
                </c:pt>
                <c:pt idx="142">
                  <c:v>199</c:v>
                </c:pt>
                <c:pt idx="143">
                  <c:v>209</c:v>
                </c:pt>
                <c:pt idx="144">
                  <c:v>192</c:v>
                </c:pt>
                <c:pt idx="145">
                  <c:v>208</c:v>
                </c:pt>
                <c:pt idx="146">
                  <c:v>193</c:v>
                </c:pt>
                <c:pt idx="147">
                  <c:v>180</c:v>
                </c:pt>
                <c:pt idx="148">
                  <c:v>136</c:v>
                </c:pt>
                <c:pt idx="149">
                  <c:v>223</c:v>
                </c:pt>
                <c:pt idx="150">
                  <c:v>251</c:v>
                </c:pt>
                <c:pt idx="151">
                  <c:v>242</c:v>
                </c:pt>
                <c:pt idx="152">
                  <c:v>254</c:v>
                </c:pt>
                <c:pt idx="153">
                  <c:v>219</c:v>
                </c:pt>
                <c:pt idx="154">
                  <c:v>279</c:v>
                </c:pt>
                <c:pt idx="155">
                  <c:v>268</c:v>
                </c:pt>
                <c:pt idx="156">
                  <c:v>257</c:v>
                </c:pt>
                <c:pt idx="157">
                  <c:v>235</c:v>
                </c:pt>
                <c:pt idx="158">
                  <c:v>126</c:v>
                </c:pt>
                <c:pt idx="159">
                  <c:v>226</c:v>
                </c:pt>
                <c:pt idx="160">
                  <c:v>235</c:v>
                </c:pt>
                <c:pt idx="161">
                  <c:v>232</c:v>
                </c:pt>
                <c:pt idx="162">
                  <c:v>260</c:v>
                </c:pt>
                <c:pt idx="163">
                  <c:v>256</c:v>
                </c:pt>
                <c:pt idx="164">
                  <c:v>259</c:v>
                </c:pt>
                <c:pt idx="165">
                  <c:v>260</c:v>
                </c:pt>
                <c:pt idx="166">
                  <c:v>290</c:v>
                </c:pt>
                <c:pt idx="167">
                  <c:v>286</c:v>
                </c:pt>
                <c:pt idx="168">
                  <c:v>269</c:v>
                </c:pt>
                <c:pt idx="169">
                  <c:v>292</c:v>
                </c:pt>
                <c:pt idx="170">
                  <c:v>277</c:v>
                </c:pt>
                <c:pt idx="171">
                  <c:v>247</c:v>
                </c:pt>
                <c:pt idx="172">
                  <c:v>287</c:v>
                </c:pt>
                <c:pt idx="173">
                  <c:v>284</c:v>
                </c:pt>
                <c:pt idx="174">
                  <c:v>259</c:v>
                </c:pt>
                <c:pt idx="175">
                  <c:v>260</c:v>
                </c:pt>
                <c:pt idx="176">
                  <c:v>280</c:v>
                </c:pt>
                <c:pt idx="177">
                  <c:v>235</c:v>
                </c:pt>
                <c:pt idx="178">
                  <c:v>286</c:v>
                </c:pt>
                <c:pt idx="179">
                  <c:v>299</c:v>
                </c:pt>
                <c:pt idx="180">
                  <c:v>268</c:v>
                </c:pt>
                <c:pt idx="181">
                  <c:v>297</c:v>
                </c:pt>
                <c:pt idx="182">
                  <c:v>289</c:v>
                </c:pt>
                <c:pt idx="183">
                  <c:v>305</c:v>
                </c:pt>
                <c:pt idx="184">
                  <c:v>285</c:v>
                </c:pt>
                <c:pt idx="185">
                  <c:v>297</c:v>
                </c:pt>
                <c:pt idx="186">
                  <c:v>305</c:v>
                </c:pt>
                <c:pt idx="187">
                  <c:v>281</c:v>
                </c:pt>
                <c:pt idx="188">
                  <c:v>352</c:v>
                </c:pt>
                <c:pt idx="189">
                  <c:v>318</c:v>
                </c:pt>
                <c:pt idx="190">
                  <c:v>337</c:v>
                </c:pt>
                <c:pt idx="191">
                  <c:v>332</c:v>
                </c:pt>
                <c:pt idx="192">
                  <c:v>337</c:v>
                </c:pt>
                <c:pt idx="193">
                  <c:v>351</c:v>
                </c:pt>
                <c:pt idx="194">
                  <c:v>372</c:v>
                </c:pt>
                <c:pt idx="195">
                  <c:v>367</c:v>
                </c:pt>
                <c:pt idx="196">
                  <c:v>356</c:v>
                </c:pt>
                <c:pt idx="197">
                  <c:v>361</c:v>
                </c:pt>
                <c:pt idx="198">
                  <c:v>393</c:v>
                </c:pt>
                <c:pt idx="199">
                  <c:v>383</c:v>
                </c:pt>
                <c:pt idx="200">
                  <c:v>388</c:v>
                </c:pt>
                <c:pt idx="201">
                  <c:v>359</c:v>
                </c:pt>
                <c:pt idx="202">
                  <c:v>427</c:v>
                </c:pt>
                <c:pt idx="203">
                  <c:v>394</c:v>
                </c:pt>
                <c:pt idx="204">
                  <c:v>386</c:v>
                </c:pt>
                <c:pt idx="205">
                  <c:v>418</c:v>
                </c:pt>
                <c:pt idx="206">
                  <c:v>386</c:v>
                </c:pt>
                <c:pt idx="207">
                  <c:v>396</c:v>
                </c:pt>
                <c:pt idx="208">
                  <c:v>389</c:v>
                </c:pt>
                <c:pt idx="209">
                  <c:v>379</c:v>
                </c:pt>
                <c:pt idx="210">
                  <c:v>411</c:v>
                </c:pt>
                <c:pt idx="211">
                  <c:v>385</c:v>
                </c:pt>
                <c:pt idx="212">
                  <c:v>373</c:v>
                </c:pt>
                <c:pt idx="213">
                  <c:v>349</c:v>
                </c:pt>
                <c:pt idx="214">
                  <c:v>360</c:v>
                </c:pt>
              </c:numCache>
            </c:numRef>
          </c:val>
          <c:extLst xmlns:c16r2="http://schemas.microsoft.com/office/drawing/2015/06/chart">
            <c:ext xmlns:c16="http://schemas.microsoft.com/office/drawing/2014/chart" uri="{C3380CC4-5D6E-409C-BE32-E72D297353CC}">
              <c16:uniqueId val="{00000005-2124-4CD1-A7D7-6C80E0A1F5F9}"/>
            </c:ext>
          </c:extLst>
        </c:ser>
        <c:dLbls>
          <c:showLegendKey val="0"/>
          <c:showVal val="0"/>
          <c:showCatName val="0"/>
          <c:showSerName val="0"/>
          <c:showPercent val="0"/>
          <c:showBubbleSize val="0"/>
        </c:dLbls>
        <c:axId val="620702576"/>
        <c:axId val="620700616"/>
      </c:areaChart>
      <c:lineChart>
        <c:grouping val="standard"/>
        <c:varyColors val="0"/>
        <c:ser>
          <c:idx val="6"/>
          <c:order val="6"/>
          <c:tx>
            <c:v>Oil Price</c:v>
          </c:tx>
          <c:spPr>
            <a:ln w="28575" cap="rnd">
              <a:solidFill>
                <a:schemeClr val="accent1">
                  <a:lumMod val="60000"/>
                </a:schemeClr>
              </a:solidFill>
              <a:round/>
            </a:ln>
            <a:effectLst/>
          </c:spPr>
          <c:marker>
            <c:symbol val="none"/>
          </c:marker>
          <c:val>
            <c:numRef>
              <c:f>'WTI Price'!$B$5:$B$219</c:f>
              <c:numCache>
                <c:formatCode>_("$"* #,##0_);_("$"* \(#,##0\);_("$"* "-"??_);_(@_)</c:formatCode>
                <c:ptCount val="215"/>
                <c:pt idx="0">
                  <c:v>56.64</c:v>
                </c:pt>
                <c:pt idx="1">
                  <c:v>51.58</c:v>
                </c:pt>
                <c:pt idx="2">
                  <c:v>49.82</c:v>
                </c:pt>
                <c:pt idx="3">
                  <c:v>48.04</c:v>
                </c:pt>
                <c:pt idx="4">
                  <c:v>46.63</c:v>
                </c:pt>
                <c:pt idx="5">
                  <c:v>45.18</c:v>
                </c:pt>
                <c:pt idx="6">
                  <c:v>48.48</c:v>
                </c:pt>
                <c:pt idx="7">
                  <c:v>51.06</c:v>
                </c:pt>
                <c:pt idx="8">
                  <c:v>49.33</c:v>
                </c:pt>
                <c:pt idx="9">
                  <c:v>53.47</c:v>
                </c:pt>
                <c:pt idx="10">
                  <c:v>52.5</c:v>
                </c:pt>
                <c:pt idx="11">
                  <c:v>51.97</c:v>
                </c:pt>
                <c:pt idx="12">
                  <c:v>45.66</c:v>
                </c:pt>
                <c:pt idx="13">
                  <c:v>49.78</c:v>
                </c:pt>
                <c:pt idx="14">
                  <c:v>45.18</c:v>
                </c:pt>
                <c:pt idx="15">
                  <c:v>44.72</c:v>
                </c:pt>
                <c:pt idx="16">
                  <c:v>44.65</c:v>
                </c:pt>
                <c:pt idx="17">
                  <c:v>48.76</c:v>
                </c:pt>
                <c:pt idx="18">
                  <c:v>46.71</c:v>
                </c:pt>
                <c:pt idx="19">
                  <c:v>40.75</c:v>
                </c:pt>
                <c:pt idx="20">
                  <c:v>37.549999999999997</c:v>
                </c:pt>
                <c:pt idx="21">
                  <c:v>30.32</c:v>
                </c:pt>
                <c:pt idx="22">
                  <c:v>31.68</c:v>
                </c:pt>
                <c:pt idx="23">
                  <c:v>37.19</c:v>
                </c:pt>
                <c:pt idx="24">
                  <c:v>42.44</c:v>
                </c:pt>
                <c:pt idx="25">
                  <c:v>46.22</c:v>
                </c:pt>
                <c:pt idx="26">
                  <c:v>45.48</c:v>
                </c:pt>
                <c:pt idx="27">
                  <c:v>42.87</c:v>
                </c:pt>
                <c:pt idx="28">
                  <c:v>50.9</c:v>
                </c:pt>
                <c:pt idx="29">
                  <c:v>59.82</c:v>
                </c:pt>
                <c:pt idx="30">
                  <c:v>59.27</c:v>
                </c:pt>
                <c:pt idx="31">
                  <c:v>54.45</c:v>
                </c:pt>
                <c:pt idx="32">
                  <c:v>47.82</c:v>
                </c:pt>
                <c:pt idx="33">
                  <c:v>50.58</c:v>
                </c:pt>
                <c:pt idx="34">
                  <c:v>47.22</c:v>
                </c:pt>
                <c:pt idx="35">
                  <c:v>59.29</c:v>
                </c:pt>
                <c:pt idx="36">
                  <c:v>75.790000000000006</c:v>
                </c:pt>
                <c:pt idx="37">
                  <c:v>84.4</c:v>
                </c:pt>
                <c:pt idx="38">
                  <c:v>93.21</c:v>
                </c:pt>
                <c:pt idx="39">
                  <c:v>96.54</c:v>
                </c:pt>
                <c:pt idx="40">
                  <c:v>103.59</c:v>
                </c:pt>
                <c:pt idx="41">
                  <c:v>105.79</c:v>
                </c:pt>
                <c:pt idx="42">
                  <c:v>102.18</c:v>
                </c:pt>
                <c:pt idx="43">
                  <c:v>102.07</c:v>
                </c:pt>
                <c:pt idx="44">
                  <c:v>100.8</c:v>
                </c:pt>
                <c:pt idx="45">
                  <c:v>100.82</c:v>
                </c:pt>
                <c:pt idx="46">
                  <c:v>94.62</c:v>
                </c:pt>
                <c:pt idx="47">
                  <c:v>97.63</c:v>
                </c:pt>
                <c:pt idx="48">
                  <c:v>93.86</c:v>
                </c:pt>
                <c:pt idx="49">
                  <c:v>100.54</c:v>
                </c:pt>
                <c:pt idx="50">
                  <c:v>106.29</c:v>
                </c:pt>
                <c:pt idx="51">
                  <c:v>106.57</c:v>
                </c:pt>
                <c:pt idx="52">
                  <c:v>104.67</c:v>
                </c:pt>
                <c:pt idx="53">
                  <c:v>95.77</c:v>
                </c:pt>
                <c:pt idx="54">
                  <c:v>94.51</c:v>
                </c:pt>
                <c:pt idx="55">
                  <c:v>92.02</c:v>
                </c:pt>
                <c:pt idx="56">
                  <c:v>92.94</c:v>
                </c:pt>
                <c:pt idx="57">
                  <c:v>95.31</c:v>
                </c:pt>
                <c:pt idx="58">
                  <c:v>94.76</c:v>
                </c:pt>
                <c:pt idx="59">
                  <c:v>87.86</c:v>
                </c:pt>
                <c:pt idx="60">
                  <c:v>86.53</c:v>
                </c:pt>
                <c:pt idx="61">
                  <c:v>89.49</c:v>
                </c:pt>
                <c:pt idx="62">
                  <c:v>94.51</c:v>
                </c:pt>
                <c:pt idx="63">
                  <c:v>94.13</c:v>
                </c:pt>
                <c:pt idx="64">
                  <c:v>87.9</c:v>
                </c:pt>
                <c:pt idx="65">
                  <c:v>82.3</c:v>
                </c:pt>
                <c:pt idx="66">
                  <c:v>94.66</c:v>
                </c:pt>
                <c:pt idx="67">
                  <c:v>103.32</c:v>
                </c:pt>
                <c:pt idx="68">
                  <c:v>106.16</c:v>
                </c:pt>
                <c:pt idx="69">
                  <c:v>102.2</c:v>
                </c:pt>
                <c:pt idx="70">
                  <c:v>100.27</c:v>
                </c:pt>
                <c:pt idx="71">
                  <c:v>98.56</c:v>
                </c:pt>
                <c:pt idx="72">
                  <c:v>97.16</c:v>
                </c:pt>
                <c:pt idx="73">
                  <c:v>86.32</c:v>
                </c:pt>
                <c:pt idx="74">
                  <c:v>85.52</c:v>
                </c:pt>
                <c:pt idx="75">
                  <c:v>86.33</c:v>
                </c:pt>
                <c:pt idx="76">
                  <c:v>97.3</c:v>
                </c:pt>
                <c:pt idx="77">
                  <c:v>96.26</c:v>
                </c:pt>
                <c:pt idx="78">
                  <c:v>100.9</c:v>
                </c:pt>
                <c:pt idx="79">
                  <c:v>109.53</c:v>
                </c:pt>
                <c:pt idx="80">
                  <c:v>102.86</c:v>
                </c:pt>
                <c:pt idx="81">
                  <c:v>88.58</c:v>
                </c:pt>
                <c:pt idx="82">
                  <c:v>89.17</c:v>
                </c:pt>
                <c:pt idx="83">
                  <c:v>89.15</c:v>
                </c:pt>
                <c:pt idx="84">
                  <c:v>84.25</c:v>
                </c:pt>
                <c:pt idx="85">
                  <c:v>81.89</c:v>
                </c:pt>
                <c:pt idx="86">
                  <c:v>75.239999999999995</c:v>
                </c:pt>
                <c:pt idx="87">
                  <c:v>76.599999999999994</c:v>
                </c:pt>
                <c:pt idx="88">
                  <c:v>76.319999999999993</c:v>
                </c:pt>
                <c:pt idx="89">
                  <c:v>75.34</c:v>
                </c:pt>
                <c:pt idx="90">
                  <c:v>73.739999999999995</c:v>
                </c:pt>
                <c:pt idx="91">
                  <c:v>84.29</c:v>
                </c:pt>
                <c:pt idx="92">
                  <c:v>81.2</c:v>
                </c:pt>
                <c:pt idx="93">
                  <c:v>76.39</c:v>
                </c:pt>
                <c:pt idx="94">
                  <c:v>78.33</c:v>
                </c:pt>
                <c:pt idx="95">
                  <c:v>74.47</c:v>
                </c:pt>
                <c:pt idx="96">
                  <c:v>77.989999999999995</c:v>
                </c:pt>
                <c:pt idx="97">
                  <c:v>75.72</c:v>
                </c:pt>
                <c:pt idx="98">
                  <c:v>69.41</c:v>
                </c:pt>
                <c:pt idx="99">
                  <c:v>71.05</c:v>
                </c:pt>
                <c:pt idx="100">
                  <c:v>64.150000000000006</c:v>
                </c:pt>
                <c:pt idx="101">
                  <c:v>69.64</c:v>
                </c:pt>
                <c:pt idx="102">
                  <c:v>59.03</c:v>
                </c:pt>
                <c:pt idx="103">
                  <c:v>49.65</c:v>
                </c:pt>
                <c:pt idx="104">
                  <c:v>47.94</c:v>
                </c:pt>
                <c:pt idx="105">
                  <c:v>39.090000000000003</c:v>
                </c:pt>
                <c:pt idx="106">
                  <c:v>41.71</c:v>
                </c:pt>
                <c:pt idx="107">
                  <c:v>41.12</c:v>
                </c:pt>
                <c:pt idx="108">
                  <c:v>57.31</c:v>
                </c:pt>
                <c:pt idx="109">
                  <c:v>76.61</c:v>
                </c:pt>
                <c:pt idx="110">
                  <c:v>104.11</c:v>
                </c:pt>
                <c:pt idx="111">
                  <c:v>116.67</c:v>
                </c:pt>
                <c:pt idx="112">
                  <c:v>133.37</c:v>
                </c:pt>
                <c:pt idx="113">
                  <c:v>133.88</c:v>
                </c:pt>
                <c:pt idx="114">
                  <c:v>125.4</c:v>
                </c:pt>
                <c:pt idx="115">
                  <c:v>112.58</c:v>
                </c:pt>
                <c:pt idx="116">
                  <c:v>105.45</c:v>
                </c:pt>
                <c:pt idx="117">
                  <c:v>95.39</c:v>
                </c:pt>
                <c:pt idx="118">
                  <c:v>92.97</c:v>
                </c:pt>
                <c:pt idx="119">
                  <c:v>91.69</c:v>
                </c:pt>
                <c:pt idx="120">
                  <c:v>94.77</c:v>
                </c:pt>
                <c:pt idx="121">
                  <c:v>85.8</c:v>
                </c:pt>
                <c:pt idx="122">
                  <c:v>79.92</c:v>
                </c:pt>
                <c:pt idx="123">
                  <c:v>72.36</c:v>
                </c:pt>
                <c:pt idx="124">
                  <c:v>74.12</c:v>
                </c:pt>
                <c:pt idx="125">
                  <c:v>67.489999999999995</c:v>
                </c:pt>
                <c:pt idx="126">
                  <c:v>63.46</c:v>
                </c:pt>
                <c:pt idx="127">
                  <c:v>63.98</c:v>
                </c:pt>
                <c:pt idx="128">
                  <c:v>60.44</c:v>
                </c:pt>
                <c:pt idx="129">
                  <c:v>59.28</c:v>
                </c:pt>
                <c:pt idx="130">
                  <c:v>54.51</c:v>
                </c:pt>
                <c:pt idx="131">
                  <c:v>61.96</c:v>
                </c:pt>
                <c:pt idx="132">
                  <c:v>59.08</c:v>
                </c:pt>
                <c:pt idx="133">
                  <c:v>58.89</c:v>
                </c:pt>
                <c:pt idx="134">
                  <c:v>63.8</c:v>
                </c:pt>
                <c:pt idx="135">
                  <c:v>73.040000000000006</c:v>
                </c:pt>
                <c:pt idx="136">
                  <c:v>74.41</c:v>
                </c:pt>
                <c:pt idx="137">
                  <c:v>70.95</c:v>
                </c:pt>
                <c:pt idx="138">
                  <c:v>70.84</c:v>
                </c:pt>
                <c:pt idx="139">
                  <c:v>69.44</c:v>
                </c:pt>
                <c:pt idx="140">
                  <c:v>62.69</c:v>
                </c:pt>
                <c:pt idx="141">
                  <c:v>61.63</c:v>
                </c:pt>
                <c:pt idx="142">
                  <c:v>65.489999999999995</c:v>
                </c:pt>
                <c:pt idx="143">
                  <c:v>59.41</c:v>
                </c:pt>
                <c:pt idx="144">
                  <c:v>58.32</c:v>
                </c:pt>
                <c:pt idx="145">
                  <c:v>62.26</c:v>
                </c:pt>
                <c:pt idx="146">
                  <c:v>65.59</c:v>
                </c:pt>
                <c:pt idx="147">
                  <c:v>64.989999999999995</c:v>
                </c:pt>
                <c:pt idx="148">
                  <c:v>59</c:v>
                </c:pt>
                <c:pt idx="149">
                  <c:v>56.35</c:v>
                </c:pt>
                <c:pt idx="150">
                  <c:v>49.83</c:v>
                </c:pt>
                <c:pt idx="151">
                  <c:v>52.98</c:v>
                </c:pt>
                <c:pt idx="152">
                  <c:v>54.19</c:v>
                </c:pt>
                <c:pt idx="153">
                  <c:v>48.15</c:v>
                </c:pt>
                <c:pt idx="154">
                  <c:v>46.84</c:v>
                </c:pt>
                <c:pt idx="155">
                  <c:v>43.15</c:v>
                </c:pt>
                <c:pt idx="156">
                  <c:v>48.47</c:v>
                </c:pt>
                <c:pt idx="157">
                  <c:v>53.28</c:v>
                </c:pt>
                <c:pt idx="158">
                  <c:v>45.94</c:v>
                </c:pt>
                <c:pt idx="159">
                  <c:v>44.9</c:v>
                </c:pt>
                <c:pt idx="160">
                  <c:v>40.78</c:v>
                </c:pt>
                <c:pt idx="161">
                  <c:v>38.03</c:v>
                </c:pt>
                <c:pt idx="162">
                  <c:v>40.28</c:v>
                </c:pt>
                <c:pt idx="163">
                  <c:v>36.75</c:v>
                </c:pt>
                <c:pt idx="164">
                  <c:v>36.74</c:v>
                </c:pt>
                <c:pt idx="165">
                  <c:v>34.69</c:v>
                </c:pt>
                <c:pt idx="166">
                  <c:v>34.31</c:v>
                </c:pt>
                <c:pt idx="167">
                  <c:v>32.130000000000003</c:v>
                </c:pt>
                <c:pt idx="168">
                  <c:v>31.11</c:v>
                </c:pt>
                <c:pt idx="169">
                  <c:v>30.34</c:v>
                </c:pt>
                <c:pt idx="170">
                  <c:v>28.31</c:v>
                </c:pt>
                <c:pt idx="171">
                  <c:v>31.57</c:v>
                </c:pt>
                <c:pt idx="172">
                  <c:v>30.76</c:v>
                </c:pt>
                <c:pt idx="173">
                  <c:v>30.66</c:v>
                </c:pt>
                <c:pt idx="174">
                  <c:v>28.11</c:v>
                </c:pt>
                <c:pt idx="175">
                  <c:v>28.17</c:v>
                </c:pt>
                <c:pt idx="176">
                  <c:v>33.51</c:v>
                </c:pt>
                <c:pt idx="177">
                  <c:v>35.83</c:v>
                </c:pt>
                <c:pt idx="178">
                  <c:v>32.950000000000003</c:v>
                </c:pt>
                <c:pt idx="179">
                  <c:v>29.46</c:v>
                </c:pt>
                <c:pt idx="180">
                  <c:v>26.35</c:v>
                </c:pt>
                <c:pt idx="181">
                  <c:v>28.84</c:v>
                </c:pt>
                <c:pt idx="182">
                  <c:v>29.66</c:v>
                </c:pt>
                <c:pt idx="183">
                  <c:v>28.39</c:v>
                </c:pt>
                <c:pt idx="184">
                  <c:v>26.97</c:v>
                </c:pt>
                <c:pt idx="185">
                  <c:v>25.52</c:v>
                </c:pt>
                <c:pt idx="186">
                  <c:v>27.04</c:v>
                </c:pt>
                <c:pt idx="187">
                  <c:v>26.18</c:v>
                </c:pt>
                <c:pt idx="188">
                  <c:v>24.53</c:v>
                </c:pt>
                <c:pt idx="189">
                  <c:v>20.72</c:v>
                </c:pt>
                <c:pt idx="190">
                  <c:v>19.72</c:v>
                </c:pt>
                <c:pt idx="191">
                  <c:v>19.39</c:v>
                </c:pt>
                <c:pt idx="192">
                  <c:v>19.64</c:v>
                </c:pt>
                <c:pt idx="193">
                  <c:v>22.17</c:v>
                </c:pt>
                <c:pt idx="194">
                  <c:v>26.2</c:v>
                </c:pt>
                <c:pt idx="195">
                  <c:v>27.37</c:v>
                </c:pt>
                <c:pt idx="196">
                  <c:v>26.43</c:v>
                </c:pt>
                <c:pt idx="197">
                  <c:v>27.6</c:v>
                </c:pt>
                <c:pt idx="198">
                  <c:v>28.63</c:v>
                </c:pt>
                <c:pt idx="199">
                  <c:v>27.49</c:v>
                </c:pt>
                <c:pt idx="200">
                  <c:v>27.25</c:v>
                </c:pt>
                <c:pt idx="201">
                  <c:v>29.61</c:v>
                </c:pt>
                <c:pt idx="202">
                  <c:v>29.59</c:v>
                </c:pt>
                <c:pt idx="203">
                  <c:v>28.44</c:v>
                </c:pt>
                <c:pt idx="204">
                  <c:v>34.42</c:v>
                </c:pt>
                <c:pt idx="205">
                  <c:v>33.11</c:v>
                </c:pt>
                <c:pt idx="206">
                  <c:v>33.880000000000003</c:v>
                </c:pt>
                <c:pt idx="207">
                  <c:v>31.26</c:v>
                </c:pt>
                <c:pt idx="208">
                  <c:v>29.7</c:v>
                </c:pt>
                <c:pt idx="209">
                  <c:v>31.82</c:v>
                </c:pt>
                <c:pt idx="210">
                  <c:v>28.79</c:v>
                </c:pt>
                <c:pt idx="211">
                  <c:v>25.72</c:v>
                </c:pt>
                <c:pt idx="212">
                  <c:v>29.84</c:v>
                </c:pt>
                <c:pt idx="213">
                  <c:v>29.37</c:v>
                </c:pt>
                <c:pt idx="214">
                  <c:v>27.26</c:v>
                </c:pt>
              </c:numCache>
            </c:numRef>
          </c:val>
          <c:smooth val="0"/>
          <c:extLst xmlns:c16r2="http://schemas.microsoft.com/office/drawing/2015/06/chart">
            <c:ext xmlns:c16="http://schemas.microsoft.com/office/drawing/2014/chart" uri="{C3380CC4-5D6E-409C-BE32-E72D297353CC}">
              <c16:uniqueId val="{00000008-2124-4CD1-A7D7-6C80E0A1F5F9}"/>
            </c:ext>
          </c:extLst>
        </c:ser>
        <c:dLbls>
          <c:showLegendKey val="0"/>
          <c:showVal val="0"/>
          <c:showCatName val="0"/>
          <c:showSerName val="0"/>
          <c:showPercent val="0"/>
          <c:showBubbleSize val="0"/>
        </c:dLbls>
        <c:marker val="1"/>
        <c:smooth val="0"/>
        <c:axId val="620692776"/>
        <c:axId val="620701400"/>
      </c:lineChart>
      <c:dateAx>
        <c:axId val="6207025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700616"/>
        <c:crosses val="autoZero"/>
        <c:auto val="1"/>
        <c:lblOffset val="100"/>
        <c:baseTimeUnit val="months"/>
      </c:dateAx>
      <c:valAx>
        <c:axId val="6207006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Thousands of Barrels per Month</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0702576"/>
        <c:crosses val="autoZero"/>
        <c:crossBetween val="between"/>
      </c:valAx>
      <c:valAx>
        <c:axId val="620701400"/>
        <c:scaling>
          <c:orientation val="minMax"/>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Oil Price per Barrel</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_(&quot;$&quot;* #,##0_);_(&quot;$&quot;* \(#,##0\);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0692776"/>
        <c:crosses val="max"/>
        <c:crossBetween val="between"/>
      </c:valAx>
      <c:catAx>
        <c:axId val="620692776"/>
        <c:scaling>
          <c:orientation val="minMax"/>
        </c:scaling>
        <c:delete val="1"/>
        <c:axPos val="b"/>
        <c:majorTickMark val="out"/>
        <c:minorTickMark val="none"/>
        <c:tickLblPos val="nextTo"/>
        <c:crossAx val="620701400"/>
        <c:crosses val="autoZero"/>
        <c:auto val="1"/>
        <c:lblAlgn val="ctr"/>
        <c:lblOffset val="100"/>
        <c:noMultiLvlLbl val="0"/>
      </c:catAx>
      <c:spPr>
        <a:noFill/>
        <a:ln>
          <a:noFill/>
        </a:ln>
        <a:effectLst/>
      </c:spPr>
    </c:plotArea>
    <c:legend>
      <c:legendPos val="b"/>
      <c:layout>
        <c:manualLayout>
          <c:xMode val="edge"/>
          <c:yMode val="edge"/>
          <c:x val="7.338847907169499E-2"/>
          <c:y val="0.89223108164111076"/>
          <c:w val="0.87385462080397847"/>
          <c:h val="0.1077689183588893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State Natural Gas Production</a:t>
            </a:r>
            <a:r>
              <a:rPr lang="en-US" baseline="0"/>
              <a:t> vs Natural Gas Price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cked"/>
        <c:varyColors val="0"/>
        <c:ser>
          <c:idx val="0"/>
          <c:order val="0"/>
          <c:tx>
            <c:strRef>
              <c:f>'NG Production'!$B$3</c:f>
              <c:strCache>
                <c:ptCount val="1"/>
                <c:pt idx="0">
                  <c:v>Gulf of Mexico (Offshore)</c:v>
                </c:pt>
              </c:strCache>
            </c:strRef>
          </c:tx>
          <c:spPr>
            <a:solidFill>
              <a:schemeClr val="accent1"/>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Production'!$B$4:$B$23</c:f>
              <c:numCache>
                <c:formatCode>General</c:formatCode>
                <c:ptCount val="20"/>
                <c:pt idx="0">
                  <c:v>1206328</c:v>
                </c:pt>
                <c:pt idx="1">
                  <c:v>1291945</c:v>
                </c:pt>
                <c:pt idx="2">
                  <c:v>1253678</c:v>
                </c:pt>
                <c:pt idx="3">
                  <c:v>1309246</c:v>
                </c:pt>
                <c:pt idx="4">
                  <c:v>1507564</c:v>
                </c:pt>
                <c:pt idx="5">
                  <c:v>1812328</c:v>
                </c:pt>
                <c:pt idx="6">
                  <c:v>2245062</c:v>
                </c:pt>
                <c:pt idx="7">
                  <c:v>2428916</c:v>
                </c:pt>
                <c:pt idx="8">
                  <c:v>2314342</c:v>
                </c:pt>
                <c:pt idx="9">
                  <c:v>2798718</c:v>
                </c:pt>
                <c:pt idx="10">
                  <c:v>2901969</c:v>
                </c:pt>
                <c:pt idx="11">
                  <c:v>3132089</c:v>
                </c:pt>
                <c:pt idx="12">
                  <c:v>3969450</c:v>
                </c:pt>
                <c:pt idx="13">
                  <c:v>4406450</c:v>
                </c:pt>
                <c:pt idx="14">
                  <c:v>4511942</c:v>
                </c:pt>
                <c:pt idx="15">
                  <c:v>5027623</c:v>
                </c:pt>
                <c:pt idx="16">
                  <c:v>4934387</c:v>
                </c:pt>
                <c:pt idx="17">
                  <c:v>5029704</c:v>
                </c:pt>
                <c:pt idx="18">
                  <c:v>5076496</c:v>
                </c:pt>
                <c:pt idx="19">
                  <c:v>5206023</c:v>
                </c:pt>
              </c:numCache>
            </c:numRef>
          </c:val>
          <c:extLst xmlns:c16r2="http://schemas.microsoft.com/office/drawing/2015/06/chart">
            <c:ext xmlns:c16="http://schemas.microsoft.com/office/drawing/2014/chart" uri="{C3380CC4-5D6E-409C-BE32-E72D297353CC}">
              <c16:uniqueId val="{00000000-B107-4753-BD6B-72C36C8AFF86}"/>
            </c:ext>
          </c:extLst>
        </c:ser>
        <c:ser>
          <c:idx val="1"/>
          <c:order val="1"/>
          <c:tx>
            <c:strRef>
              <c:f>'NG Production'!$C$3</c:f>
              <c:strCache>
                <c:ptCount val="1"/>
                <c:pt idx="0">
                  <c:v>Texas</c:v>
                </c:pt>
              </c:strCache>
            </c:strRef>
          </c:tx>
          <c:spPr>
            <a:solidFill>
              <a:schemeClr val="accent2"/>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Production'!$C$4:$C$23</c:f>
              <c:numCache>
                <c:formatCode>General</c:formatCode>
                <c:ptCount val="20"/>
                <c:pt idx="0">
                  <c:v>7203012</c:v>
                </c:pt>
                <c:pt idx="1">
                  <c:v>7890459</c:v>
                </c:pt>
                <c:pt idx="2">
                  <c:v>7985019</c:v>
                </c:pt>
                <c:pt idx="3">
                  <c:v>7633618</c:v>
                </c:pt>
                <c:pt idx="4">
                  <c:v>7475495</c:v>
                </c:pt>
                <c:pt idx="5">
                  <c:v>7112863</c:v>
                </c:pt>
                <c:pt idx="6">
                  <c:v>6715294</c:v>
                </c:pt>
                <c:pt idx="7">
                  <c:v>6818973</c:v>
                </c:pt>
                <c:pt idx="8">
                  <c:v>6960693</c:v>
                </c:pt>
                <c:pt idx="9">
                  <c:v>6123180</c:v>
                </c:pt>
                <c:pt idx="10">
                  <c:v>5548022</c:v>
                </c:pt>
                <c:pt idx="11">
                  <c:v>5276401</c:v>
                </c:pt>
                <c:pt idx="12">
                  <c:v>5067315</c:v>
                </c:pt>
                <c:pt idx="13">
                  <c:v>5243567</c:v>
                </c:pt>
                <c:pt idx="14">
                  <c:v>5141075</c:v>
                </c:pt>
                <c:pt idx="15">
                  <c:v>5282723</c:v>
                </c:pt>
                <c:pt idx="16">
                  <c:v>5282104</c:v>
                </c:pt>
                <c:pt idx="17">
                  <c:v>5054486</c:v>
                </c:pt>
                <c:pt idx="18">
                  <c:v>5227477</c:v>
                </c:pt>
                <c:pt idx="19">
                  <c:v>5167334</c:v>
                </c:pt>
              </c:numCache>
            </c:numRef>
          </c:val>
          <c:extLst xmlns:c16r2="http://schemas.microsoft.com/office/drawing/2015/06/chart">
            <c:ext xmlns:c16="http://schemas.microsoft.com/office/drawing/2014/chart" uri="{C3380CC4-5D6E-409C-BE32-E72D297353CC}">
              <c16:uniqueId val="{00000001-B107-4753-BD6B-72C36C8AFF86}"/>
            </c:ext>
          </c:extLst>
        </c:ser>
        <c:ser>
          <c:idx val="2"/>
          <c:order val="2"/>
          <c:tx>
            <c:strRef>
              <c:f>'NG Production'!$D$3</c:f>
              <c:strCache>
                <c:ptCount val="1"/>
                <c:pt idx="0">
                  <c:v>Louisiana</c:v>
                </c:pt>
              </c:strCache>
            </c:strRef>
          </c:tx>
          <c:spPr>
            <a:solidFill>
              <a:schemeClr val="accent3"/>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Production'!$D$4:$D$23</c:f>
              <c:numCache>
                <c:formatCode>General</c:formatCode>
                <c:ptCount val="20"/>
                <c:pt idx="0">
                  <c:v>1743259</c:v>
                </c:pt>
                <c:pt idx="1">
                  <c:v>1805197</c:v>
                </c:pt>
                <c:pt idx="2">
                  <c:v>1960813</c:v>
                </c:pt>
                <c:pt idx="3">
                  <c:v>2360202</c:v>
                </c:pt>
                <c:pt idx="4">
                  <c:v>2955437</c:v>
                </c:pt>
                <c:pt idx="5">
                  <c:v>3029206</c:v>
                </c:pt>
                <c:pt idx="6">
                  <c:v>2210099</c:v>
                </c:pt>
                <c:pt idx="7">
                  <c:v>1548607</c:v>
                </c:pt>
                <c:pt idx="8">
                  <c:v>1377969</c:v>
                </c:pt>
                <c:pt idx="9">
                  <c:v>1365333</c:v>
                </c:pt>
                <c:pt idx="10">
                  <c:v>1361119</c:v>
                </c:pt>
                <c:pt idx="11">
                  <c:v>1296048</c:v>
                </c:pt>
                <c:pt idx="12">
                  <c:v>1353249</c:v>
                </c:pt>
                <c:pt idx="13">
                  <c:v>1350399</c:v>
                </c:pt>
                <c:pt idx="14">
                  <c:v>1361751</c:v>
                </c:pt>
                <c:pt idx="15">
                  <c:v>1502086</c:v>
                </c:pt>
                <c:pt idx="16">
                  <c:v>1455014</c:v>
                </c:pt>
                <c:pt idx="17">
                  <c:v>1566916</c:v>
                </c:pt>
                <c:pt idx="18">
                  <c:v>1551979</c:v>
                </c:pt>
                <c:pt idx="19">
                  <c:v>1505014</c:v>
                </c:pt>
              </c:numCache>
            </c:numRef>
          </c:val>
          <c:extLst xmlns:c16r2="http://schemas.microsoft.com/office/drawing/2015/06/chart">
            <c:ext xmlns:c16="http://schemas.microsoft.com/office/drawing/2014/chart" uri="{C3380CC4-5D6E-409C-BE32-E72D297353CC}">
              <c16:uniqueId val="{00000002-B107-4753-BD6B-72C36C8AFF86}"/>
            </c:ext>
          </c:extLst>
        </c:ser>
        <c:ser>
          <c:idx val="3"/>
          <c:order val="3"/>
          <c:tx>
            <c:strRef>
              <c:f>'NG Production'!$E$3</c:f>
              <c:strCache>
                <c:ptCount val="1"/>
                <c:pt idx="0">
                  <c:v>Mississippi</c:v>
                </c:pt>
              </c:strCache>
            </c:strRef>
          </c:tx>
          <c:spPr>
            <a:solidFill>
              <a:schemeClr val="accent4"/>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Production'!$E$4:$E$23</c:f>
              <c:numCache>
                <c:formatCode>General</c:formatCode>
                <c:ptCount val="20"/>
                <c:pt idx="0">
                  <c:v>48506</c:v>
                </c:pt>
                <c:pt idx="1">
                  <c:v>58181</c:v>
                </c:pt>
                <c:pt idx="2">
                  <c:v>54446</c:v>
                </c:pt>
                <c:pt idx="3">
                  <c:v>59272</c:v>
                </c:pt>
                <c:pt idx="4">
                  <c:v>63843</c:v>
                </c:pt>
                <c:pt idx="5">
                  <c:v>81487</c:v>
                </c:pt>
                <c:pt idx="6">
                  <c:v>73721</c:v>
                </c:pt>
                <c:pt idx="7">
                  <c:v>88157</c:v>
                </c:pt>
                <c:pt idx="8">
                  <c:v>96641</c:v>
                </c:pt>
                <c:pt idx="9">
                  <c:v>73460</c:v>
                </c:pt>
                <c:pt idx="10">
                  <c:v>60531</c:v>
                </c:pt>
                <c:pt idx="11">
                  <c:v>52923</c:v>
                </c:pt>
                <c:pt idx="12">
                  <c:v>63353</c:v>
                </c:pt>
                <c:pt idx="13">
                  <c:v>133901</c:v>
                </c:pt>
                <c:pt idx="14">
                  <c:v>112980</c:v>
                </c:pt>
                <c:pt idx="15">
                  <c:v>107541</c:v>
                </c:pt>
                <c:pt idx="16">
                  <c:v>88558</c:v>
                </c:pt>
                <c:pt idx="17">
                  <c:v>111021</c:v>
                </c:pt>
                <c:pt idx="18">
                  <c:v>108068</c:v>
                </c:pt>
                <c:pt idx="19">
                  <c:v>107300</c:v>
                </c:pt>
              </c:numCache>
            </c:numRef>
          </c:val>
          <c:extLst xmlns:c16r2="http://schemas.microsoft.com/office/drawing/2015/06/chart">
            <c:ext xmlns:c16="http://schemas.microsoft.com/office/drawing/2014/chart" uri="{C3380CC4-5D6E-409C-BE32-E72D297353CC}">
              <c16:uniqueId val="{00000003-B107-4753-BD6B-72C36C8AFF86}"/>
            </c:ext>
          </c:extLst>
        </c:ser>
        <c:ser>
          <c:idx val="4"/>
          <c:order val="4"/>
          <c:tx>
            <c:strRef>
              <c:f>'NG Production'!$F$3</c:f>
              <c:strCache>
                <c:ptCount val="1"/>
                <c:pt idx="0">
                  <c:v>Alabama</c:v>
                </c:pt>
              </c:strCache>
            </c:strRef>
          </c:tx>
          <c:spPr>
            <a:solidFill>
              <a:schemeClr val="accent5"/>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Production'!$F$4:$F$23</c:f>
              <c:numCache>
                <c:formatCode>General</c:formatCode>
                <c:ptCount val="20"/>
                <c:pt idx="0">
                  <c:v>164804</c:v>
                </c:pt>
                <c:pt idx="1">
                  <c:v>168246</c:v>
                </c:pt>
                <c:pt idx="2">
                  <c:v>181060</c:v>
                </c:pt>
                <c:pt idx="3">
                  <c:v>196326</c:v>
                </c:pt>
                <c:pt idx="4">
                  <c:v>215710</c:v>
                </c:pt>
                <c:pt idx="5">
                  <c:v>195581</c:v>
                </c:pt>
                <c:pt idx="6">
                  <c:v>222932</c:v>
                </c:pt>
                <c:pt idx="7">
                  <c:v>236029</c:v>
                </c:pt>
                <c:pt idx="8">
                  <c:v>257884</c:v>
                </c:pt>
                <c:pt idx="9">
                  <c:v>270407</c:v>
                </c:pt>
                <c:pt idx="10">
                  <c:v>286220</c:v>
                </c:pt>
                <c:pt idx="11">
                  <c:v>296528</c:v>
                </c:pt>
                <c:pt idx="12">
                  <c:v>316021</c:v>
                </c:pt>
                <c:pt idx="13">
                  <c:v>346145</c:v>
                </c:pt>
                <c:pt idx="14">
                  <c:v>356061</c:v>
                </c:pt>
                <c:pt idx="15">
                  <c:v>356810</c:v>
                </c:pt>
                <c:pt idx="16">
                  <c:v>363467</c:v>
                </c:pt>
                <c:pt idx="17">
                  <c:v>381701</c:v>
                </c:pt>
                <c:pt idx="18">
                  <c:v>392394</c:v>
                </c:pt>
                <c:pt idx="19">
                  <c:v>388596</c:v>
                </c:pt>
              </c:numCache>
            </c:numRef>
          </c:val>
          <c:extLst xmlns:c16r2="http://schemas.microsoft.com/office/drawing/2015/06/chart">
            <c:ext xmlns:c16="http://schemas.microsoft.com/office/drawing/2014/chart" uri="{C3380CC4-5D6E-409C-BE32-E72D297353CC}">
              <c16:uniqueId val="{00000004-B107-4753-BD6B-72C36C8AFF86}"/>
            </c:ext>
          </c:extLst>
        </c:ser>
        <c:ser>
          <c:idx val="5"/>
          <c:order val="5"/>
          <c:tx>
            <c:strRef>
              <c:f>'NG Production'!$G$3</c:f>
              <c:strCache>
                <c:ptCount val="1"/>
                <c:pt idx="0">
                  <c:v>Florida</c:v>
                </c:pt>
              </c:strCache>
            </c:strRef>
          </c:tx>
          <c:spPr>
            <a:solidFill>
              <a:schemeClr val="accent6"/>
            </a:solidFill>
            <a:ln>
              <a:noFill/>
            </a:ln>
            <a:effectLst/>
          </c:spP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'NG Production'!$G$4:$G$23</c:f>
              <c:numCache>
                <c:formatCode>General</c:formatCode>
                <c:ptCount val="20"/>
                <c:pt idx="0">
                  <c:v>716</c:v>
                </c:pt>
                <c:pt idx="1">
                  <c:v>764</c:v>
                </c:pt>
                <c:pt idx="2">
                  <c:v>496</c:v>
                </c:pt>
                <c:pt idx="3">
                  <c:v>292</c:v>
                </c:pt>
                <c:pt idx="4">
                  <c:v>773</c:v>
                </c:pt>
                <c:pt idx="5">
                  <c:v>15125</c:v>
                </c:pt>
                <c:pt idx="6">
                  <c:v>12409</c:v>
                </c:pt>
                <c:pt idx="7">
                  <c:v>257</c:v>
                </c:pt>
                <c:pt idx="8">
                  <c:v>2436</c:v>
                </c:pt>
                <c:pt idx="9">
                  <c:v>1778</c:v>
                </c:pt>
                <c:pt idx="10">
                  <c:v>2540</c:v>
                </c:pt>
                <c:pt idx="11">
                  <c:v>2616</c:v>
                </c:pt>
                <c:pt idx="12">
                  <c:v>3123</c:v>
                </c:pt>
                <c:pt idx="13">
                  <c:v>3087</c:v>
                </c:pt>
                <c:pt idx="14">
                  <c:v>3353</c:v>
                </c:pt>
                <c:pt idx="15">
                  <c:v>5710</c:v>
                </c:pt>
                <c:pt idx="16">
                  <c:v>6491</c:v>
                </c:pt>
                <c:pt idx="17">
                  <c:v>5933</c:v>
                </c:pt>
                <c:pt idx="18">
                  <c:v>5796</c:v>
                </c:pt>
                <c:pt idx="19">
                  <c:v>6114</c:v>
                </c:pt>
              </c:numCache>
            </c:numRef>
          </c:val>
          <c:extLst xmlns:c16r2="http://schemas.microsoft.com/office/drawing/2015/06/chart">
            <c:ext xmlns:c16="http://schemas.microsoft.com/office/drawing/2014/chart" uri="{C3380CC4-5D6E-409C-BE32-E72D297353CC}">
              <c16:uniqueId val="{00000005-B107-4753-BD6B-72C36C8AFF86}"/>
            </c:ext>
          </c:extLst>
        </c:ser>
        <c:dLbls>
          <c:showLegendKey val="0"/>
          <c:showVal val="0"/>
          <c:showCatName val="0"/>
          <c:showSerName val="0"/>
          <c:showPercent val="0"/>
          <c:showBubbleSize val="0"/>
        </c:dLbls>
        <c:axId val="620702184"/>
        <c:axId val="620693952"/>
      </c:areaChart>
      <c:lineChart>
        <c:grouping val="standard"/>
        <c:varyColors val="0"/>
        <c:ser>
          <c:idx val="6"/>
          <c:order val="6"/>
          <c:tx>
            <c:v>Natural Gas Price</c:v>
          </c:tx>
          <c:spPr>
            <a:ln w="28575" cap="rnd">
              <a:solidFill>
                <a:schemeClr val="accent1">
                  <a:lumMod val="60000"/>
                </a:schemeClr>
              </a:solidFill>
              <a:round/>
            </a:ln>
            <a:effectLst/>
          </c:spPr>
          <c:marker>
            <c:symbol val="none"/>
          </c:marker>
          <c:cat>
            <c:numRef>
              <c:f>'HH Price'!$C$5:$C$21</c:f>
              <c:numCache>
                <c:formatCode>m/d/yyyy</c:formatCode>
                <c:ptCount val="17"/>
                <c:pt idx="0">
                  <c:v>42370</c:v>
                </c:pt>
                <c:pt idx="1">
                  <c:v>42005</c:v>
                </c:pt>
                <c:pt idx="2">
                  <c:v>41640</c:v>
                </c:pt>
                <c:pt idx="3">
                  <c:v>41275</c:v>
                </c:pt>
                <c:pt idx="4">
                  <c:v>40909</c:v>
                </c:pt>
                <c:pt idx="5">
                  <c:v>40544</c:v>
                </c:pt>
                <c:pt idx="6">
                  <c:v>40179</c:v>
                </c:pt>
                <c:pt idx="7">
                  <c:v>39814</c:v>
                </c:pt>
                <c:pt idx="8">
                  <c:v>39448</c:v>
                </c:pt>
                <c:pt idx="9">
                  <c:v>39083</c:v>
                </c:pt>
                <c:pt idx="10">
                  <c:v>38718</c:v>
                </c:pt>
                <c:pt idx="11">
                  <c:v>38353</c:v>
                </c:pt>
                <c:pt idx="12">
                  <c:v>37987</c:v>
                </c:pt>
                <c:pt idx="13">
                  <c:v>37622</c:v>
                </c:pt>
                <c:pt idx="14">
                  <c:v>37257</c:v>
                </c:pt>
                <c:pt idx="15">
                  <c:v>36892</c:v>
                </c:pt>
                <c:pt idx="16">
                  <c:v>36526</c:v>
                </c:pt>
              </c:numCache>
            </c:numRef>
          </c:cat>
          <c:val>
            <c:numRef>
              <c:f>'HH Price'!$D$5:$D$21</c:f>
              <c:numCache>
                <c:formatCode>_("$"* #,##0.00_);_("$"* \(#,##0.00\);_("$"* "-"??_);_(@_)</c:formatCode>
                <c:ptCount val="17"/>
                <c:pt idx="0">
                  <c:v>2.5150000000000001</c:v>
                </c:pt>
                <c:pt idx="1">
                  <c:v>2.6300000000000003</c:v>
                </c:pt>
                <c:pt idx="2">
                  <c:v>4.3916666666666666</c:v>
                </c:pt>
                <c:pt idx="3">
                  <c:v>3.7283333333333335</c:v>
                </c:pt>
                <c:pt idx="4">
                  <c:v>2.7524999999999999</c:v>
                </c:pt>
                <c:pt idx="5">
                  <c:v>3.9999999999999996</c:v>
                </c:pt>
                <c:pt idx="6">
                  <c:v>4.3866666666666667</c:v>
                </c:pt>
                <c:pt idx="7">
                  <c:v>3.9483333333333337</c:v>
                </c:pt>
                <c:pt idx="8">
                  <c:v>8.8616666666666664</c:v>
                </c:pt>
                <c:pt idx="9">
                  <c:v>6.9766666666666666</c:v>
                </c:pt>
                <c:pt idx="10">
                  <c:v>6.745000000000001</c:v>
                </c:pt>
                <c:pt idx="11">
                  <c:v>8.8116666666666674</c:v>
                </c:pt>
                <c:pt idx="12">
                  <c:v>5.8999999999999995</c:v>
                </c:pt>
                <c:pt idx="13">
                  <c:v>5.4858333333333347</c:v>
                </c:pt>
                <c:pt idx="14">
                  <c:v>3.3666666666666667</c:v>
                </c:pt>
                <c:pt idx="15">
                  <c:v>3.956666666666667</c:v>
                </c:pt>
                <c:pt idx="16">
                  <c:v>4.3091666666666661</c:v>
                </c:pt>
              </c:numCache>
            </c:numRef>
          </c:val>
          <c:smooth val="0"/>
          <c:extLst xmlns:c16r2="http://schemas.microsoft.com/office/drawing/2015/06/chart">
            <c:ext xmlns:c16="http://schemas.microsoft.com/office/drawing/2014/chart" uri="{C3380CC4-5D6E-409C-BE32-E72D297353CC}">
              <c16:uniqueId val="{00000006-B107-4753-BD6B-72C36C8AFF86}"/>
            </c:ext>
          </c:extLst>
        </c:ser>
        <c:dLbls>
          <c:showLegendKey val="0"/>
          <c:showVal val="0"/>
          <c:showCatName val="0"/>
          <c:showSerName val="0"/>
          <c:showPercent val="0"/>
          <c:showBubbleSize val="0"/>
        </c:dLbls>
        <c:marker val="1"/>
        <c:smooth val="0"/>
        <c:axId val="620694736"/>
        <c:axId val="620699048"/>
      </c:lineChart>
      <c:dateAx>
        <c:axId val="620702184"/>
        <c:scaling>
          <c:orientation val="minMax"/>
          <c:max val="42370"/>
        </c:scaling>
        <c:delete val="0"/>
        <c:axPos val="b"/>
        <c:numFmt formatCode="[$-409]mmm\-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693952"/>
        <c:crosses val="autoZero"/>
        <c:auto val="0"/>
        <c:lblOffset val="100"/>
        <c:baseTimeUnit val="years"/>
      </c:dateAx>
      <c:valAx>
        <c:axId val="620693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Millions</a:t>
                </a:r>
                <a:r>
                  <a:rPr lang="en-US" baseline="0"/>
                  <a:t> of Cubic Feet Per Year Produced</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702184"/>
        <c:crossesAt val="36526"/>
        <c:crossBetween val="midCat"/>
      </c:valAx>
      <c:valAx>
        <c:axId val="620699048"/>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Price per Million BTU</a:t>
                </a:r>
              </a:p>
            </c:rich>
          </c:tx>
          <c:layout>
            <c:manualLayout>
              <c:xMode val="edge"/>
              <c:yMode val="edge"/>
              <c:x val="0.94376219251663307"/>
              <c:y val="0.1199017952213337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00_);_(&quot;$&quot;* \(#,##0.00\);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694736"/>
        <c:crosses val="max"/>
        <c:crossBetween val="between"/>
      </c:valAx>
      <c:dateAx>
        <c:axId val="620694736"/>
        <c:scaling>
          <c:orientation val="minMax"/>
        </c:scaling>
        <c:delete val="1"/>
        <c:axPos val="b"/>
        <c:numFmt formatCode="m/d/yyyy" sourceLinked="1"/>
        <c:majorTickMark val="out"/>
        <c:minorTickMark val="none"/>
        <c:tickLblPos val="nextTo"/>
        <c:crossAx val="620699048"/>
        <c:crosses val="autoZero"/>
        <c:auto val="1"/>
        <c:lblOffset val="100"/>
        <c:baseTimeUnit val="years"/>
      </c:date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State</a:t>
            </a:r>
            <a:r>
              <a:rPr lang="en-US" baseline="0"/>
              <a:t> Coal Production vs Coal Price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cked"/>
        <c:varyColors val="0"/>
        <c:ser>
          <c:idx val="0"/>
          <c:order val="0"/>
          <c:tx>
            <c:strRef>
              <c:f>'Coal Production'!$B$3</c:f>
              <c:strCache>
                <c:ptCount val="1"/>
                <c:pt idx="0">
                  <c:v>Texas</c:v>
                </c:pt>
              </c:strCache>
            </c:strRef>
          </c:tx>
          <c:spPr>
            <a:solidFill>
              <a:schemeClr val="accent1"/>
            </a:solidFill>
            <a:ln>
              <a:noFill/>
            </a:ln>
            <a:effectLst/>
          </c:spPr>
          <c:cat>
            <c:numRef>
              <c:f>'Coal Production'!$A$11:$A$19</c:f>
              <c:numCache>
                <c:formatCode>General</c:formatCode>
                <c:ptCount val="9"/>
                <c:pt idx="0">
                  <c:v>2008</c:v>
                </c:pt>
                <c:pt idx="1">
                  <c:v>2009</c:v>
                </c:pt>
                <c:pt idx="2">
                  <c:v>2010</c:v>
                </c:pt>
                <c:pt idx="3">
                  <c:v>2011</c:v>
                </c:pt>
                <c:pt idx="4">
                  <c:v>2012</c:v>
                </c:pt>
                <c:pt idx="5">
                  <c:v>2013</c:v>
                </c:pt>
                <c:pt idx="6">
                  <c:v>2014</c:v>
                </c:pt>
                <c:pt idx="7">
                  <c:v>2015</c:v>
                </c:pt>
                <c:pt idx="8">
                  <c:v>2016</c:v>
                </c:pt>
              </c:numCache>
            </c:numRef>
          </c:cat>
          <c:val>
            <c:numRef>
              <c:f>'Coal Production'!$B$11:$B$19</c:f>
              <c:numCache>
                <c:formatCode>General</c:formatCode>
                <c:ptCount val="9"/>
                <c:pt idx="0">
                  <c:v>39016927</c:v>
                </c:pt>
                <c:pt idx="1">
                  <c:v>35093268</c:v>
                </c:pt>
                <c:pt idx="2">
                  <c:v>40982001</c:v>
                </c:pt>
                <c:pt idx="3">
                  <c:v>45903597</c:v>
                </c:pt>
                <c:pt idx="4">
                  <c:v>44178225</c:v>
                </c:pt>
                <c:pt idx="5">
                  <c:v>42850619</c:v>
                </c:pt>
                <c:pt idx="6">
                  <c:v>43654013</c:v>
                </c:pt>
                <c:pt idx="7">
                  <c:v>35917966</c:v>
                </c:pt>
                <c:pt idx="8">
                  <c:v>39000584</c:v>
                </c:pt>
              </c:numCache>
            </c:numRef>
          </c:val>
          <c:extLst xmlns:c16r2="http://schemas.microsoft.com/office/drawing/2015/06/chart">
            <c:ext xmlns:c16="http://schemas.microsoft.com/office/drawing/2014/chart" uri="{C3380CC4-5D6E-409C-BE32-E72D297353CC}">
              <c16:uniqueId val="{00000000-63C3-41DF-A056-BA6744681150}"/>
            </c:ext>
          </c:extLst>
        </c:ser>
        <c:ser>
          <c:idx val="1"/>
          <c:order val="1"/>
          <c:tx>
            <c:strRef>
              <c:f>'Coal Production'!$C$3</c:f>
              <c:strCache>
                <c:ptCount val="1"/>
                <c:pt idx="0">
                  <c:v>Louisiana</c:v>
                </c:pt>
              </c:strCache>
            </c:strRef>
          </c:tx>
          <c:spPr>
            <a:solidFill>
              <a:schemeClr val="accent2"/>
            </a:solidFill>
            <a:ln>
              <a:noFill/>
            </a:ln>
            <a:effectLst/>
          </c:spPr>
          <c:cat>
            <c:numRef>
              <c:f>'Coal Production'!$A$11:$A$19</c:f>
              <c:numCache>
                <c:formatCode>General</c:formatCode>
                <c:ptCount val="9"/>
                <c:pt idx="0">
                  <c:v>2008</c:v>
                </c:pt>
                <c:pt idx="1">
                  <c:v>2009</c:v>
                </c:pt>
                <c:pt idx="2">
                  <c:v>2010</c:v>
                </c:pt>
                <c:pt idx="3">
                  <c:v>2011</c:v>
                </c:pt>
                <c:pt idx="4">
                  <c:v>2012</c:v>
                </c:pt>
                <c:pt idx="5">
                  <c:v>2013</c:v>
                </c:pt>
                <c:pt idx="6">
                  <c:v>2014</c:v>
                </c:pt>
                <c:pt idx="7">
                  <c:v>2015</c:v>
                </c:pt>
                <c:pt idx="8">
                  <c:v>2016</c:v>
                </c:pt>
              </c:numCache>
            </c:numRef>
          </c:cat>
          <c:val>
            <c:numRef>
              <c:f>'Coal Production'!$C$11:$C$19</c:f>
              <c:numCache>
                <c:formatCode>General</c:formatCode>
                <c:ptCount val="9"/>
                <c:pt idx="0">
                  <c:v>3843243</c:v>
                </c:pt>
                <c:pt idx="1">
                  <c:v>3657416</c:v>
                </c:pt>
                <c:pt idx="2">
                  <c:v>3944542</c:v>
                </c:pt>
                <c:pt idx="3">
                  <c:v>3864700</c:v>
                </c:pt>
                <c:pt idx="4">
                  <c:v>3971129</c:v>
                </c:pt>
                <c:pt idx="5">
                  <c:v>2809771</c:v>
                </c:pt>
                <c:pt idx="6">
                  <c:v>2604888</c:v>
                </c:pt>
                <c:pt idx="7">
                  <c:v>3438728</c:v>
                </c:pt>
                <c:pt idx="8">
                  <c:v>2797656</c:v>
                </c:pt>
              </c:numCache>
            </c:numRef>
          </c:val>
          <c:extLst xmlns:c16r2="http://schemas.microsoft.com/office/drawing/2015/06/chart">
            <c:ext xmlns:c16="http://schemas.microsoft.com/office/drawing/2014/chart" uri="{C3380CC4-5D6E-409C-BE32-E72D297353CC}">
              <c16:uniqueId val="{00000001-63C3-41DF-A056-BA6744681150}"/>
            </c:ext>
          </c:extLst>
        </c:ser>
        <c:ser>
          <c:idx val="2"/>
          <c:order val="2"/>
          <c:tx>
            <c:strRef>
              <c:f>'Coal Production'!$D$3</c:f>
              <c:strCache>
                <c:ptCount val="1"/>
                <c:pt idx="0">
                  <c:v>Mississippi</c:v>
                </c:pt>
              </c:strCache>
            </c:strRef>
          </c:tx>
          <c:spPr>
            <a:solidFill>
              <a:schemeClr val="accent3"/>
            </a:solidFill>
            <a:ln>
              <a:noFill/>
            </a:ln>
            <a:effectLst/>
          </c:spPr>
          <c:cat>
            <c:numRef>
              <c:f>'Coal Production'!$A$11:$A$19</c:f>
              <c:numCache>
                <c:formatCode>General</c:formatCode>
                <c:ptCount val="9"/>
                <c:pt idx="0">
                  <c:v>2008</c:v>
                </c:pt>
                <c:pt idx="1">
                  <c:v>2009</c:v>
                </c:pt>
                <c:pt idx="2">
                  <c:v>2010</c:v>
                </c:pt>
                <c:pt idx="3">
                  <c:v>2011</c:v>
                </c:pt>
                <c:pt idx="4">
                  <c:v>2012</c:v>
                </c:pt>
                <c:pt idx="5">
                  <c:v>2013</c:v>
                </c:pt>
                <c:pt idx="6">
                  <c:v>2014</c:v>
                </c:pt>
                <c:pt idx="7">
                  <c:v>2015</c:v>
                </c:pt>
                <c:pt idx="8">
                  <c:v>2016</c:v>
                </c:pt>
              </c:numCache>
            </c:numRef>
          </c:cat>
          <c:val>
            <c:numRef>
              <c:f>'Coal Production'!$D$11:$D$19</c:f>
              <c:numCache>
                <c:formatCode>General</c:formatCode>
                <c:ptCount val="9"/>
                <c:pt idx="0">
                  <c:v>2841512</c:v>
                </c:pt>
                <c:pt idx="1">
                  <c:v>3439987</c:v>
                </c:pt>
                <c:pt idx="2">
                  <c:v>4003505</c:v>
                </c:pt>
                <c:pt idx="3">
                  <c:v>2746744</c:v>
                </c:pt>
                <c:pt idx="4">
                  <c:v>2952818</c:v>
                </c:pt>
                <c:pt idx="5">
                  <c:v>3575069</c:v>
                </c:pt>
                <c:pt idx="6">
                  <c:v>3737100</c:v>
                </c:pt>
                <c:pt idx="7">
                  <c:v>3143392</c:v>
                </c:pt>
                <c:pt idx="8">
                  <c:v>2869740</c:v>
                </c:pt>
              </c:numCache>
            </c:numRef>
          </c:val>
          <c:extLst xmlns:c16r2="http://schemas.microsoft.com/office/drawing/2015/06/chart">
            <c:ext xmlns:c16="http://schemas.microsoft.com/office/drawing/2014/chart" uri="{C3380CC4-5D6E-409C-BE32-E72D297353CC}">
              <c16:uniqueId val="{00000002-63C3-41DF-A056-BA6744681150}"/>
            </c:ext>
          </c:extLst>
        </c:ser>
        <c:ser>
          <c:idx val="3"/>
          <c:order val="3"/>
          <c:tx>
            <c:strRef>
              <c:f>'Coal Production'!$E$3</c:f>
              <c:strCache>
                <c:ptCount val="1"/>
                <c:pt idx="0">
                  <c:v>Alabama</c:v>
                </c:pt>
              </c:strCache>
            </c:strRef>
          </c:tx>
          <c:spPr>
            <a:solidFill>
              <a:schemeClr val="accent4"/>
            </a:solidFill>
            <a:ln>
              <a:noFill/>
            </a:ln>
            <a:effectLst/>
          </c:spPr>
          <c:cat>
            <c:numRef>
              <c:f>'Coal Production'!$A$11:$A$19</c:f>
              <c:numCache>
                <c:formatCode>General</c:formatCode>
                <c:ptCount val="9"/>
                <c:pt idx="0">
                  <c:v>2008</c:v>
                </c:pt>
                <c:pt idx="1">
                  <c:v>2009</c:v>
                </c:pt>
                <c:pt idx="2">
                  <c:v>2010</c:v>
                </c:pt>
                <c:pt idx="3">
                  <c:v>2011</c:v>
                </c:pt>
                <c:pt idx="4">
                  <c:v>2012</c:v>
                </c:pt>
                <c:pt idx="5">
                  <c:v>2013</c:v>
                </c:pt>
                <c:pt idx="6">
                  <c:v>2014</c:v>
                </c:pt>
                <c:pt idx="7">
                  <c:v>2015</c:v>
                </c:pt>
                <c:pt idx="8">
                  <c:v>2016</c:v>
                </c:pt>
              </c:numCache>
            </c:numRef>
          </c:cat>
          <c:val>
            <c:numRef>
              <c:f>'Coal Production'!$E$11:$E$19</c:f>
              <c:numCache>
                <c:formatCode>General</c:formatCode>
                <c:ptCount val="9"/>
                <c:pt idx="0">
                  <c:v>20611379</c:v>
                </c:pt>
                <c:pt idx="1">
                  <c:v>18796190</c:v>
                </c:pt>
                <c:pt idx="2">
                  <c:v>19914940</c:v>
                </c:pt>
                <c:pt idx="3">
                  <c:v>19071050</c:v>
                </c:pt>
                <c:pt idx="4">
                  <c:v>19321139</c:v>
                </c:pt>
                <c:pt idx="5">
                  <c:v>18620017</c:v>
                </c:pt>
                <c:pt idx="6">
                  <c:v>16362945</c:v>
                </c:pt>
                <c:pt idx="7">
                  <c:v>13190832</c:v>
                </c:pt>
                <c:pt idx="8">
                  <c:v>9642974</c:v>
                </c:pt>
              </c:numCache>
            </c:numRef>
          </c:val>
          <c:extLst xmlns:c16r2="http://schemas.microsoft.com/office/drawing/2015/06/chart">
            <c:ext xmlns:c16="http://schemas.microsoft.com/office/drawing/2014/chart" uri="{C3380CC4-5D6E-409C-BE32-E72D297353CC}">
              <c16:uniqueId val="{00000003-63C3-41DF-A056-BA6744681150}"/>
            </c:ext>
          </c:extLst>
        </c:ser>
        <c:dLbls>
          <c:showLegendKey val="0"/>
          <c:showVal val="0"/>
          <c:showCatName val="0"/>
          <c:showSerName val="0"/>
          <c:showPercent val="0"/>
          <c:showBubbleSize val="0"/>
        </c:dLbls>
        <c:axId val="620701008"/>
        <c:axId val="620693168"/>
      </c:areaChart>
      <c:lineChart>
        <c:grouping val="standard"/>
        <c:varyColors val="0"/>
        <c:ser>
          <c:idx val="4"/>
          <c:order val="4"/>
          <c:tx>
            <c:v>Coal Price</c:v>
          </c:tx>
          <c:spPr>
            <a:ln w="28575" cap="rnd">
              <a:solidFill>
                <a:schemeClr val="accent5"/>
              </a:solidFill>
              <a:round/>
            </a:ln>
            <a:effectLst/>
          </c:spPr>
          <c:marker>
            <c:symbol val="none"/>
          </c:marker>
          <c:cat>
            <c:numRef>
              <c:f>'Coal Production'!$A$11:$A$19</c:f>
              <c:numCache>
                <c:formatCode>General</c:formatCode>
                <c:ptCount val="9"/>
                <c:pt idx="0">
                  <c:v>2008</c:v>
                </c:pt>
                <c:pt idx="1">
                  <c:v>2009</c:v>
                </c:pt>
                <c:pt idx="2">
                  <c:v>2010</c:v>
                </c:pt>
                <c:pt idx="3">
                  <c:v>2011</c:v>
                </c:pt>
                <c:pt idx="4">
                  <c:v>2012</c:v>
                </c:pt>
                <c:pt idx="5">
                  <c:v>2013</c:v>
                </c:pt>
                <c:pt idx="6">
                  <c:v>2014</c:v>
                </c:pt>
                <c:pt idx="7">
                  <c:v>2015</c:v>
                </c:pt>
                <c:pt idx="8">
                  <c:v>2016</c:v>
                </c:pt>
              </c:numCache>
            </c:numRef>
          </c:cat>
          <c:val>
            <c:numRef>
              <c:f>'Coal Production'!$C$23:$C$31</c:f>
              <c:numCache>
                <c:formatCode>_("$"* #,##0_);_("$"* \(#,##0\);_("$"* "-"??_);_(@_)</c:formatCode>
                <c:ptCount val="9"/>
                <c:pt idx="0">
                  <c:v>40.69</c:v>
                </c:pt>
                <c:pt idx="1">
                  <c:v>43.33</c:v>
                </c:pt>
                <c:pt idx="2">
                  <c:v>44.27</c:v>
                </c:pt>
                <c:pt idx="3">
                  <c:v>46.24</c:v>
                </c:pt>
                <c:pt idx="4">
                  <c:v>45.77</c:v>
                </c:pt>
                <c:pt idx="5">
                  <c:v>45.02</c:v>
                </c:pt>
                <c:pt idx="6">
                  <c:v>45.67</c:v>
                </c:pt>
                <c:pt idx="7">
                  <c:v>42.6</c:v>
                </c:pt>
                <c:pt idx="8">
                  <c:v>40.64</c:v>
                </c:pt>
              </c:numCache>
            </c:numRef>
          </c:val>
          <c:smooth val="0"/>
          <c:extLst xmlns:c16r2="http://schemas.microsoft.com/office/drawing/2015/06/chart">
            <c:ext xmlns:c16="http://schemas.microsoft.com/office/drawing/2014/chart" uri="{C3380CC4-5D6E-409C-BE32-E72D297353CC}">
              <c16:uniqueId val="{00000004-63C3-41DF-A056-BA6744681150}"/>
            </c:ext>
          </c:extLst>
        </c:ser>
        <c:dLbls>
          <c:showLegendKey val="0"/>
          <c:showVal val="0"/>
          <c:showCatName val="0"/>
          <c:showSerName val="0"/>
          <c:showPercent val="0"/>
          <c:showBubbleSize val="0"/>
        </c:dLbls>
        <c:marker val="1"/>
        <c:smooth val="0"/>
        <c:axId val="620697088"/>
        <c:axId val="620698656"/>
      </c:lineChart>
      <c:dateAx>
        <c:axId val="620701008"/>
        <c:scaling>
          <c:orientation val="minMax"/>
        </c:scaling>
        <c:delete val="0"/>
        <c:axPos val="b"/>
        <c:numFmt formatCode="0" sourceLinked="0"/>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693168"/>
        <c:crosses val="autoZero"/>
        <c:auto val="0"/>
        <c:lblOffset val="100"/>
        <c:baseTimeUnit val="days"/>
      </c:dateAx>
      <c:valAx>
        <c:axId val="620693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Short Tons</a:t>
                </a:r>
                <a:r>
                  <a:rPr lang="en-US" baseline="0"/>
                  <a:t> of Coal</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701008"/>
        <c:crosses val="autoZero"/>
        <c:crossBetween val="midCat"/>
      </c:valAx>
      <c:valAx>
        <c:axId val="620698656"/>
        <c:scaling>
          <c:orientation val="minMax"/>
          <c:max val="10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Coal Price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_);_(&quot;$&quot;* \(#,##0\);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0697088"/>
        <c:crosses val="max"/>
        <c:crossBetween val="between"/>
      </c:valAx>
      <c:catAx>
        <c:axId val="620697088"/>
        <c:scaling>
          <c:orientation val="minMax"/>
        </c:scaling>
        <c:delete val="1"/>
        <c:axPos val="b"/>
        <c:numFmt formatCode="General" sourceLinked="1"/>
        <c:majorTickMark val="out"/>
        <c:minorTickMark val="none"/>
        <c:tickLblPos val="nextTo"/>
        <c:crossAx val="62069865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span"/>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85725</xdr:rowOff>
        </xdr:from>
        <xdr:to>
          <xdr:col>10</xdr:col>
          <xdr:colOff>676275</xdr:colOff>
          <xdr:row>41</xdr:row>
          <xdr:rowOff>57150</xdr:rowOff>
        </xdr:to>
        <xdr:sp macro="" textlink="">
          <xdr:nvSpPr>
            <xdr:cNvPr id="39937" name="Object 1" hidden="1">
              <a:extLst>
                <a:ext uri="{63B3BB69-23CF-44E3-9099-C40C66FF867C}">
                  <a14:compatExt spid="_x0000_s3993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219074</xdr:colOff>
      <xdr:row>1</xdr:row>
      <xdr:rowOff>142874</xdr:rowOff>
    </xdr:from>
    <xdr:to>
      <xdr:col>20</xdr:col>
      <xdr:colOff>444499</xdr:colOff>
      <xdr:row>25</xdr:row>
      <xdr:rowOff>95249</xdr:rowOff>
    </xdr:to>
    <xdr:graphicFrame macro="">
      <xdr:nvGraphicFramePr>
        <xdr:cNvPr id="2" name="Chart 1">
          <a:extLst>
            <a:ext uri="{FF2B5EF4-FFF2-40B4-BE49-F238E27FC236}">
              <a16:creationId xmlns:a16="http://schemas.microsoft.com/office/drawing/2014/main" xmlns="" id="{BBE5541D-F1C5-4737-921B-4E0E99D4A4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4761</xdr:colOff>
      <xdr:row>1</xdr:row>
      <xdr:rowOff>171449</xdr:rowOff>
    </xdr:from>
    <xdr:to>
      <xdr:col>19</xdr:col>
      <xdr:colOff>52386</xdr:colOff>
      <xdr:row>21</xdr:row>
      <xdr:rowOff>47624</xdr:rowOff>
    </xdr:to>
    <xdr:graphicFrame macro="">
      <xdr:nvGraphicFramePr>
        <xdr:cNvPr id="2" name="Chart 1">
          <a:extLst>
            <a:ext uri="{FF2B5EF4-FFF2-40B4-BE49-F238E27FC236}">
              <a16:creationId xmlns:a16="http://schemas.microsoft.com/office/drawing/2014/main" xmlns="" id="{83ADF9F6-B8F2-4C08-B186-1491BA2361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280986</xdr:colOff>
      <xdr:row>2</xdr:row>
      <xdr:rowOff>19050</xdr:rowOff>
    </xdr:from>
    <xdr:to>
      <xdr:col>14</xdr:col>
      <xdr:colOff>514349</xdr:colOff>
      <xdr:row>19</xdr:row>
      <xdr:rowOff>133350</xdr:rowOff>
    </xdr:to>
    <xdr:graphicFrame macro="">
      <xdr:nvGraphicFramePr>
        <xdr:cNvPr id="2" name="Chart 1">
          <a:extLst>
            <a:ext uri="{FF2B5EF4-FFF2-40B4-BE49-F238E27FC236}">
              <a16:creationId xmlns:a16="http://schemas.microsoft.com/office/drawing/2014/main" xmlns="" id="{2937E536-3B58-42E1-96A4-56727F975C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2" Type="http://schemas.microsoft.com/office/2006/relationships/xlExternalLinkPath/xlPathMissing" Target="Port%20Data%20Compilation-Rev1.xlsx" TargetMode="External"/><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Kruse, Jim" refreshedDate="43074.37289421296" createdVersion="6" refreshedVersion="6" minRefreshableVersion="3" recordCount="80">
  <cacheSource type="worksheet">
    <worksheetSource ref="B3:F83" sheet="Louisiana Portion"/>
  </cacheSource>
  <cacheFields count="5">
    <cacheField name="2-digit" numFmtId="0">
      <sharedItems containsBlank="1" count="34">
        <m/>
        <s v="11"/>
        <s v="12"/>
        <s v="21"/>
        <s v="22"/>
        <s v="23"/>
        <s v="24"/>
        <s v="25"/>
        <s v="26"/>
        <s v="29"/>
        <s v="31"/>
        <s v="32"/>
        <s v="41"/>
        <s v="43"/>
        <s v="44"/>
        <s v="45"/>
        <s v="46"/>
        <s v="47"/>
        <s v="48"/>
        <s v="49"/>
        <s v="52"/>
        <s v="53"/>
        <s v="54"/>
        <s v="62"/>
        <s v="63"/>
        <s v="64"/>
        <s v="65"/>
        <s v="66"/>
        <s v="67"/>
        <s v="68"/>
        <s v="71"/>
        <s v="74"/>
        <s v="79"/>
        <s v="89"/>
      </sharedItems>
    </cacheField>
    <cacheField name="Commodity" numFmtId="0">
      <sharedItems/>
    </cacheField>
    <cacheField name="Intrawaterway" numFmtId="0">
      <sharedItems containsSemiMixedTypes="0" containsString="0" containsNumber="1" containsInteger="1" minValue="0" maxValue="570141"/>
    </cacheField>
    <cacheField name="Receipts" numFmtId="0">
      <sharedItems containsSemiMixedTypes="0" containsString="0" containsNumber="1" containsInteger="1" minValue="0" maxValue="2921914"/>
    </cacheField>
    <cacheField name="Shipments" numFmtId="0">
      <sharedItems containsSemiMixedTypes="0" containsString="0" containsNumber="1" containsInteger="1" minValue="0" maxValue="724536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Kruse, Jim" refreshedDate="43074.452905671293" createdVersion="6" refreshedVersion="6" minRefreshableVersion="3" recordCount="120">
  <cacheSource type="worksheet">
    <worksheetSource ref="R5:T125" sheet="Lower Miss River Portion"/>
  </cacheSource>
  <cacheFields count="3">
    <cacheField name="2-digit" numFmtId="0">
      <sharedItems containsBlank="1" count="40">
        <m/>
        <s v="11"/>
        <s v="12"/>
        <s v="21"/>
        <s v="22"/>
        <s v="23"/>
        <s v="24"/>
        <s v="25"/>
        <s v="26"/>
        <s v="29"/>
        <s v="31"/>
        <s v="32"/>
        <s v="41"/>
        <s v="42"/>
        <s v="43"/>
        <s v="44"/>
        <s v="45"/>
        <s v="46"/>
        <s v="47"/>
        <s v="48"/>
        <s v="49"/>
        <s v="51"/>
        <s v="52"/>
        <s v="53"/>
        <s v="54"/>
        <s v="55"/>
        <s v="62"/>
        <s v="63"/>
        <s v="64"/>
        <s v="65"/>
        <s v="66"/>
        <s v="67"/>
        <s v="68"/>
        <s v="71"/>
        <s v="72"/>
        <s v="74"/>
        <s v="75"/>
        <s v="76"/>
        <s v="79"/>
        <s v="99"/>
      </sharedItems>
    </cacheField>
    <cacheField name="Receipts" numFmtId="0">
      <sharedItems containsSemiMixedTypes="0" containsString="0" containsNumber="1" containsInteger="1" minValue="0" maxValue="15724825"/>
    </cacheField>
    <cacheField name="Shipments" numFmtId="0">
      <sharedItems containsSemiMixedTypes="0" containsString="0" containsNumber="1" containsInteger="1" minValue="0" maxValue="21939717"/>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Kruse, Jim" refreshedDate="43074.484156597224" createdVersion="6" refreshedVersion="6" minRefreshableVersion="3" recordCount="125">
  <cacheSource type="worksheet">
    <worksheetSource ref="K5:M130" sheet="Mobile GIWW"/>
  </cacheSource>
  <cacheFields count="3">
    <cacheField name="2-digit" numFmtId="0">
      <sharedItems containsBlank="1" count="40">
        <m/>
        <s v="11"/>
        <s v="12"/>
        <s v="21"/>
        <s v="22"/>
        <s v="23"/>
        <s v="24"/>
        <s v="25"/>
        <s v="26"/>
        <s v="31"/>
        <s v="32"/>
        <s v="41"/>
        <s v="42"/>
        <s v="43"/>
        <s v="44"/>
        <s v="46"/>
        <s v="47"/>
        <s v="48"/>
        <s v="49"/>
        <s v="51"/>
        <s v="52"/>
        <s v="53"/>
        <s v="54"/>
        <s v="55"/>
        <s v="61"/>
        <s v="62"/>
        <s v="63"/>
        <s v="64"/>
        <s v="65"/>
        <s v="66"/>
        <s v="67"/>
        <s v="68"/>
        <s v="71"/>
        <s v="72"/>
        <s v="73"/>
        <s v="74"/>
        <s v="75"/>
        <s v="76"/>
        <s v="79"/>
        <s v="99"/>
      </sharedItems>
    </cacheField>
    <cacheField name="Receipts" numFmtId="0">
      <sharedItems containsSemiMixedTypes="0" containsString="0" containsNumber="1" containsInteger="1" minValue="-50396" maxValue="4777055"/>
    </cacheField>
    <cacheField name="Shipments" numFmtId="0">
      <sharedItems containsSemiMixedTypes="0" containsString="0" containsNumber="1" containsInteger="1" minValue="0" maxValue="4304582"/>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Kruse, Jim" refreshedDate="43074.55706979167" createdVersion="6" refreshedVersion="6" minRefreshableVersion="3" recordCount="99">
  <cacheSource type="worksheet">
    <worksheetSource ref="M3:O102" sheet="MIssissippi Ports"/>
  </cacheSource>
  <cacheFields count="3">
    <cacheField name="2-digit" numFmtId="0">
      <sharedItems containsBlank="1" count="36">
        <m/>
        <s v="11"/>
        <s v="12"/>
        <s v="21"/>
        <s v="22"/>
        <s v="23"/>
        <s v="24"/>
        <s v="25"/>
        <s v="26"/>
        <s v="29"/>
        <s v="31"/>
        <s v="32"/>
        <s v="41"/>
        <s v="42"/>
        <s v="43"/>
        <s v="44"/>
        <s v="46"/>
        <s v="47"/>
        <s v="49"/>
        <s v="51"/>
        <s v="52"/>
        <s v="53"/>
        <s v="54"/>
        <s v="55"/>
        <s v="61"/>
        <s v="64"/>
        <s v="66"/>
        <s v="67"/>
        <s v="68"/>
        <s v="71"/>
        <s v="72"/>
        <s v="74"/>
        <s v="75"/>
        <s v="76"/>
        <s v="79"/>
        <s v="99"/>
      </sharedItems>
    </cacheField>
    <cacheField name="Receipts" numFmtId="0">
      <sharedItems containsSemiMixedTypes="0" containsString="0" containsNumber="1" containsInteger="1" minValue="0" maxValue="3502926"/>
    </cacheField>
    <cacheField name="Shipments" numFmtId="0">
      <sharedItems containsSemiMixedTypes="0" containsString="0" containsNumber="1" containsInteger="1" minValue="0" maxValue="7405346"/>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Kruse, Jim" refreshedDate="43074.571470601855" createdVersion="6" refreshedVersion="6" minRefreshableVersion="3" recordCount="106">
  <cacheSource type="worksheet">
    <worksheetSource ref="M3:O109" sheet="Florida Ports"/>
  </cacheSource>
  <cacheFields count="3">
    <cacheField name="2-digit" numFmtId="0">
      <sharedItems containsBlank="1" count="33">
        <m/>
        <s v="11"/>
        <s v="22"/>
        <s v="23"/>
        <s v="24"/>
        <s v="25"/>
        <s v="26"/>
        <s v="31"/>
        <s v="32"/>
        <s v="41"/>
        <s v="42"/>
        <s v="43"/>
        <s v="44"/>
        <s v="46"/>
        <s v="47"/>
        <s v="49"/>
        <s v="51"/>
        <s v="52"/>
        <s v="53"/>
        <s v="54"/>
        <s v="55"/>
        <s v="61"/>
        <s v="66"/>
        <s v="67"/>
        <s v="68"/>
        <s v="71"/>
        <s v="72"/>
        <s v="73"/>
        <s v="74"/>
        <s v="75"/>
        <s v="76"/>
        <s v="79"/>
        <s v="99"/>
      </sharedItems>
    </cacheField>
    <cacheField name="Receipts" numFmtId="0">
      <sharedItems containsSemiMixedTypes="0" containsString="0" containsNumber="1" containsInteger="1" minValue="0" maxValue="3086443"/>
    </cacheField>
    <cacheField name="Shipments" numFmtId="0">
      <sharedItems containsSemiMixedTypes="0" containsString="0" containsNumber="1" containsInteger="1" minValue="0" maxValue="73207"/>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Kruse, Jim" refreshedDate="43228.406282407406" createdVersion="6" refreshedVersion="6" minRefreshableVersion="3" recordCount="72">
  <cacheSource type="worksheet">
    <worksheetSource ref="B3:L75" sheet="Texas Portion"/>
  </cacheSource>
  <cacheFields count="11">
    <cacheField name="2-digit" numFmtId="0">
      <sharedItems containsBlank="1" count="31">
        <m/>
        <s v="12"/>
        <s v="21"/>
        <s v="22"/>
        <s v="23"/>
        <s v="24"/>
        <s v="25"/>
        <s v="26"/>
        <s v="29"/>
        <s v="31"/>
        <s v="32"/>
        <s v="41"/>
        <s v="43"/>
        <s v="44"/>
        <s v="46"/>
        <s v="47"/>
        <s v="48"/>
        <s v="49"/>
        <s v="52"/>
        <s v="53"/>
        <s v="54"/>
        <s v="62"/>
        <s v="63"/>
        <s v="64"/>
        <s v="65"/>
        <s v="66"/>
        <s v="67"/>
        <s v="68"/>
        <s v="71"/>
        <s v="79"/>
        <s v="89"/>
      </sharedItems>
    </cacheField>
    <cacheField name="Commodity" numFmtId="0">
      <sharedItems/>
    </cacheField>
    <cacheField name="Line total" numFmtId="0">
      <sharedItems containsSemiMixedTypes="0" containsString="0" containsNumber="1" containsInteger="1" minValue="1" maxValue="80036"/>
    </cacheField>
    <cacheField name="Intrawaterway" numFmtId="0">
      <sharedItems containsSemiMixedTypes="0" containsString="0" containsNumber="1" containsInteger="1" minValue="0" maxValue="202"/>
    </cacheField>
    <cacheField name="Receipts" numFmtId="0">
      <sharedItems containsSemiMixedTypes="0" containsString="0" containsNumber="1" containsInteger="1" minValue="0" maxValue="4204"/>
    </cacheField>
    <cacheField name="Shipments" numFmtId="0">
      <sharedItems containsSemiMixedTypes="0" containsString="0" containsNumber="1" containsInteger="1" minValue="0" maxValue="3663"/>
    </cacheField>
    <cacheField name="Total" numFmtId="0">
      <sharedItems containsSemiMixedTypes="0" containsString="0" containsNumber="1" containsInteger="1" minValue="0" maxValue="71967"/>
    </cacheField>
    <cacheField name="Upbound" numFmtId="0">
      <sharedItems containsSemiMixedTypes="0" containsString="0" containsNumber="1" containsInteger="1" minValue="0" maxValue="37464"/>
    </cacheField>
    <cacheField name="Downbound" numFmtId="0">
      <sharedItems containsSemiMixedTypes="0" containsString="0" containsNumber="1" containsInteger="1" minValue="0" maxValue="34503"/>
    </cacheField>
    <cacheField name="Tot Rec" numFmtId="0">
      <sharedItems containsSemiMixedTypes="0" containsString="0" containsNumber="1" containsInteger="1" minValue="0" maxValue="38707"/>
    </cacheField>
    <cacheField name="Tot Ship" numFmtId="0">
      <sharedItems containsSemiMixedTypes="0" containsString="0" containsNumber="1" containsInteger="1" minValue="0" maxValue="41127"/>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Kruse, Jim" refreshedDate="43230.483452893517" createdVersion="6" refreshedVersion="6" minRefreshableVersion="3" recordCount="69">
  <cacheSource type="worksheet">
    <worksheetSource ref="A3:E72" sheet="Lake Charles" r:id="rId2"/>
  </cacheSource>
  <cacheFields count="5">
    <cacheField name="Code" numFmtId="0">
      <sharedItems containsSemiMixedTypes="0" containsString="0" containsNumber="1" containsInteger="1" minValue="0" maxValue="9900"/>
    </cacheField>
    <cacheField name="2-digit" numFmtId="0">
      <sharedItems containsBlank="1" count="36">
        <m/>
        <s v="12"/>
        <s v="21"/>
        <s v="22"/>
        <s v="23"/>
        <s v="24"/>
        <s v="25"/>
        <s v="26"/>
        <s v="29"/>
        <s v="31"/>
        <s v="32"/>
        <s v="42"/>
        <s v="43"/>
        <s v="44"/>
        <s v="46"/>
        <s v="47"/>
        <s v="49"/>
        <s v="51"/>
        <s v="52"/>
        <s v="53"/>
        <s v="54"/>
        <s v="55"/>
        <s v="62"/>
        <s v="63"/>
        <s v="64"/>
        <s v="65"/>
        <s v="66"/>
        <s v="67"/>
        <s v="68"/>
        <s v="71"/>
        <s v="72"/>
        <s v="74"/>
        <s v="76"/>
        <s v="79"/>
        <s v="89"/>
        <s v="99"/>
      </sharedItems>
    </cacheField>
    <cacheField name="Commodity" numFmtId="0">
      <sharedItems/>
    </cacheField>
    <cacheField name="Receipts" numFmtId="0">
      <sharedItems containsSemiMixedTypes="0" containsString="0" containsNumber="1" containsInteger="1" minValue="0" maxValue="11412609"/>
    </cacheField>
    <cacheField name="Shipments" numFmtId="0">
      <sharedItems containsSemiMixedTypes="0" containsString="0" containsNumber="1" containsInteger="1" minValue="0" maxValue="1404442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0">
  <r>
    <x v="0"/>
    <s v="All Commodities"/>
    <n v="570141"/>
    <n v="2921914"/>
    <n v="7245361"/>
  </r>
  <r>
    <x v="1"/>
    <s v="Coal &amp; Lignite"/>
    <n v="0"/>
    <n v="0"/>
    <n v="0"/>
  </r>
  <r>
    <x v="2"/>
    <s v="Coal Coke"/>
    <n v="0"/>
    <n v="0"/>
    <n v="0"/>
  </r>
  <r>
    <x v="3"/>
    <s v="Crude Petroleum"/>
    <n v="489111"/>
    <n v="711505"/>
    <n v="3021166"/>
  </r>
  <r>
    <x v="4"/>
    <s v="Gasoline"/>
    <n v="0"/>
    <n v="7744"/>
    <n v="0"/>
  </r>
  <r>
    <x v="4"/>
    <s v="Kerosene"/>
    <n v="0"/>
    <n v="0"/>
    <n v="0"/>
  </r>
  <r>
    <x v="5"/>
    <s v="Distillate Fuel Oil"/>
    <n v="898"/>
    <n v="179806"/>
    <n v="30518"/>
  </r>
  <r>
    <x v="5"/>
    <s v="Residual Fuel Oil"/>
    <n v="0"/>
    <n v="478998"/>
    <n v="56080"/>
  </r>
  <r>
    <x v="5"/>
    <s v="Lube Oil &amp; Greases"/>
    <n v="0"/>
    <n v="7580"/>
    <n v="3"/>
  </r>
  <r>
    <x v="6"/>
    <s v="Petro. Jelly &amp; Waxes"/>
    <n v="0"/>
    <n v="0"/>
    <n v="0"/>
  </r>
  <r>
    <x v="6"/>
    <s v="Naphtha &amp; Solvents"/>
    <n v="0"/>
    <n v="0"/>
    <n v="0"/>
  </r>
  <r>
    <x v="6"/>
    <s v="Asphalt, Tar &amp; Pitch"/>
    <n v="0"/>
    <n v="16733"/>
    <n v="6862"/>
  </r>
  <r>
    <x v="7"/>
    <s v="Petroleum Coke"/>
    <n v="0"/>
    <n v="0"/>
    <n v="0"/>
  </r>
  <r>
    <x v="8"/>
    <s v="Hydrocarbon &amp; Petrol Gases, Liquefied and Gaseous"/>
    <n v="0"/>
    <n v="0"/>
    <n v="0"/>
  </r>
  <r>
    <x v="9"/>
    <s v="Petro. Products NEC"/>
    <n v="0"/>
    <n v="0"/>
    <n v="0"/>
  </r>
  <r>
    <x v="10"/>
    <s v="Nitrogenous Fert."/>
    <n v="0"/>
    <n v="35164"/>
    <n v="14079"/>
  </r>
  <r>
    <x v="10"/>
    <s v="Phosphatic Fert."/>
    <n v="0"/>
    <n v="0"/>
    <n v="0"/>
  </r>
  <r>
    <x v="10"/>
    <s v="Potassic Fert."/>
    <n v="0"/>
    <n v="0"/>
    <n v="7433"/>
  </r>
  <r>
    <x v="10"/>
    <s v="Fert. &amp; Mixes NEC"/>
    <n v="0"/>
    <n v="0"/>
    <n v="0"/>
  </r>
  <r>
    <x v="11"/>
    <s v="Acyclic Hydrocarbons"/>
    <n v="0"/>
    <n v="0"/>
    <n v="0"/>
  </r>
  <r>
    <x v="11"/>
    <s v="Benzene &amp; Toluene"/>
    <n v="0"/>
    <n v="0"/>
    <n v="0"/>
  </r>
  <r>
    <x v="11"/>
    <s v="Other Hydrocarbons"/>
    <n v="0"/>
    <n v="0"/>
    <n v="0"/>
  </r>
  <r>
    <x v="11"/>
    <s v="Alcohols"/>
    <n v="0"/>
    <n v="0"/>
    <n v="0"/>
  </r>
  <r>
    <x v="11"/>
    <s v="Carboxylic Acids"/>
    <n v="0"/>
    <n v="0"/>
    <n v="2800"/>
  </r>
  <r>
    <x v="11"/>
    <s v="Nitrogen Func. Comp."/>
    <n v="0"/>
    <n v="0"/>
    <n v="0"/>
  </r>
  <r>
    <x v="11"/>
    <s v="Organic Comp. NEC"/>
    <n v="0"/>
    <n v="0"/>
    <n v="0"/>
  </r>
  <r>
    <x v="11"/>
    <s v="Sulphur (Liquid)"/>
    <n v="0"/>
    <n v="0"/>
    <n v="0"/>
  </r>
  <r>
    <x v="11"/>
    <s v="Sulphuric Acid"/>
    <n v="0"/>
    <n v="2632"/>
    <n v="3934"/>
  </r>
  <r>
    <x v="11"/>
    <s v="Ammonia"/>
    <n v="0"/>
    <n v="0"/>
    <n v="0"/>
  </r>
  <r>
    <x v="11"/>
    <s v="Sodium Hydroxide"/>
    <n v="0"/>
    <n v="0"/>
    <n v="0"/>
  </r>
  <r>
    <x v="11"/>
    <s v="Inorg. Elem., Oxides, &amp; Halogen Salts"/>
    <n v="0"/>
    <n v="0"/>
    <n v="0"/>
  </r>
  <r>
    <x v="11"/>
    <s v="Metallic Salts"/>
    <n v="1400"/>
    <n v="1400"/>
    <n v="6193"/>
  </r>
  <r>
    <x v="11"/>
    <s v="Inorganic Chem. NEC"/>
    <n v="0"/>
    <n v="0"/>
    <n v="0"/>
  </r>
  <r>
    <x v="11"/>
    <s v="Chemical Additives"/>
    <n v="0"/>
    <n v="0"/>
    <n v="0"/>
  </r>
  <r>
    <x v="11"/>
    <s v="Wood &amp; Resin Chem."/>
    <n v="0"/>
    <n v="0"/>
    <n v="0"/>
  </r>
  <r>
    <x v="11"/>
    <s v="Chem. Products NEC"/>
    <n v="0"/>
    <n v="0"/>
    <n v="0"/>
  </r>
  <r>
    <x v="12"/>
    <s v="Wood Chips"/>
    <n v="0"/>
    <n v="0"/>
    <n v="0"/>
  </r>
  <r>
    <x v="13"/>
    <s v="Limestone"/>
    <n v="0"/>
    <n v="670641"/>
    <n v="0"/>
  </r>
  <r>
    <x v="13"/>
    <s v="Gypsum"/>
    <n v="0"/>
    <n v="0"/>
    <n v="0"/>
  </r>
  <r>
    <x v="13"/>
    <s v="Sand &amp; Gravel"/>
    <n v="0"/>
    <n v="55426"/>
    <n v="0"/>
  </r>
  <r>
    <x v="13"/>
    <s v="Waterway Improv. Mat"/>
    <n v="0"/>
    <n v="94668"/>
    <n v="0"/>
  </r>
  <r>
    <x v="14"/>
    <s v="Iron Ore"/>
    <n v="0"/>
    <n v="0"/>
    <n v="0"/>
  </r>
  <r>
    <x v="14"/>
    <s v="Iron &amp; Steel Scrap"/>
    <n v="0"/>
    <n v="1500"/>
    <n v="38604"/>
  </r>
  <r>
    <x v="15"/>
    <s v="Marine Shells"/>
    <n v="0"/>
    <n v="0"/>
    <n v="0"/>
  </r>
  <r>
    <x v="16"/>
    <s v="Aluminum Ore"/>
    <n v="0"/>
    <n v="0"/>
    <n v="0"/>
  </r>
  <r>
    <x v="16"/>
    <s v="Manganese Ore"/>
    <n v="0"/>
    <n v="0"/>
    <n v="0"/>
  </r>
  <r>
    <x v="16"/>
    <s v="Non-Ferrous Ores NEC"/>
    <n v="0"/>
    <n v="0"/>
    <n v="0"/>
  </r>
  <r>
    <x v="17"/>
    <s v="Clay &amp; Refrac. Mat."/>
    <n v="10293"/>
    <n v="136231"/>
    <n v="41439"/>
  </r>
  <r>
    <x v="17"/>
    <s v="Salt"/>
    <n v="61749"/>
    <n v="91486"/>
    <n v="3631305"/>
  </r>
  <r>
    <x v="18"/>
    <s v="Slag"/>
    <n v="0"/>
    <n v="82510"/>
    <n v="0"/>
  </r>
  <r>
    <x v="19"/>
    <s v="Non-Metal. Min. NEC"/>
    <n v="0"/>
    <n v="100902"/>
    <n v="1714"/>
  </r>
  <r>
    <x v="20"/>
    <s v="Lime"/>
    <n v="0"/>
    <n v="18343"/>
    <n v="0"/>
  </r>
  <r>
    <x v="20"/>
    <s v="Cement &amp; Concrete"/>
    <n v="0"/>
    <n v="175709"/>
    <n v="86"/>
  </r>
  <r>
    <x v="20"/>
    <s v="Misc. Mineral Prod."/>
    <n v="0"/>
    <n v="0"/>
    <n v="0"/>
  </r>
  <r>
    <x v="21"/>
    <s v="Pig Iron"/>
    <n v="0"/>
    <n v="4900"/>
    <n v="0"/>
  </r>
  <r>
    <x v="21"/>
    <s v="Ferro Alloys"/>
    <n v="0"/>
    <n v="0"/>
    <n v="0"/>
  </r>
  <r>
    <x v="21"/>
    <s v="I&amp;S Primary Forms"/>
    <n v="0"/>
    <n v="0"/>
    <n v="0"/>
  </r>
  <r>
    <x v="21"/>
    <s v="I&amp;S Plates &amp; Sheets"/>
    <n v="0"/>
    <n v="0"/>
    <n v="0"/>
  </r>
  <r>
    <x v="21"/>
    <s v="I&amp;S Bars &amp; Shapes"/>
    <n v="0"/>
    <n v="0"/>
    <n v="0"/>
  </r>
  <r>
    <x v="21"/>
    <s v="I&amp;S Pipe &amp; Tube"/>
    <n v="0"/>
    <n v="7797"/>
    <n v="705"/>
  </r>
  <r>
    <x v="21"/>
    <s v="Primary I&amp;S NEC"/>
    <n v="0"/>
    <n v="1700"/>
    <n v="1600"/>
  </r>
  <r>
    <x v="22"/>
    <s v="Aluminum"/>
    <n v="0"/>
    <n v="0"/>
    <n v="0"/>
  </r>
  <r>
    <x v="22"/>
    <s v="Fab. Metal Products"/>
    <n v="0"/>
    <n v="0"/>
    <n v="8862"/>
  </r>
  <r>
    <x v="23"/>
    <s v="Wheat"/>
    <n v="0"/>
    <n v="0"/>
    <n v="0"/>
  </r>
  <r>
    <x v="24"/>
    <s v="Corn"/>
    <n v="0"/>
    <n v="0"/>
    <n v="0"/>
  </r>
  <r>
    <x v="25"/>
    <s v="Rice"/>
    <n v="0"/>
    <n v="0"/>
    <n v="224698"/>
  </r>
  <r>
    <x v="25"/>
    <s v="Sorghum Grains"/>
    <n v="0"/>
    <n v="0"/>
    <n v="0"/>
  </r>
  <r>
    <x v="26"/>
    <s v="Soybeans"/>
    <n v="0"/>
    <n v="0"/>
    <n v="0"/>
  </r>
  <r>
    <x v="26"/>
    <s v="Oilseeds NEC"/>
    <n v="0"/>
    <n v="0"/>
    <n v="0"/>
  </r>
  <r>
    <x v="27"/>
    <s v="Vegetable Oils"/>
    <n v="0"/>
    <n v="0"/>
    <n v="0"/>
  </r>
  <r>
    <x v="28"/>
    <s v="Grain Mill Products"/>
    <n v="0"/>
    <n v="0"/>
    <n v="0"/>
  </r>
  <r>
    <x v="28"/>
    <s v="Animal Feed, Prep."/>
    <n v="0"/>
    <n v="0"/>
    <n v="0"/>
  </r>
  <r>
    <x v="29"/>
    <s v="Fish, Prepared"/>
    <n v="0"/>
    <n v="0"/>
    <n v="24200"/>
  </r>
  <r>
    <x v="29"/>
    <s v="Sugar"/>
    <n v="0"/>
    <n v="0"/>
    <n v="0"/>
  </r>
  <r>
    <x v="29"/>
    <s v="Molasses"/>
    <n v="0"/>
    <n v="0"/>
    <n v="0"/>
  </r>
  <r>
    <x v="29"/>
    <s v="Water &amp; Ice"/>
    <n v="0"/>
    <n v="2335"/>
    <n v="3624"/>
  </r>
  <r>
    <x v="30"/>
    <s v="Machinery (Not Elec)"/>
    <n v="6690"/>
    <n v="36204"/>
    <n v="98088"/>
  </r>
  <r>
    <x v="31"/>
    <s v="Manufac. Wood Prod."/>
    <n v="0"/>
    <n v="0"/>
    <n v="657"/>
  </r>
  <r>
    <x v="32"/>
    <s v="Manufac. Prod. NEC"/>
    <n v="0"/>
    <n v="0"/>
    <n v="207"/>
  </r>
  <r>
    <x v="33"/>
    <s v="Waste and Scrap NEC"/>
    <n v="0"/>
    <n v="0"/>
    <n v="20504"/>
  </r>
</pivotCacheRecords>
</file>

<file path=xl/pivotCache/pivotCacheRecords2.xml><?xml version="1.0" encoding="utf-8"?>
<pivotCacheRecords xmlns="http://schemas.openxmlformats.org/spreadsheetml/2006/main" xmlns:r="http://schemas.openxmlformats.org/officeDocument/2006/relationships" count="120">
  <r>
    <x v="0"/>
    <n v="15724825"/>
    <n v="21939717"/>
  </r>
  <r>
    <x v="1"/>
    <n v="94999"/>
    <n v="8932"/>
  </r>
  <r>
    <x v="2"/>
    <n v="151456"/>
    <n v="1325588"/>
  </r>
  <r>
    <x v="3"/>
    <n v="3591863"/>
    <n v="3013478"/>
  </r>
  <r>
    <x v="4"/>
    <n v="1099400"/>
    <n v="1495472"/>
  </r>
  <r>
    <x v="4"/>
    <n v="7308"/>
    <n v="99977"/>
  </r>
  <r>
    <x v="5"/>
    <n v="2451504"/>
    <n v="4183216"/>
  </r>
  <r>
    <x v="5"/>
    <n v="1709981"/>
    <n v="3233716"/>
  </r>
  <r>
    <x v="5"/>
    <n v="493586"/>
    <n v="709502"/>
  </r>
  <r>
    <x v="6"/>
    <n v="0"/>
    <n v="0"/>
  </r>
  <r>
    <x v="6"/>
    <n v="812306"/>
    <n v="998408"/>
  </r>
  <r>
    <x v="6"/>
    <n v="1401373"/>
    <n v="612970"/>
  </r>
  <r>
    <x v="7"/>
    <n v="162079"/>
    <n v="2292036"/>
  </r>
  <r>
    <x v="8"/>
    <n v="90981"/>
    <n v="200075"/>
  </r>
  <r>
    <x v="9"/>
    <n v="428413"/>
    <n v="169325"/>
  </r>
  <r>
    <x v="10"/>
    <n v="140527"/>
    <n v="317930"/>
  </r>
  <r>
    <x v="10"/>
    <n v="6471"/>
    <n v="3731"/>
  </r>
  <r>
    <x v="10"/>
    <n v="44096"/>
    <n v="5840"/>
  </r>
  <r>
    <x v="10"/>
    <n v="21753"/>
    <n v="110493"/>
  </r>
  <r>
    <x v="11"/>
    <n v="426913"/>
    <n v="170897"/>
  </r>
  <r>
    <x v="11"/>
    <n v="563392"/>
    <n v="518396"/>
  </r>
  <r>
    <x v="11"/>
    <n v="103549"/>
    <n v="343319"/>
  </r>
  <r>
    <x v="11"/>
    <n v="72574"/>
    <n v="304537"/>
  </r>
  <r>
    <x v="11"/>
    <n v="4250"/>
    <n v="4269"/>
  </r>
  <r>
    <x v="11"/>
    <n v="0"/>
    <n v="47782"/>
  </r>
  <r>
    <x v="11"/>
    <n v="0"/>
    <n v="0"/>
  </r>
  <r>
    <x v="11"/>
    <n v="62679"/>
    <n v="19220"/>
  </r>
  <r>
    <x v="11"/>
    <n v="0"/>
    <n v="2039"/>
  </r>
  <r>
    <x v="11"/>
    <n v="267554"/>
    <n v="305066"/>
  </r>
  <r>
    <x v="11"/>
    <n v="11167"/>
    <n v="99693"/>
  </r>
  <r>
    <x v="11"/>
    <n v="98636"/>
    <n v="482550"/>
  </r>
  <r>
    <x v="11"/>
    <n v="8514"/>
    <n v="40565"/>
  </r>
  <r>
    <x v="11"/>
    <n v="2034"/>
    <n v="13883"/>
  </r>
  <r>
    <x v="11"/>
    <n v="0"/>
    <n v="1700"/>
  </r>
  <r>
    <x v="11"/>
    <n v="0"/>
    <n v="0"/>
  </r>
  <r>
    <x v="11"/>
    <n v="0"/>
    <n v="0"/>
  </r>
  <r>
    <x v="11"/>
    <n v="0"/>
    <n v="0"/>
  </r>
  <r>
    <x v="11"/>
    <n v="0"/>
    <n v="0"/>
  </r>
  <r>
    <x v="11"/>
    <n v="0"/>
    <n v="0"/>
  </r>
  <r>
    <x v="11"/>
    <n v="0"/>
    <n v="0"/>
  </r>
  <r>
    <x v="11"/>
    <n v="1945"/>
    <n v="1248"/>
  </r>
  <r>
    <x v="11"/>
    <n v="0"/>
    <n v="0"/>
  </r>
  <r>
    <x v="11"/>
    <n v="17230"/>
    <n v="9951"/>
  </r>
  <r>
    <x v="12"/>
    <n v="0"/>
    <n v="0"/>
  </r>
  <r>
    <x v="12"/>
    <n v="0"/>
    <n v="0"/>
  </r>
  <r>
    <x v="12"/>
    <n v="0"/>
    <n v="0"/>
  </r>
  <r>
    <x v="12"/>
    <n v="0"/>
    <n v="0"/>
  </r>
  <r>
    <x v="12"/>
    <n v="0"/>
    <n v="0"/>
  </r>
  <r>
    <x v="12"/>
    <n v="0"/>
    <n v="1536"/>
  </r>
  <r>
    <x v="13"/>
    <n v="0"/>
    <n v="0"/>
  </r>
  <r>
    <x v="14"/>
    <n v="0"/>
    <n v="0"/>
  </r>
  <r>
    <x v="14"/>
    <n v="514726"/>
    <n v="8060"/>
  </r>
  <r>
    <x v="14"/>
    <n v="0"/>
    <n v="0"/>
  </r>
  <r>
    <x v="14"/>
    <n v="0"/>
    <n v="0"/>
  </r>
  <r>
    <x v="14"/>
    <n v="241979"/>
    <n v="74768"/>
  </r>
  <r>
    <x v="14"/>
    <n v="49010"/>
    <n v="0"/>
  </r>
  <r>
    <x v="15"/>
    <n v="0"/>
    <n v="44833"/>
  </r>
  <r>
    <x v="15"/>
    <n v="29914"/>
    <n v="125626"/>
  </r>
  <r>
    <x v="16"/>
    <n v="0"/>
    <n v="0"/>
  </r>
  <r>
    <x v="17"/>
    <n v="0"/>
    <n v="0"/>
  </r>
  <r>
    <x v="17"/>
    <n v="0"/>
    <n v="26300"/>
  </r>
  <r>
    <x v="17"/>
    <n v="0"/>
    <n v="0"/>
  </r>
  <r>
    <x v="17"/>
    <n v="0"/>
    <n v="1901"/>
  </r>
  <r>
    <x v="18"/>
    <n v="0"/>
    <n v="0"/>
  </r>
  <r>
    <x v="18"/>
    <n v="1975"/>
    <n v="4496"/>
  </r>
  <r>
    <x v="18"/>
    <n v="11060"/>
    <n v="0"/>
  </r>
  <r>
    <x v="19"/>
    <n v="0"/>
    <n v="0"/>
  </r>
  <r>
    <x v="20"/>
    <n v="0"/>
    <n v="8695"/>
  </r>
  <r>
    <x v="21"/>
    <n v="0"/>
    <n v="0"/>
  </r>
  <r>
    <x v="22"/>
    <n v="113582"/>
    <n v="0"/>
  </r>
  <r>
    <x v="22"/>
    <n v="108137"/>
    <n v="50556"/>
  </r>
  <r>
    <x v="22"/>
    <n v="0"/>
    <n v="0"/>
  </r>
  <r>
    <x v="22"/>
    <n v="0"/>
    <n v="0"/>
  </r>
  <r>
    <x v="23"/>
    <n v="0"/>
    <n v="77881"/>
  </r>
  <r>
    <x v="23"/>
    <n v="0"/>
    <n v="1433"/>
  </r>
  <r>
    <x v="23"/>
    <n v="0"/>
    <n v="0"/>
  </r>
  <r>
    <x v="23"/>
    <n v="8080"/>
    <n v="509"/>
  </r>
  <r>
    <x v="23"/>
    <n v="1514"/>
    <n v="0"/>
  </r>
  <r>
    <x v="23"/>
    <n v="3200"/>
    <n v="0"/>
  </r>
  <r>
    <x v="23"/>
    <n v="23000"/>
    <n v="3167"/>
  </r>
  <r>
    <x v="24"/>
    <n v="0"/>
    <n v="0"/>
  </r>
  <r>
    <x v="24"/>
    <n v="0"/>
    <n v="0"/>
  </r>
  <r>
    <x v="24"/>
    <n v="0"/>
    <n v="0"/>
  </r>
  <r>
    <x v="24"/>
    <n v="21136"/>
    <n v="9690"/>
  </r>
  <r>
    <x v="25"/>
    <n v="0"/>
    <n v="0"/>
  </r>
  <r>
    <x v="26"/>
    <n v="27390"/>
    <n v="34789"/>
  </r>
  <r>
    <x v="27"/>
    <n v="2958"/>
    <n v="77635"/>
  </r>
  <r>
    <x v="28"/>
    <n v="122256"/>
    <n v="5018"/>
  </r>
  <r>
    <x v="28"/>
    <n v="0"/>
    <n v="0"/>
  </r>
  <r>
    <x v="28"/>
    <n v="0"/>
    <n v="0"/>
  </r>
  <r>
    <x v="28"/>
    <n v="0"/>
    <n v="42624"/>
  </r>
  <r>
    <x v="29"/>
    <n v="0"/>
    <n v="0"/>
  </r>
  <r>
    <x v="29"/>
    <n v="63444"/>
    <n v="133225"/>
  </r>
  <r>
    <x v="29"/>
    <n v="0"/>
    <n v="1104"/>
  </r>
  <r>
    <x v="30"/>
    <n v="22379"/>
    <n v="18000"/>
  </r>
  <r>
    <x v="30"/>
    <n v="0"/>
    <n v="0"/>
  </r>
  <r>
    <x v="31"/>
    <n v="0"/>
    <n v="1435"/>
  </r>
  <r>
    <x v="31"/>
    <n v="5947"/>
    <n v="33062"/>
  </r>
  <r>
    <x v="32"/>
    <n v="0"/>
    <n v="0"/>
  </r>
  <r>
    <x v="32"/>
    <n v="0"/>
    <n v="0"/>
  </r>
  <r>
    <x v="32"/>
    <n v="4600"/>
    <n v="0"/>
  </r>
  <r>
    <x v="32"/>
    <n v="0"/>
    <n v="0"/>
  </r>
  <r>
    <x v="32"/>
    <n v="0"/>
    <n v="0"/>
  </r>
  <r>
    <x v="32"/>
    <n v="0"/>
    <n v="0"/>
  </r>
  <r>
    <x v="32"/>
    <n v="0"/>
    <n v="4751"/>
  </r>
  <r>
    <x v="32"/>
    <n v="0"/>
    <n v="0"/>
  </r>
  <r>
    <x v="32"/>
    <n v="0"/>
    <n v="0"/>
  </r>
  <r>
    <x v="32"/>
    <n v="0"/>
    <n v="0"/>
  </r>
  <r>
    <x v="32"/>
    <n v="0"/>
    <n v="0"/>
  </r>
  <r>
    <x v="32"/>
    <n v="0"/>
    <n v="0"/>
  </r>
  <r>
    <x v="33"/>
    <n v="5"/>
    <n v="38"/>
  </r>
  <r>
    <x v="33"/>
    <n v="0"/>
    <n v="0"/>
  </r>
  <r>
    <x v="34"/>
    <n v="0"/>
    <n v="0"/>
  </r>
  <r>
    <x v="34"/>
    <n v="0"/>
    <n v="0"/>
  </r>
  <r>
    <x v="34"/>
    <n v="0"/>
    <n v="0"/>
  </r>
  <r>
    <x v="35"/>
    <n v="0"/>
    <n v="0"/>
  </r>
  <r>
    <x v="36"/>
    <n v="0"/>
    <n v="0"/>
  </r>
  <r>
    <x v="37"/>
    <n v="0"/>
    <n v="0"/>
  </r>
  <r>
    <x v="38"/>
    <n v="0"/>
    <n v="2781"/>
  </r>
  <r>
    <x v="39"/>
    <n v="0"/>
    <n v="0"/>
  </r>
</pivotCacheRecords>
</file>

<file path=xl/pivotCache/pivotCacheRecords3.xml><?xml version="1.0" encoding="utf-8"?>
<pivotCacheRecords xmlns="http://schemas.openxmlformats.org/spreadsheetml/2006/main" xmlns:r="http://schemas.openxmlformats.org/officeDocument/2006/relationships" count="125">
  <r>
    <x v="0"/>
    <n v="4777055"/>
    <n v="4304582"/>
  </r>
  <r>
    <x v="1"/>
    <n v="570053"/>
    <n v="950091"/>
  </r>
  <r>
    <x v="2"/>
    <n v="1600"/>
    <n v="0"/>
  </r>
  <r>
    <x v="3"/>
    <n v="2169888"/>
    <n v="0"/>
  </r>
  <r>
    <x v="4"/>
    <n v="49528"/>
    <n v="564393"/>
  </r>
  <r>
    <x v="4"/>
    <n v="0"/>
    <n v="144457"/>
  </r>
  <r>
    <x v="5"/>
    <n v="163140"/>
    <n v="87883"/>
  </r>
  <r>
    <x v="5"/>
    <n v="233637"/>
    <n v="90205"/>
  </r>
  <r>
    <x v="5"/>
    <n v="15941"/>
    <n v="0"/>
  </r>
  <r>
    <x v="6"/>
    <n v="0"/>
    <n v="12763"/>
  </r>
  <r>
    <x v="6"/>
    <n v="104902"/>
    <n v="293953"/>
  </r>
  <r>
    <x v="7"/>
    <n v="64600"/>
    <n v="0"/>
  </r>
  <r>
    <x v="8"/>
    <n v="0"/>
    <n v="0"/>
  </r>
  <r>
    <x v="9"/>
    <n v="46204"/>
    <n v="2899"/>
  </r>
  <r>
    <x v="9"/>
    <n v="0"/>
    <n v="0"/>
  </r>
  <r>
    <x v="9"/>
    <n v="7521"/>
    <n v="0"/>
  </r>
  <r>
    <x v="9"/>
    <n v="12724"/>
    <n v="9549"/>
  </r>
  <r>
    <x v="10"/>
    <n v="1599"/>
    <n v="403611"/>
  </r>
  <r>
    <x v="10"/>
    <n v="135719"/>
    <n v="0"/>
  </r>
  <r>
    <x v="10"/>
    <n v="254190"/>
    <n v="142636"/>
  </r>
  <r>
    <x v="10"/>
    <n v="0"/>
    <n v="0"/>
  </r>
  <r>
    <x v="10"/>
    <n v="0"/>
    <n v="0"/>
  </r>
  <r>
    <x v="10"/>
    <n v="0"/>
    <n v="0"/>
  </r>
  <r>
    <x v="10"/>
    <n v="0"/>
    <n v="159338"/>
  </r>
  <r>
    <x v="10"/>
    <n v="0"/>
    <n v="0"/>
  </r>
  <r>
    <x v="10"/>
    <n v="19647"/>
    <n v="0"/>
  </r>
  <r>
    <x v="10"/>
    <n v="17642"/>
    <n v="1500"/>
  </r>
  <r>
    <x v="10"/>
    <n v="3721"/>
    <n v="0"/>
  </r>
  <r>
    <x v="10"/>
    <n v="3426"/>
    <n v="0"/>
  </r>
  <r>
    <x v="10"/>
    <n v="0"/>
    <n v="0"/>
  </r>
  <r>
    <x v="10"/>
    <n v="0"/>
    <n v="0"/>
  </r>
  <r>
    <x v="10"/>
    <n v="0"/>
    <n v="0"/>
  </r>
  <r>
    <x v="10"/>
    <n v="0"/>
    <n v="0"/>
  </r>
  <r>
    <x v="10"/>
    <n v="0"/>
    <n v="0"/>
  </r>
  <r>
    <x v="10"/>
    <n v="0"/>
    <n v="0"/>
  </r>
  <r>
    <x v="10"/>
    <n v="0"/>
    <n v="0"/>
  </r>
  <r>
    <x v="10"/>
    <n v="0"/>
    <n v="0"/>
  </r>
  <r>
    <x v="10"/>
    <n v="0"/>
    <n v="0"/>
  </r>
  <r>
    <x v="10"/>
    <n v="0"/>
    <n v="0"/>
  </r>
  <r>
    <x v="10"/>
    <n v="0"/>
    <n v="6800"/>
  </r>
  <r>
    <x v="10"/>
    <n v="0"/>
    <n v="0"/>
  </r>
  <r>
    <x v="11"/>
    <n v="0"/>
    <n v="0"/>
  </r>
  <r>
    <x v="11"/>
    <n v="0"/>
    <n v="0"/>
  </r>
  <r>
    <x v="11"/>
    <n v="289900"/>
    <n v="3000"/>
  </r>
  <r>
    <x v="11"/>
    <n v="4700"/>
    <n v="0"/>
  </r>
  <r>
    <x v="11"/>
    <n v="0"/>
    <n v="0"/>
  </r>
  <r>
    <x v="11"/>
    <n v="0"/>
    <n v="0"/>
  </r>
  <r>
    <x v="12"/>
    <n v="0"/>
    <n v="0"/>
  </r>
  <r>
    <x v="13"/>
    <n v="0"/>
    <n v="0"/>
  </r>
  <r>
    <x v="13"/>
    <n v="22681"/>
    <n v="6740"/>
  </r>
  <r>
    <x v="13"/>
    <n v="6549"/>
    <n v="0"/>
  </r>
  <r>
    <x v="13"/>
    <n v="202513"/>
    <n v="249518"/>
  </r>
  <r>
    <x v="13"/>
    <n v="36529"/>
    <n v="0"/>
  </r>
  <r>
    <x v="14"/>
    <n v="0"/>
    <n v="0"/>
  </r>
  <r>
    <x v="14"/>
    <n v="212596"/>
    <n v="0"/>
  </r>
  <r>
    <x v="15"/>
    <n v="20681"/>
    <n v="0"/>
  </r>
  <r>
    <x v="15"/>
    <n v="1500"/>
    <n v="7556"/>
  </r>
  <r>
    <x v="15"/>
    <n v="0"/>
    <n v="0"/>
  </r>
  <r>
    <x v="15"/>
    <n v="0"/>
    <n v="29600"/>
  </r>
  <r>
    <x v="16"/>
    <n v="0"/>
    <n v="0"/>
  </r>
  <r>
    <x v="16"/>
    <n v="6370"/>
    <n v="6541"/>
  </r>
  <r>
    <x v="16"/>
    <n v="0"/>
    <n v="0"/>
  </r>
  <r>
    <x v="17"/>
    <n v="24166"/>
    <n v="112900"/>
  </r>
  <r>
    <x v="18"/>
    <n v="1700"/>
    <n v="47303"/>
  </r>
  <r>
    <x v="19"/>
    <n v="0"/>
    <n v="0"/>
  </r>
  <r>
    <x v="19"/>
    <n v="0"/>
    <n v="0"/>
  </r>
  <r>
    <x v="19"/>
    <n v="0"/>
    <n v="0"/>
  </r>
  <r>
    <x v="20"/>
    <n v="0"/>
    <n v="0"/>
  </r>
  <r>
    <x v="20"/>
    <n v="4700"/>
    <n v="527187"/>
  </r>
  <r>
    <x v="20"/>
    <n v="0"/>
    <n v="0"/>
  </r>
  <r>
    <x v="20"/>
    <n v="0"/>
    <n v="8599"/>
  </r>
  <r>
    <x v="21"/>
    <n v="68980"/>
    <n v="253291"/>
  </r>
  <r>
    <x v="21"/>
    <n v="9335"/>
    <n v="0"/>
  </r>
  <r>
    <x v="21"/>
    <n v="-10301"/>
    <n v="0"/>
  </r>
  <r>
    <x v="21"/>
    <n v="-50396"/>
    <n v="5100"/>
  </r>
  <r>
    <x v="21"/>
    <n v="-2366"/>
    <n v="19883"/>
  </r>
  <r>
    <x v="21"/>
    <n v="0"/>
    <n v="6811"/>
  </r>
  <r>
    <x v="21"/>
    <n v="0"/>
    <n v="88797"/>
  </r>
  <r>
    <x v="22"/>
    <n v="0"/>
    <n v="0"/>
  </r>
  <r>
    <x v="22"/>
    <n v="-5817"/>
    <n v="35918"/>
  </r>
  <r>
    <x v="22"/>
    <n v="0"/>
    <n v="0"/>
  </r>
  <r>
    <x v="22"/>
    <n v="38"/>
    <n v="0"/>
  </r>
  <r>
    <x v="23"/>
    <n v="0"/>
    <n v="0"/>
  </r>
  <r>
    <x v="24"/>
    <n v="0"/>
    <n v="0"/>
  </r>
  <r>
    <x v="24"/>
    <n v="0"/>
    <n v="0"/>
  </r>
  <r>
    <x v="25"/>
    <n v="0"/>
    <n v="0"/>
  </r>
  <r>
    <x v="26"/>
    <n v="0"/>
    <n v="0"/>
  </r>
  <r>
    <x v="27"/>
    <n v="32706"/>
    <n v="0"/>
  </r>
  <r>
    <x v="27"/>
    <n v="0"/>
    <n v="0"/>
  </r>
  <r>
    <x v="27"/>
    <n v="0"/>
    <n v="0"/>
  </r>
  <r>
    <x v="28"/>
    <n v="0"/>
    <n v="0"/>
  </r>
  <r>
    <x v="28"/>
    <n v="0"/>
    <n v="0"/>
  </r>
  <r>
    <x v="28"/>
    <n v="0"/>
    <n v="12178"/>
  </r>
  <r>
    <x v="29"/>
    <n v="0"/>
    <n v="0"/>
  </r>
  <r>
    <x v="29"/>
    <n v="0"/>
    <n v="0"/>
  </r>
  <r>
    <x v="30"/>
    <n v="0"/>
    <n v="0"/>
  </r>
  <r>
    <x v="30"/>
    <n v="0"/>
    <n v="0"/>
  </r>
  <r>
    <x v="31"/>
    <n v="0"/>
    <n v="0"/>
  </r>
  <r>
    <x v="31"/>
    <n v="0"/>
    <n v="0"/>
  </r>
  <r>
    <x v="31"/>
    <n v="0"/>
    <n v="0"/>
  </r>
  <r>
    <x v="31"/>
    <n v="0"/>
    <n v="0"/>
  </r>
  <r>
    <x v="31"/>
    <n v="0"/>
    <n v="0"/>
  </r>
  <r>
    <x v="31"/>
    <n v="0"/>
    <n v="0"/>
  </r>
  <r>
    <x v="31"/>
    <n v="0"/>
    <n v="0"/>
  </r>
  <r>
    <x v="31"/>
    <n v="0"/>
    <n v="0"/>
  </r>
  <r>
    <x v="31"/>
    <n v="0"/>
    <n v="0"/>
  </r>
  <r>
    <x v="31"/>
    <n v="0"/>
    <n v="0"/>
  </r>
  <r>
    <x v="31"/>
    <n v="0"/>
    <n v="0"/>
  </r>
  <r>
    <x v="31"/>
    <n v="0"/>
    <n v="0"/>
  </r>
  <r>
    <x v="31"/>
    <n v="0"/>
    <n v="0"/>
  </r>
  <r>
    <x v="31"/>
    <n v="0"/>
    <n v="0"/>
  </r>
  <r>
    <x v="31"/>
    <n v="0"/>
    <n v="0"/>
  </r>
  <r>
    <x v="31"/>
    <n v="0"/>
    <n v="0"/>
  </r>
  <r>
    <x v="31"/>
    <n v="0"/>
    <n v="0"/>
  </r>
  <r>
    <x v="32"/>
    <n v="15097"/>
    <n v="13582"/>
  </r>
  <r>
    <x v="32"/>
    <n v="0"/>
    <n v="0"/>
  </r>
  <r>
    <x v="33"/>
    <n v="0"/>
    <n v="0"/>
  </r>
  <r>
    <x v="33"/>
    <n v="0"/>
    <n v="0"/>
  </r>
  <r>
    <x v="33"/>
    <n v="0"/>
    <n v="0"/>
  </r>
  <r>
    <x v="34"/>
    <n v="0"/>
    <n v="0"/>
  </r>
  <r>
    <x v="35"/>
    <n v="0"/>
    <n v="0"/>
  </r>
  <r>
    <x v="36"/>
    <n v="0"/>
    <n v="0"/>
  </r>
  <r>
    <x v="37"/>
    <n v="9512"/>
    <n v="0"/>
  </r>
  <r>
    <x v="38"/>
    <n v="0"/>
    <n v="0"/>
  </r>
  <r>
    <x v="39"/>
    <n v="0"/>
    <n v="0"/>
  </r>
</pivotCacheRecords>
</file>

<file path=xl/pivotCache/pivotCacheRecords4.xml><?xml version="1.0" encoding="utf-8"?>
<pivotCacheRecords xmlns="http://schemas.openxmlformats.org/spreadsheetml/2006/main" xmlns:r="http://schemas.openxmlformats.org/officeDocument/2006/relationships" count="99">
  <r>
    <x v="0"/>
    <n v="3502926"/>
    <n v="7405346"/>
  </r>
  <r>
    <x v="1"/>
    <n v="148335"/>
    <n v="27900"/>
  </r>
  <r>
    <x v="2"/>
    <n v="4775"/>
    <n v="0"/>
  </r>
  <r>
    <x v="3"/>
    <n v="970262"/>
    <n v="127033"/>
  </r>
  <r>
    <x v="4"/>
    <n v="52355"/>
    <n v="2936550"/>
  </r>
  <r>
    <x v="4"/>
    <n v="0"/>
    <n v="1446948"/>
  </r>
  <r>
    <x v="5"/>
    <n v="569749"/>
    <n v="1087517"/>
  </r>
  <r>
    <x v="5"/>
    <n v="84833"/>
    <n v="267306"/>
  </r>
  <r>
    <x v="5"/>
    <n v="17318"/>
    <n v="347053"/>
  </r>
  <r>
    <x v="6"/>
    <n v="129709"/>
    <n v="55929"/>
  </r>
  <r>
    <x v="6"/>
    <n v="0"/>
    <n v="11071"/>
  </r>
  <r>
    <x v="7"/>
    <n v="0"/>
    <n v="0"/>
  </r>
  <r>
    <x v="8"/>
    <n v="24965"/>
    <n v="159548"/>
  </r>
  <r>
    <x v="9"/>
    <n v="6341"/>
    <n v="13107"/>
  </r>
  <r>
    <x v="10"/>
    <n v="0"/>
    <n v="0"/>
  </r>
  <r>
    <x v="10"/>
    <n v="0"/>
    <n v="0"/>
  </r>
  <r>
    <x v="11"/>
    <n v="10190"/>
    <n v="131618"/>
  </r>
  <r>
    <x v="11"/>
    <n v="9925"/>
    <n v="380603"/>
  </r>
  <r>
    <x v="11"/>
    <n v="81402"/>
    <n v="0"/>
  </r>
  <r>
    <x v="11"/>
    <n v="214517"/>
    <n v="0"/>
  </r>
  <r>
    <x v="11"/>
    <n v="37795"/>
    <n v="51200"/>
  </r>
  <r>
    <x v="11"/>
    <n v="2039"/>
    <n v="180574"/>
  </r>
  <r>
    <x v="11"/>
    <n v="74229"/>
    <n v="80724"/>
  </r>
  <r>
    <x v="11"/>
    <n v="14999"/>
    <n v="47500"/>
  </r>
  <r>
    <x v="11"/>
    <n v="12520"/>
    <n v="0"/>
  </r>
  <r>
    <x v="11"/>
    <n v="0"/>
    <n v="0"/>
  </r>
  <r>
    <x v="11"/>
    <n v="0"/>
    <n v="0"/>
  </r>
  <r>
    <x v="11"/>
    <n v="0"/>
    <n v="0"/>
  </r>
  <r>
    <x v="11"/>
    <n v="0"/>
    <n v="0"/>
  </r>
  <r>
    <x v="11"/>
    <n v="0"/>
    <n v="0"/>
  </r>
  <r>
    <x v="11"/>
    <n v="0"/>
    <n v="0"/>
  </r>
  <r>
    <x v="11"/>
    <n v="0"/>
    <n v="0"/>
  </r>
  <r>
    <x v="11"/>
    <n v="0"/>
    <n v="0"/>
  </r>
  <r>
    <x v="11"/>
    <n v="0"/>
    <n v="0"/>
  </r>
  <r>
    <x v="11"/>
    <n v="0"/>
    <n v="0"/>
  </r>
  <r>
    <x v="11"/>
    <n v="0"/>
    <n v="0"/>
  </r>
  <r>
    <x v="11"/>
    <n v="0"/>
    <n v="0"/>
  </r>
  <r>
    <x v="12"/>
    <n v="0"/>
    <n v="0"/>
  </r>
  <r>
    <x v="12"/>
    <n v="0"/>
    <n v="0"/>
  </r>
  <r>
    <x v="12"/>
    <n v="0"/>
    <n v="0"/>
  </r>
  <r>
    <x v="12"/>
    <n v="0"/>
    <n v="0"/>
  </r>
  <r>
    <x v="12"/>
    <n v="0"/>
    <n v="0"/>
  </r>
  <r>
    <x v="13"/>
    <n v="0"/>
    <n v="0"/>
  </r>
  <r>
    <x v="14"/>
    <n v="726714"/>
    <n v="0"/>
  </r>
  <r>
    <x v="14"/>
    <n v="112487"/>
    <n v="0"/>
  </r>
  <r>
    <x v="14"/>
    <n v="23277"/>
    <n v="0"/>
  </r>
  <r>
    <x v="15"/>
    <n v="2600"/>
    <n v="31519"/>
  </r>
  <r>
    <x v="16"/>
    <n v="0"/>
    <n v="0"/>
  </r>
  <r>
    <x v="16"/>
    <n v="0"/>
    <n v="0"/>
  </r>
  <r>
    <x v="16"/>
    <n v="75302"/>
    <n v="0"/>
  </r>
  <r>
    <x v="17"/>
    <n v="0"/>
    <n v="0"/>
  </r>
  <r>
    <x v="17"/>
    <n v="0"/>
    <n v="0"/>
  </r>
  <r>
    <x v="18"/>
    <n v="40789"/>
    <n v="0"/>
  </r>
  <r>
    <x v="19"/>
    <n v="0"/>
    <n v="0"/>
  </r>
  <r>
    <x v="19"/>
    <n v="0"/>
    <n v="0"/>
  </r>
  <r>
    <x v="20"/>
    <n v="0"/>
    <n v="0"/>
  </r>
  <r>
    <x v="20"/>
    <n v="0"/>
    <n v="0"/>
  </r>
  <r>
    <x v="21"/>
    <n v="0"/>
    <n v="0"/>
  </r>
  <r>
    <x v="21"/>
    <n v="0"/>
    <n v="0"/>
  </r>
  <r>
    <x v="21"/>
    <n v="0"/>
    <n v="0"/>
  </r>
  <r>
    <x v="21"/>
    <n v="0"/>
    <n v="0"/>
  </r>
  <r>
    <x v="21"/>
    <n v="49579"/>
    <n v="6400"/>
  </r>
  <r>
    <x v="22"/>
    <n v="0"/>
    <n v="0"/>
  </r>
  <r>
    <x v="22"/>
    <n v="0"/>
    <n v="0"/>
  </r>
  <r>
    <x v="22"/>
    <n v="0"/>
    <n v="0"/>
  </r>
  <r>
    <x v="23"/>
    <n v="0"/>
    <n v="0"/>
  </r>
  <r>
    <x v="24"/>
    <n v="0"/>
    <n v="0"/>
  </r>
  <r>
    <x v="24"/>
    <n v="0"/>
    <n v="0"/>
  </r>
  <r>
    <x v="25"/>
    <n v="0"/>
    <n v="0"/>
  </r>
  <r>
    <x v="26"/>
    <n v="3786"/>
    <n v="0"/>
  </r>
  <r>
    <x v="26"/>
    <n v="0"/>
    <n v="0"/>
  </r>
  <r>
    <x v="27"/>
    <n v="0"/>
    <n v="0"/>
  </r>
  <r>
    <x v="27"/>
    <n v="0"/>
    <n v="0"/>
  </r>
  <r>
    <x v="27"/>
    <n v="0"/>
    <n v="0"/>
  </r>
  <r>
    <x v="28"/>
    <n v="0"/>
    <n v="0"/>
  </r>
  <r>
    <x v="28"/>
    <n v="0"/>
    <n v="0"/>
  </r>
  <r>
    <x v="28"/>
    <n v="0"/>
    <n v="0"/>
  </r>
  <r>
    <x v="28"/>
    <n v="1600"/>
    <n v="15200"/>
  </r>
  <r>
    <x v="28"/>
    <n v="0"/>
    <n v="0"/>
  </r>
  <r>
    <x v="28"/>
    <n v="0"/>
    <n v="0"/>
  </r>
  <r>
    <x v="28"/>
    <n v="0"/>
    <n v="0"/>
  </r>
  <r>
    <x v="28"/>
    <n v="0"/>
    <n v="0"/>
  </r>
  <r>
    <x v="28"/>
    <n v="0"/>
    <n v="0"/>
  </r>
  <r>
    <x v="28"/>
    <n v="0"/>
    <n v="0"/>
  </r>
  <r>
    <x v="28"/>
    <n v="0"/>
    <n v="35"/>
  </r>
  <r>
    <x v="28"/>
    <n v="0"/>
    <n v="0"/>
  </r>
  <r>
    <x v="28"/>
    <n v="0"/>
    <n v="0"/>
  </r>
  <r>
    <x v="28"/>
    <n v="0"/>
    <n v="0"/>
  </r>
  <r>
    <x v="28"/>
    <n v="0"/>
    <n v="0"/>
  </r>
  <r>
    <x v="29"/>
    <n v="534"/>
    <n v="11"/>
  </r>
  <r>
    <x v="29"/>
    <n v="0"/>
    <n v="0"/>
  </r>
  <r>
    <x v="30"/>
    <n v="0"/>
    <n v="0"/>
  </r>
  <r>
    <x v="30"/>
    <n v="0"/>
    <n v="0"/>
  </r>
  <r>
    <x v="30"/>
    <n v="0"/>
    <n v="0"/>
  </r>
  <r>
    <x v="31"/>
    <n v="0"/>
    <n v="0"/>
  </r>
  <r>
    <x v="32"/>
    <n v="0"/>
    <n v="0"/>
  </r>
  <r>
    <x v="33"/>
    <n v="0"/>
    <n v="0"/>
  </r>
  <r>
    <x v="34"/>
    <n v="0"/>
    <n v="0"/>
  </r>
  <r>
    <x v="35"/>
    <n v="0"/>
    <n v="0"/>
  </r>
</pivotCacheRecords>
</file>

<file path=xl/pivotCache/pivotCacheRecords5.xml><?xml version="1.0" encoding="utf-8"?>
<pivotCacheRecords xmlns="http://schemas.openxmlformats.org/spreadsheetml/2006/main" xmlns:r="http://schemas.openxmlformats.org/officeDocument/2006/relationships" count="106">
  <r>
    <x v="0"/>
    <n v="3086443"/>
    <n v="73207"/>
  </r>
  <r>
    <x v="1"/>
    <n v="1271975"/>
    <n v="0"/>
  </r>
  <r>
    <x v="2"/>
    <n v="811879"/>
    <n v="0"/>
  </r>
  <r>
    <x v="2"/>
    <n v="97546"/>
    <n v="0"/>
  </r>
  <r>
    <x v="3"/>
    <n v="139692"/>
    <n v="0"/>
  </r>
  <r>
    <x v="3"/>
    <n v="59878"/>
    <n v="0"/>
  </r>
  <r>
    <x v="3"/>
    <n v="0"/>
    <n v="0"/>
  </r>
  <r>
    <x v="4"/>
    <n v="0"/>
    <n v="0"/>
  </r>
  <r>
    <x v="4"/>
    <n v="0"/>
    <n v="0"/>
  </r>
  <r>
    <x v="4"/>
    <n v="50200"/>
    <n v="0"/>
  </r>
  <r>
    <x v="5"/>
    <n v="0"/>
    <n v="0"/>
  </r>
  <r>
    <x v="6"/>
    <n v="76040"/>
    <n v="0"/>
  </r>
  <r>
    <x v="7"/>
    <n v="0"/>
    <n v="0"/>
  </r>
  <r>
    <x v="7"/>
    <n v="3400"/>
    <n v="0"/>
  </r>
  <r>
    <x v="8"/>
    <n v="0"/>
    <n v="0"/>
  </r>
  <r>
    <x v="8"/>
    <n v="199521"/>
    <n v="3000"/>
  </r>
  <r>
    <x v="8"/>
    <n v="36880"/>
    <n v="0"/>
  </r>
  <r>
    <x v="8"/>
    <n v="0"/>
    <n v="0"/>
  </r>
  <r>
    <x v="8"/>
    <n v="161150"/>
    <n v="0"/>
  </r>
  <r>
    <x v="8"/>
    <n v="0"/>
    <n v="0"/>
  </r>
  <r>
    <x v="8"/>
    <n v="0"/>
    <n v="0"/>
  </r>
  <r>
    <x v="8"/>
    <n v="0"/>
    <n v="0"/>
  </r>
  <r>
    <x v="8"/>
    <n v="129693"/>
    <n v="0"/>
  </r>
  <r>
    <x v="8"/>
    <n v="0"/>
    <n v="0"/>
  </r>
  <r>
    <x v="8"/>
    <n v="0"/>
    <n v="0"/>
  </r>
  <r>
    <x v="8"/>
    <n v="0"/>
    <n v="0"/>
  </r>
  <r>
    <x v="8"/>
    <n v="0"/>
    <n v="0"/>
  </r>
  <r>
    <x v="8"/>
    <n v="0"/>
    <n v="0"/>
  </r>
  <r>
    <x v="8"/>
    <n v="0"/>
    <n v="0"/>
  </r>
  <r>
    <x v="8"/>
    <n v="0"/>
    <n v="0"/>
  </r>
  <r>
    <x v="8"/>
    <n v="0"/>
    <n v="0"/>
  </r>
  <r>
    <x v="8"/>
    <n v="0"/>
    <n v="0"/>
  </r>
  <r>
    <x v="8"/>
    <n v="0"/>
    <n v="0"/>
  </r>
  <r>
    <x v="8"/>
    <n v="0"/>
    <n v="0"/>
  </r>
  <r>
    <x v="8"/>
    <n v="0"/>
    <n v="0"/>
  </r>
  <r>
    <x v="8"/>
    <n v="0"/>
    <n v="0"/>
  </r>
  <r>
    <x v="8"/>
    <n v="0"/>
    <n v="0"/>
  </r>
  <r>
    <x v="9"/>
    <n v="0"/>
    <n v="0"/>
  </r>
  <r>
    <x v="9"/>
    <n v="0"/>
    <n v="0"/>
  </r>
  <r>
    <x v="9"/>
    <n v="0"/>
    <n v="0"/>
  </r>
  <r>
    <x v="9"/>
    <n v="0"/>
    <n v="0"/>
  </r>
  <r>
    <x v="9"/>
    <n v="0"/>
    <n v="0"/>
  </r>
  <r>
    <x v="9"/>
    <n v="0"/>
    <n v="0"/>
  </r>
  <r>
    <x v="10"/>
    <n v="0"/>
    <n v="0"/>
  </r>
  <r>
    <x v="11"/>
    <n v="0"/>
    <n v="0"/>
  </r>
  <r>
    <x v="11"/>
    <n v="6402"/>
    <n v="0"/>
  </r>
  <r>
    <x v="11"/>
    <n v="0"/>
    <n v="11901"/>
  </r>
  <r>
    <x v="11"/>
    <n v="6202"/>
    <n v="0"/>
  </r>
  <r>
    <x v="12"/>
    <n v="0"/>
    <n v="58080"/>
  </r>
  <r>
    <x v="13"/>
    <n v="0"/>
    <n v="0"/>
  </r>
  <r>
    <x v="13"/>
    <n v="5100"/>
    <n v="0"/>
  </r>
  <r>
    <x v="14"/>
    <n v="0"/>
    <n v="0"/>
  </r>
  <r>
    <x v="14"/>
    <n v="0"/>
    <n v="0"/>
  </r>
  <r>
    <x v="15"/>
    <n v="0"/>
    <n v="0"/>
  </r>
  <r>
    <x v="16"/>
    <n v="0"/>
    <n v="0"/>
  </r>
  <r>
    <x v="16"/>
    <n v="0"/>
    <n v="0"/>
  </r>
  <r>
    <x v="16"/>
    <n v="0"/>
    <n v="0"/>
  </r>
  <r>
    <x v="17"/>
    <n v="10800"/>
    <n v="0"/>
  </r>
  <r>
    <x v="17"/>
    <n v="0"/>
    <n v="0"/>
  </r>
  <r>
    <x v="17"/>
    <n v="0"/>
    <n v="0"/>
  </r>
  <r>
    <x v="18"/>
    <n v="1500"/>
    <n v="0"/>
  </r>
  <r>
    <x v="18"/>
    <n v="0"/>
    <n v="0"/>
  </r>
  <r>
    <x v="18"/>
    <n v="8069"/>
    <n v="0"/>
  </r>
  <r>
    <x v="18"/>
    <n v="0"/>
    <n v="0"/>
  </r>
  <r>
    <x v="18"/>
    <n v="0"/>
    <n v="0"/>
  </r>
  <r>
    <x v="18"/>
    <n v="10473"/>
    <n v="0"/>
  </r>
  <r>
    <x v="19"/>
    <n v="0"/>
    <n v="0"/>
  </r>
  <r>
    <x v="19"/>
    <n v="0"/>
    <n v="0"/>
  </r>
  <r>
    <x v="19"/>
    <n v="0"/>
    <n v="0"/>
  </r>
  <r>
    <x v="19"/>
    <n v="0"/>
    <n v="0"/>
  </r>
  <r>
    <x v="20"/>
    <n v="0"/>
    <n v="0"/>
  </r>
  <r>
    <x v="21"/>
    <n v="0"/>
    <n v="0"/>
  </r>
  <r>
    <x v="21"/>
    <n v="0"/>
    <n v="0"/>
  </r>
  <r>
    <x v="22"/>
    <n v="0"/>
    <n v="0"/>
  </r>
  <r>
    <x v="22"/>
    <n v="0"/>
    <n v="0"/>
  </r>
  <r>
    <x v="23"/>
    <n v="0"/>
    <n v="0"/>
  </r>
  <r>
    <x v="23"/>
    <n v="0"/>
    <n v="0"/>
  </r>
  <r>
    <x v="23"/>
    <n v="0"/>
    <n v="0"/>
  </r>
  <r>
    <x v="24"/>
    <n v="0"/>
    <n v="0"/>
  </r>
  <r>
    <x v="24"/>
    <n v="0"/>
    <n v="0"/>
  </r>
  <r>
    <x v="24"/>
    <n v="0"/>
    <n v="0"/>
  </r>
  <r>
    <x v="24"/>
    <n v="0"/>
    <n v="0"/>
  </r>
  <r>
    <x v="24"/>
    <n v="0"/>
    <n v="0"/>
  </r>
  <r>
    <x v="24"/>
    <n v="0"/>
    <n v="0"/>
  </r>
  <r>
    <x v="24"/>
    <n v="0"/>
    <n v="0"/>
  </r>
  <r>
    <x v="24"/>
    <n v="0"/>
    <n v="0"/>
  </r>
  <r>
    <x v="24"/>
    <n v="0"/>
    <n v="0"/>
  </r>
  <r>
    <x v="24"/>
    <n v="0"/>
    <n v="0"/>
  </r>
  <r>
    <x v="24"/>
    <n v="0"/>
    <n v="0"/>
  </r>
  <r>
    <x v="24"/>
    <n v="0"/>
    <n v="0"/>
  </r>
  <r>
    <x v="24"/>
    <n v="0"/>
    <n v="0"/>
  </r>
  <r>
    <x v="24"/>
    <n v="0"/>
    <n v="0"/>
  </r>
  <r>
    <x v="24"/>
    <n v="0"/>
    <n v="0"/>
  </r>
  <r>
    <x v="24"/>
    <n v="0"/>
    <n v="0"/>
  </r>
  <r>
    <x v="24"/>
    <n v="0"/>
    <n v="0"/>
  </r>
  <r>
    <x v="25"/>
    <n v="43"/>
    <n v="226"/>
  </r>
  <r>
    <x v="25"/>
    <n v="0"/>
    <n v="0"/>
  </r>
  <r>
    <x v="26"/>
    <n v="0"/>
    <n v="0"/>
  </r>
  <r>
    <x v="26"/>
    <n v="0"/>
    <n v="0"/>
  </r>
  <r>
    <x v="26"/>
    <n v="0"/>
    <n v="0"/>
  </r>
  <r>
    <x v="27"/>
    <n v="0"/>
    <n v="0"/>
  </r>
  <r>
    <x v="28"/>
    <n v="0"/>
    <n v="0"/>
  </r>
  <r>
    <x v="29"/>
    <n v="0"/>
    <n v="0"/>
  </r>
  <r>
    <x v="30"/>
    <n v="0"/>
    <n v="0"/>
  </r>
  <r>
    <x v="31"/>
    <n v="0"/>
    <n v="0"/>
  </r>
  <r>
    <x v="32"/>
    <n v="0"/>
    <n v="0"/>
  </r>
</pivotCacheRecords>
</file>

<file path=xl/pivotCache/pivotCacheRecords6.xml><?xml version="1.0" encoding="utf-8"?>
<pivotCacheRecords xmlns="http://schemas.openxmlformats.org/spreadsheetml/2006/main" xmlns:r="http://schemas.openxmlformats.org/officeDocument/2006/relationships" count="72">
  <r>
    <x v="0"/>
    <s v="All Commodities (totals per document)"/>
    <n v="80036"/>
    <n v="202"/>
    <n v="4204"/>
    <n v="3663"/>
    <n v="71967"/>
    <n v="37464"/>
    <n v="34503"/>
    <n v="38707"/>
    <n v="41127"/>
  </r>
  <r>
    <x v="1"/>
    <s v="Coal Coke"/>
    <n v="159"/>
    <n v="0"/>
    <n v="38"/>
    <n v="32"/>
    <n v="89"/>
    <n v="63"/>
    <n v="26"/>
    <n v="64"/>
    <n v="95"/>
  </r>
  <r>
    <x v="2"/>
    <s v="Crude Petroleum"/>
    <n v="10562"/>
    <n v="12"/>
    <n v="66"/>
    <n v="593"/>
    <n v="9891"/>
    <n v="8169"/>
    <n v="1722"/>
    <n v="1788"/>
    <n v="8762"/>
  </r>
  <r>
    <x v="3"/>
    <s v="Gasoline"/>
    <n v="6619"/>
    <n v="0"/>
    <n v="349"/>
    <n v="143"/>
    <n v="6127"/>
    <n v="2066"/>
    <n v="4061"/>
    <n v="4410"/>
    <n v="2209"/>
  </r>
  <r>
    <x v="3"/>
    <s v="Kerosene"/>
    <n v="768"/>
    <n v="0"/>
    <n v="7"/>
    <n v="0"/>
    <n v="761"/>
    <n v="374"/>
    <n v="387"/>
    <n v="394"/>
    <n v="374"/>
  </r>
  <r>
    <x v="4"/>
    <s v="Distillate Fuel Oil"/>
    <n v="12296"/>
    <n v="67"/>
    <n v="1318"/>
    <n v="1246"/>
    <n v="9665"/>
    <n v="3656"/>
    <n v="6009"/>
    <n v="7327"/>
    <n v="4902"/>
  </r>
  <r>
    <x v="4"/>
    <s v="Residual Fuel Oil"/>
    <n v="6805"/>
    <n v="12"/>
    <n v="541"/>
    <n v="223"/>
    <n v="6029"/>
    <n v="2818"/>
    <n v="3211"/>
    <n v="3752"/>
    <n v="3041"/>
  </r>
  <r>
    <x v="4"/>
    <s v="Lube Oil &amp; Greases"/>
    <n v="2981"/>
    <n v="72"/>
    <n v="136"/>
    <n v="647"/>
    <n v="2126"/>
    <n v="814"/>
    <n v="1312"/>
    <n v="1448"/>
    <n v="1461"/>
  </r>
  <r>
    <x v="5"/>
    <s v="Petro. Jelly &amp; Waxes"/>
    <n v="31"/>
    <n v="0"/>
    <n v="0"/>
    <n v="0"/>
    <n v="31"/>
    <n v="0"/>
    <n v="31"/>
    <n v="31"/>
    <n v="0"/>
  </r>
  <r>
    <x v="5"/>
    <s v="Naphtha &amp; Solvents"/>
    <n v="7448"/>
    <n v="0"/>
    <n v="177"/>
    <n v="206"/>
    <n v="7065"/>
    <n v="3007"/>
    <n v="4058"/>
    <n v="4235"/>
    <n v="3213"/>
  </r>
  <r>
    <x v="5"/>
    <s v="Asphalt, Tar &amp; Pitch"/>
    <n v="3830"/>
    <n v="0"/>
    <n v="23"/>
    <n v="194"/>
    <n v="3613"/>
    <n v="1571"/>
    <n v="2042"/>
    <n v="2065"/>
    <n v="1765"/>
  </r>
  <r>
    <x v="6"/>
    <s v="Petroleum Coke"/>
    <n v="638"/>
    <n v="40"/>
    <n v="176"/>
    <n v="148"/>
    <n v="274"/>
    <n v="122"/>
    <n v="152"/>
    <n v="328"/>
    <n v="270"/>
  </r>
  <r>
    <x v="7"/>
    <s v="Hydrocarbon &amp; Petrol Gases, Liquefied and Gaseous"/>
    <n v="1090"/>
    <n v="0"/>
    <n v="67"/>
    <n v="0"/>
    <n v="1023"/>
    <n v="659"/>
    <n v="364"/>
    <n v="431"/>
    <n v="659"/>
  </r>
  <r>
    <x v="8"/>
    <s v="Petro. Products NEC"/>
    <n v="2742"/>
    <n v="0"/>
    <n v="10"/>
    <n v="8"/>
    <n v="2724"/>
    <n v="2192"/>
    <n v="532"/>
    <n v="542"/>
    <n v="2200"/>
  </r>
  <r>
    <x v="9"/>
    <s v="Nitrogenous Fert."/>
    <n v="583"/>
    <n v="0"/>
    <n v="1"/>
    <n v="0"/>
    <n v="582"/>
    <n v="299"/>
    <n v="283"/>
    <n v="284"/>
    <n v="299"/>
  </r>
  <r>
    <x v="9"/>
    <s v="Phosphatic Fert."/>
    <n v="26"/>
    <n v="0"/>
    <n v="0"/>
    <n v="0"/>
    <n v="26"/>
    <n v="0"/>
    <n v="26"/>
    <n v="26"/>
    <n v="0"/>
  </r>
  <r>
    <x v="9"/>
    <s v="Potassic Fert."/>
    <n v="13"/>
    <n v="0"/>
    <n v="0"/>
    <n v="0"/>
    <n v="13"/>
    <n v="0"/>
    <n v="13"/>
    <n v="13"/>
    <n v="0"/>
  </r>
  <r>
    <x v="9"/>
    <s v="Fert. &amp; Mixes NEC"/>
    <n v="140"/>
    <n v="0"/>
    <n v="0"/>
    <n v="14"/>
    <n v="126"/>
    <n v="45"/>
    <n v="81"/>
    <n v="81"/>
    <n v="59"/>
  </r>
  <r>
    <x v="10"/>
    <s v="Acyclic Hydrocarbons"/>
    <n v="1415"/>
    <n v="0"/>
    <n v="151"/>
    <n v="1"/>
    <n v="1263"/>
    <n v="696"/>
    <n v="567"/>
    <n v="718"/>
    <n v="697"/>
  </r>
  <r>
    <x v="10"/>
    <s v="Benzene &amp; Toluene"/>
    <n v="2629"/>
    <n v="0"/>
    <n v="328"/>
    <n v="12"/>
    <n v="2289"/>
    <n v="941"/>
    <n v="1348"/>
    <n v="1676"/>
    <n v="953"/>
  </r>
  <r>
    <x v="10"/>
    <s v="Other Hydrocarbons"/>
    <n v="3976"/>
    <n v="0"/>
    <n v="5"/>
    <n v="183"/>
    <n v="3788"/>
    <n v="2777"/>
    <n v="1011"/>
    <n v="1016"/>
    <n v="2960"/>
  </r>
  <r>
    <x v="10"/>
    <s v="Alcohols"/>
    <n v="2585"/>
    <n v="0"/>
    <n v="0"/>
    <n v="0"/>
    <n v="2585"/>
    <n v="1089"/>
    <n v="1496"/>
    <n v="1496"/>
    <n v="1089"/>
  </r>
  <r>
    <x v="10"/>
    <s v="Carboxylic Acids"/>
    <n v="804"/>
    <n v="0"/>
    <n v="0"/>
    <n v="0"/>
    <n v="804"/>
    <n v="539"/>
    <n v="265"/>
    <n v="265"/>
    <n v="539"/>
  </r>
  <r>
    <x v="10"/>
    <s v="Nitrogen Func. Comp."/>
    <n v="1131"/>
    <n v="0"/>
    <n v="0"/>
    <n v="0"/>
    <n v="1131"/>
    <n v="778"/>
    <n v="353"/>
    <n v="353"/>
    <n v="778"/>
  </r>
  <r>
    <x v="10"/>
    <s v="Organo - Inorg. Comp."/>
    <n v="30"/>
    <n v="0"/>
    <n v="0"/>
    <n v="0"/>
    <n v="30"/>
    <n v="12"/>
    <n v="18"/>
    <n v="18"/>
    <n v="12"/>
  </r>
  <r>
    <x v="10"/>
    <s v="Organic Comp. NEC"/>
    <n v="736"/>
    <n v="0"/>
    <n v="0"/>
    <n v="1"/>
    <n v="735"/>
    <n v="586"/>
    <n v="149"/>
    <n v="149"/>
    <n v="587"/>
  </r>
  <r>
    <x v="10"/>
    <s v="Sulphur (Liquid)"/>
    <n v="225"/>
    <n v="0"/>
    <n v="0"/>
    <n v="0"/>
    <n v="225"/>
    <n v="49"/>
    <n v="176"/>
    <n v="176"/>
    <n v="49"/>
  </r>
  <r>
    <x v="10"/>
    <s v="Sulphuric Acid"/>
    <n v="1546"/>
    <n v="0"/>
    <n v="0"/>
    <n v="0"/>
    <n v="1546"/>
    <n v="447"/>
    <n v="1099"/>
    <n v="1099"/>
    <n v="447"/>
  </r>
  <r>
    <x v="10"/>
    <s v="Ammonia"/>
    <n v="450"/>
    <n v="0"/>
    <n v="0"/>
    <n v="0"/>
    <n v="450"/>
    <n v="78"/>
    <n v="372"/>
    <n v="372"/>
    <n v="78"/>
  </r>
  <r>
    <x v="10"/>
    <s v="Sodium Hydroxide"/>
    <n v="783"/>
    <n v="0"/>
    <n v="15"/>
    <n v="0"/>
    <n v="768"/>
    <n v="338"/>
    <n v="430"/>
    <n v="445"/>
    <n v="338"/>
  </r>
  <r>
    <x v="10"/>
    <s v="Inorg. Elem., Oxides, &amp; Halogen Salts"/>
    <n v="218"/>
    <n v="0"/>
    <n v="0"/>
    <n v="0"/>
    <n v="218"/>
    <n v="98"/>
    <n v="120"/>
    <n v="120"/>
    <n v="98"/>
  </r>
  <r>
    <x v="10"/>
    <s v="Metallic Salts"/>
    <n v="50"/>
    <n v="0"/>
    <n v="6"/>
    <n v="2"/>
    <n v="42"/>
    <n v="0"/>
    <n v="42"/>
    <n v="48"/>
    <n v="2"/>
  </r>
  <r>
    <x v="10"/>
    <s v="Plastics"/>
    <n v="83"/>
    <n v="0"/>
    <n v="0"/>
    <n v="0"/>
    <n v="83"/>
    <n v="83"/>
    <n v="0"/>
    <n v="0"/>
    <n v="83"/>
  </r>
  <r>
    <x v="10"/>
    <s v="Chemical Additives"/>
    <n v="46"/>
    <n v="0"/>
    <n v="10"/>
    <n v="0"/>
    <n v="36"/>
    <n v="2"/>
    <n v="34"/>
    <n v="44"/>
    <n v="2"/>
  </r>
  <r>
    <x v="10"/>
    <s v="Chem. Products NEC"/>
    <n v="159"/>
    <n v="0"/>
    <n v="0"/>
    <n v="1"/>
    <n v="158"/>
    <n v="47"/>
    <n v="111"/>
    <n v="111"/>
    <n v="48"/>
  </r>
  <r>
    <x v="11"/>
    <s v="Rubber &amp; Gums"/>
    <n v="13"/>
    <n v="0"/>
    <n v="0"/>
    <n v="0"/>
    <n v="13"/>
    <n v="4"/>
    <n v="9"/>
    <n v="9"/>
    <n v="4"/>
  </r>
  <r>
    <x v="12"/>
    <s v="Limestone"/>
    <n v="17"/>
    <n v="0"/>
    <n v="0"/>
    <n v="2"/>
    <n v="15"/>
    <n v="0"/>
    <n v="15"/>
    <n v="15"/>
    <n v="2"/>
  </r>
  <r>
    <x v="12"/>
    <s v="Gypsum"/>
    <n v="83"/>
    <n v="0"/>
    <n v="0"/>
    <n v="0"/>
    <n v="83"/>
    <n v="0"/>
    <n v="83"/>
    <n v="83"/>
    <n v="0"/>
  </r>
  <r>
    <x v="12"/>
    <s v="Sand &amp; Gravel"/>
    <n v="1849"/>
    <n v="0"/>
    <n v="252"/>
    <n v="0"/>
    <n v="1597"/>
    <n v="1407"/>
    <n v="190"/>
    <n v="442"/>
    <n v="1407"/>
  </r>
  <r>
    <x v="12"/>
    <s v="Waterway Improv. Mat"/>
    <n v="246"/>
    <n v="0"/>
    <n v="160"/>
    <n v="0"/>
    <n v="86"/>
    <n v="0"/>
    <n v="86"/>
    <n v="246"/>
    <n v="0"/>
  </r>
  <r>
    <x v="13"/>
    <s v="Iron Ore"/>
    <n v="31"/>
    <n v="0"/>
    <n v="0"/>
    <n v="0"/>
    <n v="31"/>
    <n v="13"/>
    <n v="18"/>
    <n v="18"/>
    <n v="13"/>
  </r>
  <r>
    <x v="13"/>
    <s v="Iron &amp; Steel Scrap"/>
    <n v="1017"/>
    <n v="0"/>
    <n v="0"/>
    <n v="0"/>
    <n v="1017"/>
    <n v="973"/>
    <n v="44"/>
    <n v="44"/>
    <n v="973"/>
  </r>
  <r>
    <x v="14"/>
    <s v="Aluminum Ore"/>
    <n v="120"/>
    <n v="0"/>
    <n v="0"/>
    <n v="0"/>
    <n v="120"/>
    <n v="112"/>
    <n v="8"/>
    <n v="8"/>
    <n v="112"/>
  </r>
  <r>
    <x v="14"/>
    <s v="Manganese Ore"/>
    <n v="18"/>
    <n v="0"/>
    <n v="0"/>
    <n v="0"/>
    <n v="18"/>
    <n v="0"/>
    <n v="18"/>
    <n v="18"/>
    <n v="0"/>
  </r>
  <r>
    <x v="14"/>
    <s v="Non-Ferrous Ores NEC"/>
    <n v="5"/>
    <n v="0"/>
    <n v="0"/>
    <n v="0"/>
    <n v="5"/>
    <n v="0"/>
    <n v="5"/>
    <n v="5"/>
    <n v="0"/>
  </r>
  <r>
    <x v="15"/>
    <s v="Clay &amp; Refrac. Mat."/>
    <n v="8"/>
    <n v="0"/>
    <n v="0"/>
    <n v="0"/>
    <n v="8"/>
    <n v="0"/>
    <n v="8"/>
    <n v="8"/>
    <n v="0"/>
  </r>
  <r>
    <x v="16"/>
    <s v="Slag"/>
    <n v="73"/>
    <n v="0"/>
    <n v="0"/>
    <n v="2"/>
    <n v="71"/>
    <n v="5"/>
    <n v="66"/>
    <n v="66"/>
    <n v="7"/>
  </r>
  <r>
    <x v="17"/>
    <s v="Non-Metal. Min. NEC"/>
    <n v="95"/>
    <n v="0"/>
    <n v="0"/>
    <n v="0"/>
    <n v="95"/>
    <n v="61"/>
    <n v="34"/>
    <n v="34"/>
    <n v="61"/>
  </r>
  <r>
    <x v="18"/>
    <s v="Cement &amp; Concrete"/>
    <n v="299"/>
    <n v="0"/>
    <n v="0"/>
    <n v="0"/>
    <n v="299"/>
    <n v="1"/>
    <n v="298"/>
    <n v="298"/>
    <n v="1"/>
  </r>
  <r>
    <x v="19"/>
    <s v="Pig Iron"/>
    <n v="42"/>
    <n v="0"/>
    <n v="0"/>
    <n v="0"/>
    <n v="42"/>
    <n v="2"/>
    <n v="40"/>
    <n v="40"/>
    <n v="2"/>
  </r>
  <r>
    <x v="19"/>
    <s v="Ferro Alloys"/>
    <n v="21"/>
    <n v="0"/>
    <n v="0"/>
    <n v="0"/>
    <n v="21"/>
    <n v="2"/>
    <n v="19"/>
    <n v="19"/>
    <n v="2"/>
  </r>
  <r>
    <x v="19"/>
    <s v="I&amp;S Primary Forms"/>
    <n v="122"/>
    <n v="0"/>
    <n v="0"/>
    <n v="0"/>
    <n v="122"/>
    <n v="0"/>
    <n v="122"/>
    <n v="122"/>
    <n v="0"/>
  </r>
  <r>
    <x v="19"/>
    <s v="I&amp;S Plates &amp; Sheets"/>
    <n v="70"/>
    <n v="0"/>
    <n v="0"/>
    <n v="0"/>
    <n v="70"/>
    <n v="21"/>
    <n v="49"/>
    <n v="49"/>
    <n v="21"/>
  </r>
  <r>
    <x v="19"/>
    <s v="I&amp;S Bars &amp; Shapes"/>
    <n v="216"/>
    <n v="0"/>
    <n v="0"/>
    <n v="0"/>
    <n v="216"/>
    <n v="213"/>
    <n v="3"/>
    <n v="3"/>
    <n v="213"/>
  </r>
  <r>
    <x v="19"/>
    <s v="I&amp;S Pipe &amp; Tube"/>
    <n v="36"/>
    <n v="0"/>
    <n v="2"/>
    <n v="0"/>
    <n v="34"/>
    <n v="0"/>
    <n v="34"/>
    <n v="36"/>
    <n v="0"/>
  </r>
  <r>
    <x v="19"/>
    <s v="Primary I&amp;S NEC"/>
    <n v="398"/>
    <n v="0"/>
    <n v="0"/>
    <n v="0"/>
    <n v="398"/>
    <n v="12"/>
    <n v="386"/>
    <n v="386"/>
    <n v="12"/>
  </r>
  <r>
    <x v="20"/>
    <s v="Aluminum"/>
    <n v="1"/>
    <n v="0"/>
    <n v="0"/>
    <n v="0"/>
    <n v="1"/>
    <n v="0"/>
    <n v="1"/>
    <n v="1"/>
    <n v="0"/>
  </r>
  <r>
    <x v="20"/>
    <s v="Fab. Metal Products"/>
    <n v="27"/>
    <n v="0"/>
    <n v="0"/>
    <n v="0"/>
    <n v="27"/>
    <n v="14"/>
    <n v="13"/>
    <n v="13"/>
    <n v="14"/>
  </r>
  <r>
    <x v="21"/>
    <s v="Wheat"/>
    <n v="35"/>
    <n v="0"/>
    <n v="0"/>
    <n v="0"/>
    <n v="35"/>
    <n v="0"/>
    <n v="35"/>
    <n v="35"/>
    <n v="0"/>
  </r>
  <r>
    <x v="22"/>
    <s v="Corn"/>
    <n v="316"/>
    <n v="0"/>
    <n v="0"/>
    <n v="0"/>
    <n v="316"/>
    <n v="0"/>
    <n v="316"/>
    <n v="316"/>
    <n v="0"/>
  </r>
  <r>
    <x v="23"/>
    <s v="Rice"/>
    <n v="53"/>
    <n v="0"/>
    <n v="0"/>
    <n v="0"/>
    <n v="53"/>
    <n v="4"/>
    <n v="49"/>
    <n v="49"/>
    <n v="4"/>
  </r>
  <r>
    <x v="24"/>
    <s v="Soybeans"/>
    <n v="434"/>
    <n v="0"/>
    <n v="0"/>
    <n v="0"/>
    <n v="434"/>
    <n v="10"/>
    <n v="424"/>
    <n v="424"/>
    <n v="10"/>
  </r>
  <r>
    <x v="24"/>
    <s v="Oilseeds NEC"/>
    <n v="3"/>
    <n v="0"/>
    <n v="0"/>
    <n v="0"/>
    <n v="3"/>
    <n v="3"/>
    <n v="0"/>
    <n v="0"/>
    <n v="3"/>
  </r>
  <r>
    <x v="25"/>
    <s v="Vegetable Oils"/>
    <n v="170"/>
    <n v="0"/>
    <n v="4"/>
    <n v="6"/>
    <n v="160"/>
    <n v="17"/>
    <n v="143"/>
    <n v="147"/>
    <n v="23"/>
  </r>
  <r>
    <x v="26"/>
    <s v="Grain Mill Products"/>
    <n v="54"/>
    <n v="0"/>
    <n v="0"/>
    <n v="0"/>
    <n v="54"/>
    <n v="33"/>
    <n v="21"/>
    <n v="21"/>
    <n v="33"/>
  </r>
  <r>
    <x v="26"/>
    <s v="Animal Feed, Prep."/>
    <n v="20"/>
    <n v="0"/>
    <n v="0"/>
    <n v="0"/>
    <n v="20"/>
    <n v="3"/>
    <n v="17"/>
    <n v="17"/>
    <n v="3"/>
  </r>
  <r>
    <x v="27"/>
    <s v="Fish, Prepared"/>
    <n v="21"/>
    <n v="0"/>
    <n v="21"/>
    <n v="0"/>
    <n v="0"/>
    <n v="0"/>
    <n v="0"/>
    <n v="21"/>
    <n v="0"/>
  </r>
  <r>
    <x v="27"/>
    <s v="Sugar"/>
    <n v="130"/>
    <n v="0"/>
    <n v="0"/>
    <n v="0"/>
    <n v="130"/>
    <n v="130"/>
    <n v="0"/>
    <n v="0"/>
    <n v="130"/>
  </r>
  <r>
    <x v="27"/>
    <s v="Molasses"/>
    <n v="28"/>
    <n v="0"/>
    <n v="0"/>
    <n v="0"/>
    <n v="28"/>
    <n v="0"/>
    <n v="28"/>
    <n v="28"/>
    <n v="0"/>
  </r>
  <r>
    <x v="28"/>
    <s v="Machinery (Not Elec)"/>
    <n v="19"/>
    <n v="0"/>
    <n v="3"/>
    <n v="1"/>
    <n v="15"/>
    <n v="7"/>
    <n v="8"/>
    <n v="11"/>
    <n v="8"/>
  </r>
  <r>
    <x v="29"/>
    <s v="Manufac. Prod. NEC"/>
    <n v="9"/>
    <n v="0"/>
    <n v="0"/>
    <n v="0"/>
    <n v="9"/>
    <n v="1"/>
    <n v="8"/>
    <n v="8"/>
    <n v="1"/>
  </r>
  <r>
    <x v="30"/>
    <s v="Waste and Scrap NEC"/>
    <n v="341"/>
    <n v="0"/>
    <n v="341"/>
    <n v="0"/>
    <n v="0"/>
    <n v="0"/>
    <n v="0"/>
    <n v="341"/>
    <n v="0"/>
  </r>
</pivotCacheRecords>
</file>

<file path=xl/pivotCache/pivotCacheRecords7.xml><?xml version="1.0" encoding="utf-8"?>
<pivotCacheRecords xmlns="http://schemas.openxmlformats.org/spreadsheetml/2006/main" xmlns:r="http://schemas.openxmlformats.org/officeDocument/2006/relationships" count="69">
  <r>
    <n v="0"/>
    <x v="0"/>
    <s v="All Commodities"/>
    <n v="11412609"/>
    <n v="14044428"/>
  </r>
  <r>
    <n v="1200"/>
    <x v="1"/>
    <s v="Coal Coke"/>
    <n v="5079"/>
    <n v="56404"/>
  </r>
  <r>
    <n v="2100"/>
    <x v="2"/>
    <s v="Crude Petroleum"/>
    <n v="6341648"/>
    <n v="91923"/>
  </r>
  <r>
    <n v="2211"/>
    <x v="3"/>
    <s v="Gasoline"/>
    <n v="140171"/>
    <n v="3856005"/>
  </r>
  <r>
    <n v="2221"/>
    <x v="3"/>
    <s v="Kerosene"/>
    <n v="171540"/>
    <n v="1270421"/>
  </r>
  <r>
    <n v="2330"/>
    <x v="4"/>
    <s v="Distillate Fuel Oil"/>
    <n v="1664719"/>
    <n v="3605182"/>
  </r>
  <r>
    <n v="2340"/>
    <x v="4"/>
    <s v="Residual Fuel Oil"/>
    <n v="672863"/>
    <n v="622276"/>
  </r>
  <r>
    <n v="2350"/>
    <x v="4"/>
    <s v="Lube Oil &amp; Greases"/>
    <n v="39866"/>
    <n v="760100"/>
  </r>
  <r>
    <n v="2410"/>
    <x v="5"/>
    <s v="Petro. Jelly &amp; Waxes"/>
    <n v="0"/>
    <n v="15253"/>
  </r>
  <r>
    <n v="2429"/>
    <x v="5"/>
    <s v="Naphtha &amp; Solvents"/>
    <n v="285492"/>
    <n v="1669253"/>
  </r>
  <r>
    <n v="2430"/>
    <x v="5"/>
    <s v="Asphalt, Tar &amp; Pitch"/>
    <n v="11827"/>
    <n v="497325"/>
  </r>
  <r>
    <n v="2540"/>
    <x v="6"/>
    <s v="Petroleum Coke"/>
    <n v="299787"/>
    <n v="16421"/>
  </r>
  <r>
    <n v="2640"/>
    <x v="7"/>
    <s v="Hydrocarbon &amp; Petrol Gases, Liquefied and Gaseous"/>
    <n v="6962"/>
    <n v="8956"/>
  </r>
  <r>
    <n v="2990"/>
    <x v="8"/>
    <s v="Petro. Products NEC"/>
    <n v="10381"/>
    <n v="13886"/>
  </r>
  <r>
    <n v="3190"/>
    <x v="9"/>
    <s v="Fert. &amp; Mixes NEC"/>
    <n v="4969"/>
    <n v="0"/>
  </r>
  <r>
    <n v="3211"/>
    <x v="10"/>
    <s v="Acyclic Hydrocarbons"/>
    <n v="102827"/>
    <n v="20375"/>
  </r>
  <r>
    <n v="3212"/>
    <x v="10"/>
    <s v="Benzene &amp; Toluene"/>
    <n v="14545"/>
    <n v="100240"/>
  </r>
  <r>
    <n v="3219"/>
    <x v="10"/>
    <s v="Other Hydrocarbons"/>
    <n v="28727"/>
    <n v="296977"/>
  </r>
  <r>
    <n v="3220"/>
    <x v="10"/>
    <s v="Alcohols"/>
    <n v="0"/>
    <n v="405"/>
  </r>
  <r>
    <n v="3260"/>
    <x v="10"/>
    <s v="Organic Comp. NEC"/>
    <n v="0"/>
    <n v="0"/>
  </r>
  <r>
    <n v="3271"/>
    <x v="10"/>
    <s v="Sulphur (Liquid)"/>
    <n v="0"/>
    <n v="175687"/>
  </r>
  <r>
    <n v="3272"/>
    <x v="10"/>
    <s v="Sulphuric Acid"/>
    <n v="157877"/>
    <n v="139565"/>
  </r>
  <r>
    <n v="3274"/>
    <x v="10"/>
    <s v="Sodium Hydroxide"/>
    <n v="39061"/>
    <n v="370196"/>
  </r>
  <r>
    <n v="3275"/>
    <x v="10"/>
    <s v="Inorg. Elem., Oxides, &amp; Halogen Salts"/>
    <n v="35211"/>
    <n v="33819"/>
  </r>
  <r>
    <n v="3276"/>
    <x v="10"/>
    <s v="Metallic Salts"/>
    <n v="0"/>
    <n v="15812"/>
  </r>
  <r>
    <n v="3279"/>
    <x v="10"/>
    <s v="Inorganic Chem. NEC"/>
    <n v="0"/>
    <n v="5218"/>
  </r>
  <r>
    <n v="3282"/>
    <x v="10"/>
    <s v="Pigments &amp; Paints"/>
    <n v="0"/>
    <n v="0"/>
  </r>
  <r>
    <n v="3285"/>
    <x v="10"/>
    <s v="Perfumes &amp; Cleansers"/>
    <n v="0"/>
    <n v="0"/>
  </r>
  <r>
    <n v="3286"/>
    <x v="10"/>
    <s v="Plastics"/>
    <n v="0"/>
    <n v="0"/>
  </r>
  <r>
    <n v="3292"/>
    <x v="10"/>
    <s v="Starches, Gluten, Glue"/>
    <n v="0"/>
    <n v="0"/>
  </r>
  <r>
    <n v="3297"/>
    <x v="10"/>
    <s v="Chemical Additives"/>
    <n v="0"/>
    <n v="0"/>
  </r>
  <r>
    <n v="3299"/>
    <x v="10"/>
    <s v="Chem. Products NEC"/>
    <n v="0"/>
    <n v="67255"/>
  </r>
  <r>
    <n v="4225"/>
    <x v="11"/>
    <s v="Pulp &amp; Waste Paper"/>
    <n v="0"/>
    <n v="0"/>
  </r>
  <r>
    <n v="4322"/>
    <x v="12"/>
    <s v="Limestone"/>
    <n v="812148"/>
    <n v="0"/>
  </r>
  <r>
    <n v="4331"/>
    <x v="12"/>
    <s v="Sand &amp; Gravel"/>
    <n v="184559"/>
    <n v="11794"/>
  </r>
  <r>
    <n v="4420"/>
    <x v="13"/>
    <s v="Iron &amp; Steel Scrap"/>
    <n v="1400"/>
    <n v="83070"/>
  </r>
  <r>
    <n v="4650"/>
    <x v="14"/>
    <s v="Aluminum Ore"/>
    <n v="0"/>
    <n v="1696"/>
  </r>
  <r>
    <n v="4690"/>
    <x v="14"/>
    <s v="Non-Ferrous Ores NEC"/>
    <n v="0"/>
    <n v="0"/>
  </r>
  <r>
    <n v="4782"/>
    <x v="15"/>
    <s v="Clay &amp; Refrac. Mat."/>
    <n v="660"/>
    <n v="2760"/>
  </r>
  <r>
    <n v="4900"/>
    <x v="16"/>
    <s v="Non-Metal. Min. NEC"/>
    <n v="2380"/>
    <n v="300"/>
  </r>
  <r>
    <n v="5190"/>
    <x v="17"/>
    <s v="Paper Products NEC"/>
    <n v="0"/>
    <n v="0"/>
  </r>
  <r>
    <n v="5220"/>
    <x v="18"/>
    <s v="Cement &amp; Concrete"/>
    <n v="309791"/>
    <n v="0"/>
  </r>
  <r>
    <n v="5240"/>
    <x v="18"/>
    <s v="Glass &amp; Glass Prod."/>
    <n v="0"/>
    <n v="0"/>
  </r>
  <r>
    <n v="5320"/>
    <x v="19"/>
    <s v="I&amp;S Primary Forms"/>
    <n v="0"/>
    <n v="0"/>
  </r>
  <r>
    <n v="5330"/>
    <x v="19"/>
    <s v="I&amp;S Plates &amp; Sheets"/>
    <n v="0"/>
    <n v="1601"/>
  </r>
  <r>
    <n v="5360"/>
    <x v="19"/>
    <s v="I&amp;S Bars &amp; Shapes"/>
    <n v="0"/>
    <n v="17107"/>
  </r>
  <r>
    <n v="5370"/>
    <x v="19"/>
    <s v="I&amp;S Pipe &amp; Tube"/>
    <n v="0"/>
    <n v="0"/>
  </r>
  <r>
    <n v="5422"/>
    <x v="20"/>
    <s v="Aluminum"/>
    <n v="0"/>
    <n v="3670"/>
  </r>
  <r>
    <n v="5429"/>
    <x v="20"/>
    <s v="Smelted Prod. NEC"/>
    <n v="0"/>
    <n v="0"/>
  </r>
  <r>
    <n v="5480"/>
    <x v="20"/>
    <s v="Fab. Metal Products"/>
    <n v="0"/>
    <n v="24094"/>
  </r>
  <r>
    <n v="5540"/>
    <x v="21"/>
    <s v="Primary Wood Prod."/>
    <n v="0"/>
    <n v="0"/>
  </r>
  <r>
    <n v="6241"/>
    <x v="22"/>
    <s v="Wheat"/>
    <n v="0"/>
    <n v="0"/>
  </r>
  <r>
    <n v="6344"/>
    <x v="23"/>
    <s v="Corn"/>
    <n v="0"/>
    <n v="0"/>
  </r>
  <r>
    <n v="6442"/>
    <x v="24"/>
    <s v="Rice"/>
    <n v="0"/>
    <n v="6384"/>
  </r>
  <r>
    <n v="6522"/>
    <x v="25"/>
    <s v="Soybeans"/>
    <n v="0"/>
    <n v="0"/>
  </r>
  <r>
    <n v="6653"/>
    <x v="26"/>
    <s v="Vegetable Oils"/>
    <n v="0"/>
    <n v="0"/>
  </r>
  <r>
    <n v="6654"/>
    <x v="26"/>
    <s v="Vegetables &amp; Prod."/>
    <n v="0"/>
    <n v="0"/>
  </r>
  <r>
    <n v="6747"/>
    <x v="27"/>
    <s v="Grain Mill Products"/>
    <n v="0"/>
    <n v="0"/>
  </r>
  <r>
    <n v="6888"/>
    <x v="28"/>
    <s v="Water &amp; Ice"/>
    <n v="1045"/>
    <n v="10583"/>
  </r>
  <r>
    <n v="6889"/>
    <x v="28"/>
    <s v="Food Products NEC"/>
    <n v="0"/>
    <n v="0"/>
  </r>
  <r>
    <n v="7110"/>
    <x v="29"/>
    <s v="Machinery (Not Elec)"/>
    <n v="67074"/>
    <n v="145794"/>
  </r>
  <r>
    <n v="7120"/>
    <x v="29"/>
    <s v="Electrical Machinery"/>
    <n v="0"/>
    <n v="0"/>
  </r>
  <r>
    <n v="7210"/>
    <x v="30"/>
    <s v="Vehicles &amp; Parts"/>
    <n v="0"/>
    <n v="0"/>
  </r>
  <r>
    <n v="7230"/>
    <x v="30"/>
    <s v="Ships &amp; Boats"/>
    <n v="0"/>
    <n v="0"/>
  </r>
  <r>
    <n v="7400"/>
    <x v="31"/>
    <s v="Manufac. Wood Prod."/>
    <n v="0"/>
    <n v="0"/>
  </r>
  <r>
    <n v="7600"/>
    <x v="32"/>
    <s v="Rubber &amp; Plastic Pr."/>
    <n v="0"/>
    <n v="0"/>
  </r>
  <r>
    <n v="7900"/>
    <x v="33"/>
    <s v="Manufac. Prod. NEC"/>
    <n v="0"/>
    <n v="0"/>
  </r>
  <r>
    <n v="8900"/>
    <x v="34"/>
    <s v="Waste and Scrap NEC"/>
    <n v="0"/>
    <n v="26621"/>
  </r>
  <r>
    <n v="9900"/>
    <x v="35"/>
    <s v="Unknown or NEC"/>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2" cacheId="5"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S4:T36" firstHeaderRow="1" firstDataRow="1" firstDataCol="1"/>
  <pivotFields count="11">
    <pivotField axis="axisRow" showAll="0">
      <items count="32">
        <item x="1"/>
        <item x="2"/>
        <item x="3"/>
        <item x="4"/>
        <item x="5"/>
        <item x="6"/>
        <item x="7"/>
        <item x="8"/>
        <item x="9"/>
        <item x="10"/>
        <item x="11"/>
        <item x="12"/>
        <item x="13"/>
        <item x="14"/>
        <item x="15"/>
        <item x="16"/>
        <item x="17"/>
        <item x="18"/>
        <item x="19"/>
        <item x="20"/>
        <item x="21"/>
        <item x="22"/>
        <item x="23"/>
        <item x="24"/>
        <item x="25"/>
        <item x="26"/>
        <item x="27"/>
        <item x="28"/>
        <item x="29"/>
        <item x="30"/>
        <item x="0"/>
        <item t="default"/>
      </items>
    </pivotField>
    <pivotField showAll="0"/>
    <pivotField showAll="0" defaultSubtotal="0"/>
    <pivotField showAll="0"/>
    <pivotField showAll="0"/>
    <pivotField showAll="0"/>
    <pivotField showAll="0" defaultSubtotal="0"/>
    <pivotField showAll="0" defaultSubtotal="0"/>
    <pivotField showAll="0" defaultSubtotal="0"/>
    <pivotField showAll="0" defaultSubtotal="0"/>
    <pivotField dataField="1" showAll="0" defaultSubtotal="0"/>
  </pivotFields>
  <rowFields count="1">
    <field x="0"/>
  </rowFields>
  <rowItems count="32">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t="grand">
      <x/>
    </i>
  </rowItems>
  <colItems count="1">
    <i/>
  </colItems>
  <dataFields count="1">
    <dataField name="Sum of Tot Ship" fld="10" baseField="0" baseItem="0"/>
  </dataFields>
  <formats count="7">
    <format dxfId="68">
      <pivotArea dataOnly="0" labelOnly="1" fieldPosition="0">
        <references count="1">
          <reference field="0" count="1">
            <x v="1"/>
          </reference>
        </references>
      </pivotArea>
    </format>
    <format dxfId="67">
      <pivotArea dataOnly="0" labelOnly="1" fieldPosition="0">
        <references count="1">
          <reference field="0" count="1">
            <x v="3"/>
          </reference>
        </references>
      </pivotArea>
    </format>
    <format dxfId="66">
      <pivotArea dataOnly="0" labelOnly="1" fieldPosition="0">
        <references count="1">
          <reference field="0" count="1">
            <x v="4"/>
          </reference>
        </references>
      </pivotArea>
    </format>
    <format dxfId="65">
      <pivotArea dataOnly="0" labelOnly="1" fieldPosition="0">
        <references count="1">
          <reference field="0" count="1">
            <x v="9"/>
          </reference>
        </references>
      </pivotArea>
    </format>
    <format dxfId="64">
      <pivotArea dataOnly="0" labelOnly="1" fieldPosition="0">
        <references count="1">
          <reference field="0" count="1">
            <x v="2"/>
          </reference>
        </references>
      </pivotArea>
    </format>
    <format dxfId="63">
      <pivotArea dataOnly="0" labelOnly="1" fieldPosition="0">
        <references count="1">
          <reference field="0" count="1">
            <x v="7"/>
          </reference>
        </references>
      </pivotArea>
    </format>
    <format dxfId="62">
      <pivotArea dataOnly="0" labelOnly="1" fieldPosition="0">
        <references count="1">
          <reference field="0" count="3">
            <x v="2"/>
            <x v="3"/>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0.xml><?xml version="1.0" encoding="utf-8"?>
<pivotTableDefinition xmlns="http://schemas.openxmlformats.org/spreadsheetml/2006/main" name="PivotTable4"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T5:U46" firstHeaderRow="1" firstDataRow="1" firstDataCol="1"/>
  <pivotFields count="3">
    <pivotField axis="axisRow" showAll="0">
      <items count="41">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0"/>
        <item t="default"/>
      </items>
    </pivotField>
    <pivotField showAll="0"/>
    <pivotField dataField="1" showAll="0"/>
  </pivotFields>
  <rowFields count="1">
    <field x="0"/>
  </rowFields>
  <rowItems count="4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t="grand">
      <x/>
    </i>
  </rowItems>
  <colItems count="1">
    <i/>
  </colItems>
  <dataFields count="1">
    <dataField name="Sum of Shipments" fld="2" baseField="0" baseItem="0"/>
  </dataFields>
  <formats count="9">
    <format dxfId="27">
      <pivotArea dataOnly="0" labelOnly="1" fieldPosition="0">
        <references count="1">
          <reference field="0" count="1">
            <x v="0"/>
          </reference>
        </references>
      </pivotArea>
    </format>
    <format dxfId="26">
      <pivotArea dataOnly="0" labelOnly="1" fieldPosition="0">
        <references count="1">
          <reference field="0" count="1">
            <x v="3"/>
          </reference>
        </references>
      </pivotArea>
    </format>
    <format dxfId="25">
      <pivotArea dataOnly="0" labelOnly="1" fieldPosition="0">
        <references count="1">
          <reference field="0" count="1">
            <x v="5"/>
          </reference>
        </references>
      </pivotArea>
    </format>
    <format dxfId="24">
      <pivotArea dataOnly="0" labelOnly="1" fieldPosition="0">
        <references count="1">
          <reference field="0" count="1">
            <x v="9"/>
          </reference>
        </references>
      </pivotArea>
    </format>
    <format dxfId="23">
      <pivotArea dataOnly="0" labelOnly="1" fieldPosition="0">
        <references count="1">
          <reference field="0" count="1">
            <x v="12"/>
          </reference>
        </references>
      </pivotArea>
    </format>
    <format dxfId="22">
      <pivotArea dataOnly="0" labelOnly="1" fieldPosition="0">
        <references count="1">
          <reference field="0" count="1">
            <x v="19"/>
          </reference>
        </references>
      </pivotArea>
    </format>
    <format dxfId="21">
      <pivotArea dataOnly="0" labelOnly="1" fieldPosition="0">
        <references count="1">
          <reference field="0" count="1">
            <x v="20"/>
          </reference>
        </references>
      </pivotArea>
    </format>
    <format dxfId="20">
      <pivotArea dataOnly="0" labelOnly="1" fieldPosition="0">
        <references count="1">
          <reference field="0" count="1">
            <x v="3"/>
          </reference>
        </references>
      </pivotArea>
    </format>
    <format dxfId="19">
      <pivotArea dataOnly="0" labelOnly="1" fieldPosition="0">
        <references count="1">
          <reference field="0" count="1">
            <x v="5"/>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1.xml><?xml version="1.0" encoding="utf-8"?>
<pivotTableDefinition xmlns="http://schemas.openxmlformats.org/spreadsheetml/2006/main" name="PivotTable5"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Q4:R38" firstHeaderRow="1" firstDataRow="1" firstDataCol="1"/>
  <pivotFields count="3">
    <pivotField axis="axisRow" showAll="0">
      <items count="34">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0"/>
        <item t="default"/>
      </items>
    </pivotField>
    <pivotField dataField="1" showAll="0"/>
    <pivotField showAll="0"/>
  </pivotFields>
  <rowFields count="1">
    <field x="0"/>
  </rowFields>
  <rowItems count="34">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t="grand">
      <x/>
    </i>
  </rowItems>
  <colItems count="1">
    <i/>
  </colItems>
  <dataFields count="1">
    <dataField name="Sum of Receipts" fld="1" baseField="0" baseItem="0"/>
  </dataFields>
  <formats count="5">
    <format dxfId="11">
      <pivotArea dataOnly="0" labelOnly="1" fieldPosition="0">
        <references count="1">
          <reference field="0" count="1">
            <x v="0"/>
          </reference>
        </references>
      </pivotArea>
    </format>
    <format dxfId="10">
      <pivotArea dataOnly="0" labelOnly="1" fieldPosition="0">
        <references count="1">
          <reference field="0" count="1">
            <x v="1"/>
          </reference>
        </references>
      </pivotArea>
    </format>
    <format dxfId="9">
      <pivotArea dataOnly="0" labelOnly="1" fieldPosition="0">
        <references count="1">
          <reference field="0" count="1">
            <x v="2"/>
          </reference>
        </references>
      </pivotArea>
    </format>
    <format dxfId="8">
      <pivotArea dataOnly="0" labelOnly="1" fieldPosition="0">
        <references count="1">
          <reference field="0" count="1">
            <x v="7"/>
          </reference>
        </references>
      </pivotArea>
    </format>
    <format dxfId="7">
      <pivotArea dataOnly="0" labelOnly="1" fieldPosition="0">
        <references count="1">
          <reference field="0" count="2">
            <x v="1"/>
            <x v="2"/>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2.xml><?xml version="1.0" encoding="utf-8"?>
<pivotTableDefinition xmlns="http://schemas.openxmlformats.org/spreadsheetml/2006/main" name="PivotTable6"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V4:W38" firstHeaderRow="1" firstDataRow="1" firstDataCol="1"/>
  <pivotFields count="3">
    <pivotField axis="axisRow" showAll="0">
      <items count="34">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0"/>
        <item t="default"/>
      </items>
    </pivotField>
    <pivotField showAll="0"/>
    <pivotField dataField="1" showAll="0"/>
  </pivotFields>
  <rowFields count="1">
    <field x="0"/>
  </rowFields>
  <rowItems count="34">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t="grand">
      <x/>
    </i>
  </rowItems>
  <colItems count="1">
    <i/>
  </colItems>
  <dataFields count="1">
    <dataField name="Sum of Shipments" fld="2" baseField="0" baseItem="0"/>
  </dataFields>
  <formats count="2">
    <format dxfId="13">
      <pivotArea dataOnly="0" labelOnly="1" fieldPosition="0">
        <references count="1">
          <reference field="0" count="1">
            <x v="10"/>
          </reference>
        </references>
      </pivotArea>
    </format>
    <format dxfId="12">
      <pivotArea dataOnly="0" labelOnly="1" fieldPosition="0">
        <references count="1">
          <reference field="0" count="1">
            <x v="11"/>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3.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M4:N39" firstHeaderRow="1" firstDataRow="1" firstDataCol="1"/>
  <pivotFields count="5">
    <pivotField axis="axisRow" showAll="0">
      <items count="35">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0"/>
        <item t="default"/>
      </items>
    </pivotField>
    <pivotField showAll="0"/>
    <pivotField showAll="0"/>
    <pivotField showAll="0"/>
    <pivotField dataField="1" showAll="0"/>
  </pivotFields>
  <rowFields count="1">
    <field x="0"/>
  </rowFields>
  <rowItems count="3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t="grand">
      <x/>
    </i>
  </rowItems>
  <colItems count="1">
    <i/>
  </colItems>
  <dataFields count="1">
    <dataField name="Sum of Shipments" fld="4" baseField="0" baseItem="0"/>
  </dataFields>
  <formats count="2">
    <format dxfId="1">
      <pivotArea dataOnly="0" labelOnly="1" fieldPosition="0">
        <references count="1">
          <reference field="0" count="1">
            <x v="2"/>
          </reference>
        </references>
      </pivotArea>
    </format>
    <format dxfId="0">
      <pivotArea dataOnly="0" labelOnly="1" fieldPosition="0">
        <references count="1">
          <reference field="0" count="1">
            <x v="16"/>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4.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H4:I39" firstHeaderRow="1" firstDataRow="1" firstDataCol="1"/>
  <pivotFields count="5">
    <pivotField axis="axisRow" showAll="0">
      <items count="35">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0"/>
        <item t="default"/>
      </items>
    </pivotField>
    <pivotField showAll="0"/>
    <pivotField showAll="0"/>
    <pivotField dataField="1" showAll="0"/>
    <pivotField showAll="0"/>
  </pivotFields>
  <rowFields count="1">
    <field x="0"/>
  </rowFields>
  <rowItems count="3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t="grand">
      <x/>
    </i>
  </rowItems>
  <colItems count="1">
    <i/>
  </colItems>
  <dataFields count="1">
    <dataField name="Sum of Receipts" fld="3" baseField="0" baseItem="0"/>
  </dataFields>
  <formats count="5">
    <format dxfId="6">
      <pivotArea dataOnly="0" labelOnly="1" fieldPosition="0">
        <references count="1">
          <reference field="0" count="1">
            <x v="2"/>
          </reference>
        </references>
      </pivotArea>
    </format>
    <format dxfId="5">
      <pivotArea dataOnly="0" labelOnly="1" fieldPosition="0">
        <references count="1">
          <reference field="0" count="1">
            <x v="4"/>
          </reference>
        </references>
      </pivotArea>
    </format>
    <format dxfId="4">
      <pivotArea dataOnly="0" labelOnly="1" fieldPosition="0">
        <references count="1">
          <reference field="0" count="1">
            <x v="19"/>
          </reference>
        </references>
      </pivotArea>
    </format>
    <format dxfId="3">
      <pivotArea dataOnly="0" labelOnly="1" fieldPosition="0">
        <references count="1">
          <reference field="0" count="1">
            <x v="19"/>
          </reference>
        </references>
      </pivotArea>
    </format>
    <format dxfId="2">
      <pivotArea dataOnly="0" labelOnly="1" fieldPosition="0">
        <references count="1">
          <reference field="0" count="1">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5"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N4:O36" firstHeaderRow="1" firstDataRow="1" firstDataCol="1"/>
  <pivotFields count="11">
    <pivotField axis="axisRow" showAll="0">
      <items count="32">
        <item x="1"/>
        <item x="2"/>
        <item x="3"/>
        <item x="4"/>
        <item x="5"/>
        <item x="6"/>
        <item x="7"/>
        <item x="8"/>
        <item x="9"/>
        <item x="10"/>
        <item x="11"/>
        <item x="12"/>
        <item x="13"/>
        <item x="14"/>
        <item x="15"/>
        <item x="16"/>
        <item x="17"/>
        <item x="18"/>
        <item x="19"/>
        <item x="20"/>
        <item x="21"/>
        <item x="22"/>
        <item x="23"/>
        <item x="24"/>
        <item x="25"/>
        <item x="26"/>
        <item x="27"/>
        <item x="28"/>
        <item x="29"/>
        <item x="30"/>
        <item x="0"/>
        <item t="default"/>
      </items>
    </pivotField>
    <pivotField showAll="0"/>
    <pivotField showAll="0" defaultSubtotal="0"/>
    <pivotField showAll="0"/>
    <pivotField showAll="0"/>
    <pivotField showAll="0"/>
    <pivotField showAll="0" defaultSubtotal="0"/>
    <pivotField showAll="0" defaultSubtotal="0"/>
    <pivotField showAll="0" defaultSubtotal="0"/>
    <pivotField dataField="1" showAll="0" defaultSubtotal="0"/>
    <pivotField showAll="0" defaultSubtotal="0"/>
  </pivotFields>
  <rowFields count="1">
    <field x="0"/>
  </rowFields>
  <rowItems count="32">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t="grand">
      <x/>
    </i>
  </rowItems>
  <colItems count="1">
    <i/>
  </colItems>
  <dataFields count="1">
    <dataField name="Sum of Tot Rec" fld="9" baseField="0" baseItem="0"/>
  </dataFields>
  <formats count="10">
    <format dxfId="78">
      <pivotArea dataOnly="0" labelOnly="1" fieldPosition="0">
        <references count="1">
          <reference field="0" count="1">
            <x v="2"/>
          </reference>
        </references>
      </pivotArea>
    </format>
    <format dxfId="77">
      <pivotArea dataOnly="0" labelOnly="1" fieldPosition="0">
        <references count="1">
          <reference field="0" count="1">
            <x v="3"/>
          </reference>
        </references>
      </pivotArea>
    </format>
    <format dxfId="76">
      <pivotArea dataOnly="0" labelOnly="1" fieldPosition="0">
        <references count="1">
          <reference field="0" count="1">
            <x v="9"/>
          </reference>
        </references>
      </pivotArea>
    </format>
    <format dxfId="75">
      <pivotArea dataOnly="0" labelOnly="1" fieldPosition="0">
        <references count="1">
          <reference field="0" count="1">
            <x v="11"/>
          </reference>
        </references>
      </pivotArea>
    </format>
    <format dxfId="74">
      <pivotArea dataOnly="0" labelOnly="1" fieldPosition="0">
        <references count="1">
          <reference field="0" count="1">
            <x v="29"/>
          </reference>
        </references>
      </pivotArea>
    </format>
    <format dxfId="73">
      <pivotArea dataOnly="0" labelOnly="1" fieldPosition="0">
        <references count="1">
          <reference field="0" count="1">
            <x v="1"/>
          </reference>
        </references>
      </pivotArea>
    </format>
    <format dxfId="72">
      <pivotArea dataOnly="0" labelOnly="1" fieldPosition="0">
        <references count="1">
          <reference field="0" count="1">
            <x v="1"/>
          </reference>
        </references>
      </pivotArea>
    </format>
    <format dxfId="71">
      <pivotArea dataOnly="0" labelOnly="1" fieldPosition="0">
        <references count="1">
          <reference field="0" count="1">
            <x v="11"/>
          </reference>
        </references>
      </pivotArea>
    </format>
    <format dxfId="70">
      <pivotArea dataOnly="0" labelOnly="1" fieldPosition="0">
        <references count="1">
          <reference field="0" count="1">
            <x v="4"/>
          </reference>
        </references>
      </pivotArea>
    </format>
    <format dxfId="69">
      <pivotArea dataOnly="0" labelOnly="1" fieldPosition="0">
        <references count="1">
          <reference field="0" count="3">
            <x v="2"/>
            <x v="3"/>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V5:W46" firstHeaderRow="1" firstDataRow="1" firstDataCol="1"/>
  <pivotFields count="3">
    <pivotField axis="axisRow" showAll="0">
      <items count="41">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0"/>
        <item t="default"/>
      </items>
    </pivotField>
    <pivotField dataField="1" showAll="0"/>
    <pivotField showAll="0"/>
  </pivotFields>
  <rowFields count="1">
    <field x="0"/>
  </rowFields>
  <rowItems count="4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t="grand">
      <x/>
    </i>
  </rowItems>
  <colItems count="1">
    <i/>
  </colItems>
  <dataFields count="1">
    <dataField name="Sum of Receipts" fld="1" baseField="0" baseItem="0"/>
  </dataFields>
  <formats count="7">
    <format dxfId="53">
      <pivotArea dataOnly="0" labelOnly="1" fieldPosition="0">
        <references count="1">
          <reference field="0" count="1">
            <x v="2"/>
          </reference>
        </references>
      </pivotArea>
    </format>
    <format dxfId="52">
      <pivotArea dataOnly="0" labelOnly="1" fieldPosition="0">
        <references count="1">
          <reference field="0" count="1">
            <x v="3"/>
          </reference>
        </references>
      </pivotArea>
    </format>
    <format dxfId="51">
      <pivotArea dataOnly="0" labelOnly="1" fieldPosition="0">
        <references count="1">
          <reference field="0" count="1">
            <x v="4"/>
          </reference>
        </references>
      </pivotArea>
    </format>
    <format dxfId="50">
      <pivotArea dataOnly="0" labelOnly="1" fieldPosition="0">
        <references count="1">
          <reference field="0" count="1">
            <x v="5"/>
          </reference>
        </references>
      </pivotArea>
    </format>
    <format dxfId="49">
      <pivotArea dataOnly="0" labelOnly="1" fieldPosition="0">
        <references count="1">
          <reference field="0" count="1">
            <x v="10"/>
          </reference>
        </references>
      </pivotArea>
    </format>
    <format dxfId="48">
      <pivotArea dataOnly="0" labelOnly="1" fieldPosition="0">
        <references count="1">
          <reference field="0" count="1">
            <x v="13"/>
          </reference>
        </references>
      </pivotArea>
    </format>
    <format dxfId="47">
      <pivotArea dataOnly="0" labelOnly="1" fieldPosition="0">
        <references count="1">
          <reference field="0" count="4">
            <x v="2"/>
            <x v="3"/>
            <x v="4"/>
            <x v="5"/>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A5:AB46" firstHeaderRow="1" firstDataRow="1" firstDataCol="1"/>
  <pivotFields count="3">
    <pivotField axis="axisRow" showAll="0">
      <items count="41">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0"/>
        <item t="default"/>
      </items>
    </pivotField>
    <pivotField showAll="0"/>
    <pivotField dataField="1" showAll="0"/>
  </pivotFields>
  <rowFields count="1">
    <field x="0"/>
  </rowFields>
  <rowItems count="4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t="grand">
      <x/>
    </i>
  </rowItems>
  <colItems count="1">
    <i/>
  </colItems>
  <dataFields count="1">
    <dataField name="Sum of Shipments" fld="2" baseField="0" baseItem="0"/>
  </dataFields>
  <formats count="8">
    <format dxfId="61">
      <pivotArea dataOnly="0" labelOnly="1" fieldPosition="0">
        <references count="1">
          <reference field="0" count="1">
            <x v="2"/>
          </reference>
        </references>
      </pivotArea>
    </format>
    <format dxfId="60">
      <pivotArea dataOnly="0" labelOnly="1" fieldPosition="0">
        <references count="1">
          <reference field="0" count="1">
            <x v="3"/>
          </reference>
        </references>
      </pivotArea>
    </format>
    <format dxfId="59">
      <pivotArea dataOnly="0" labelOnly="1" fieldPosition="0">
        <references count="1">
          <reference field="0" count="1">
            <x v="4"/>
          </reference>
        </references>
      </pivotArea>
    </format>
    <format dxfId="58">
      <pivotArea dataOnly="0" labelOnly="1" fieldPosition="0">
        <references count="1">
          <reference field="0" count="1">
            <x v="5"/>
          </reference>
        </references>
      </pivotArea>
    </format>
    <format dxfId="57">
      <pivotArea dataOnly="0" labelOnly="1" fieldPosition="0">
        <references count="1">
          <reference field="0" count="1">
            <x v="6"/>
          </reference>
        </references>
      </pivotArea>
    </format>
    <format dxfId="56">
      <pivotArea dataOnly="0" labelOnly="1" fieldPosition="0">
        <references count="1">
          <reference field="0" count="1">
            <x v="10"/>
          </reference>
        </references>
      </pivotArea>
    </format>
    <format dxfId="55">
      <pivotArea dataOnly="0" labelOnly="1" fieldPosition="0">
        <references count="1">
          <reference field="0" count="1">
            <x v="1"/>
          </reference>
        </references>
      </pivotArea>
    </format>
    <format dxfId="54">
      <pivotArea dataOnly="0" labelOnly="1" fieldPosition="0">
        <references count="1">
          <reference field="0" count="5">
            <x v="2"/>
            <x v="3"/>
            <x v="4"/>
            <x v="5"/>
            <x v="6"/>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L3:M40" firstHeaderRow="1" firstDataRow="1" firstDataCol="1"/>
  <pivotFields count="5">
    <pivotField showAll="0"/>
    <pivotField axis="axisRow" showAll="0">
      <items count="37">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0"/>
        <item t="default"/>
      </items>
    </pivotField>
    <pivotField showAll="0"/>
    <pivotField dataField="1" showAll="0"/>
    <pivotField showAll="0"/>
  </pivotFields>
  <rowFields count="1">
    <field x="1"/>
  </rowFields>
  <rowItems count="3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t="grand">
      <x/>
    </i>
  </rowItems>
  <colItems count="1">
    <i/>
  </colItems>
  <dataFields count="1">
    <dataField name="Sum of Receipts" fld="3" baseField="0" baseItem="0"/>
  </dataFields>
  <formats count="4">
    <format dxfId="43">
      <pivotArea dataOnly="0" labelOnly="1" fieldPosition="0">
        <references count="1">
          <reference field="1" count="1">
            <x v="1"/>
          </reference>
        </references>
      </pivotArea>
    </format>
    <format dxfId="42">
      <pivotArea dataOnly="0" labelOnly="1" fieldPosition="0">
        <references count="1">
          <reference field="1" count="1">
            <x v="3"/>
          </reference>
        </references>
      </pivotArea>
    </format>
    <format dxfId="41">
      <pivotArea dataOnly="0" labelOnly="1" fieldPosition="0">
        <references count="1">
          <reference field="1" count="1">
            <x v="11"/>
          </reference>
        </references>
      </pivotArea>
    </format>
    <format dxfId="40">
      <pivotArea dataOnly="0" labelOnly="1" fieldPosition="0">
        <references count="1">
          <reference field="1" count="1">
            <x v="3"/>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1" cacheId="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3:H40" firstHeaderRow="1" firstDataRow="1" firstDataCol="1"/>
  <pivotFields count="5">
    <pivotField showAll="0"/>
    <pivotField axis="axisRow" showAll="0">
      <items count="37">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0"/>
        <item t="default"/>
      </items>
    </pivotField>
    <pivotField showAll="0"/>
    <pivotField showAll="0"/>
    <pivotField dataField="1" showAll="0"/>
  </pivotFields>
  <rowFields count="1">
    <field x="1"/>
  </rowFields>
  <rowItems count="3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t="grand">
      <x/>
    </i>
  </rowItems>
  <colItems count="1">
    <i/>
  </colItems>
  <dataFields count="1">
    <dataField name="Sum of Shipments" fld="4" baseField="0" baseItem="0"/>
  </dataFields>
  <formats count="3">
    <format dxfId="46">
      <pivotArea dataOnly="0" labelOnly="1" fieldPosition="0">
        <references count="1">
          <reference field="1" count="3">
            <x v="2"/>
            <x v="3"/>
            <x v="4"/>
          </reference>
        </references>
      </pivotArea>
    </format>
    <format dxfId="45">
      <pivotArea dataOnly="0" labelOnly="1" fieldPosition="0">
        <references count="1">
          <reference field="1" count="1">
            <x v="9"/>
          </reference>
        </references>
      </pivotArea>
    </format>
    <format dxfId="44">
      <pivotArea dataOnly="0" labelOnly="1" fieldPosition="0">
        <references count="1">
          <reference field="1" count="3">
            <x v="2"/>
            <x v="3"/>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V4:W41" firstHeaderRow="1" firstDataRow="1" firstDataCol="1"/>
  <pivotFields count="3">
    <pivotField axis="axisRow" showAll="0">
      <items count="37">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0"/>
        <item t="default"/>
      </items>
    </pivotField>
    <pivotField showAll="0"/>
    <pivotField dataField="1" showAll="0"/>
  </pivotFields>
  <rowFields count="1">
    <field x="0"/>
  </rowFields>
  <rowItems count="3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t="grand">
      <x/>
    </i>
  </rowItems>
  <colItems count="1">
    <i/>
  </colItems>
  <dataFields count="1">
    <dataField name="Sum of Shipments" fld="2" baseField="0" baseItem="0"/>
  </dataFields>
  <formats count="6">
    <format dxfId="33">
      <pivotArea dataOnly="0" labelOnly="1" fieldPosition="0">
        <references count="1">
          <reference field="0" count="1">
            <x v="3"/>
          </reference>
        </references>
      </pivotArea>
    </format>
    <format dxfId="32">
      <pivotArea dataOnly="0" labelOnly="1" fieldPosition="0">
        <references count="1">
          <reference field="0" count="1">
            <x v="4"/>
          </reference>
        </references>
      </pivotArea>
    </format>
    <format dxfId="31">
      <pivotArea dataOnly="0" labelOnly="1" fieldPosition="0">
        <references count="1">
          <reference field="0" count="1">
            <x v="10"/>
          </reference>
        </references>
      </pivotArea>
    </format>
    <format dxfId="30">
      <pivotArea dataOnly="0" labelOnly="1" fieldPosition="0">
        <references count="1">
          <reference field="0" count="1">
            <x v="10"/>
          </reference>
        </references>
      </pivotArea>
    </format>
    <format dxfId="29">
      <pivotArea dataOnly="0" labelOnly="1" fieldPosition="0">
        <references count="1">
          <reference field="0" count="1">
            <x v="10"/>
          </reference>
        </references>
      </pivotArea>
    </format>
    <format dxfId="28">
      <pivotArea dataOnly="0" labelOnly="1" fieldPosition="0">
        <references count="1">
          <reference field="0" count="2">
            <x v="3"/>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1"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Q4:R41" firstHeaderRow="1" firstDataRow="1" firstDataCol="1"/>
  <pivotFields count="3">
    <pivotField axis="axisRow" showAll="0">
      <items count="37">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0"/>
        <item t="default"/>
      </items>
    </pivotField>
    <pivotField dataField="1" showAll="0"/>
    <pivotField showAll="0"/>
  </pivotFields>
  <rowFields count="1">
    <field x="0"/>
  </rowFields>
  <rowItems count="3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t="grand">
      <x/>
    </i>
  </rowItems>
  <colItems count="1">
    <i/>
  </colItems>
  <dataFields count="1">
    <dataField name="Sum of Receipts" fld="1" baseField="0" baseItem="0"/>
  </dataFields>
  <formats count="6">
    <format dxfId="39">
      <pivotArea dataOnly="0" labelOnly="1" fieldPosition="0">
        <references count="1">
          <reference field="0" count="1">
            <x v="4"/>
          </reference>
        </references>
      </pivotArea>
    </format>
    <format dxfId="38">
      <pivotArea dataOnly="0" labelOnly="1" fieldPosition="0">
        <references count="1">
          <reference field="0" count="1">
            <x v="10"/>
          </reference>
        </references>
      </pivotArea>
    </format>
    <format dxfId="37">
      <pivotArea dataOnly="0" labelOnly="1" fieldPosition="0">
        <references count="1">
          <reference field="0" count="1">
            <x v="10"/>
          </reference>
        </references>
      </pivotArea>
    </format>
    <format dxfId="36">
      <pivotArea dataOnly="0" labelOnly="1" fieldPosition="0">
        <references count="1">
          <reference field="0" count="1">
            <x v="13"/>
          </reference>
        </references>
      </pivotArea>
    </format>
    <format dxfId="35">
      <pivotArea dataOnly="0" labelOnly="1" fieldPosition="0">
        <references count="1">
          <reference field="0" count="1">
            <x v="10"/>
          </reference>
        </references>
      </pivotArea>
    </format>
    <format dxfId="34">
      <pivotArea dataOnly="0" labelOnly="1" fieldPosition="0">
        <references count="1">
          <reference field="0" count="1">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PivotTable3"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O5:P46" firstHeaderRow="1" firstDataRow="1" firstDataCol="1"/>
  <pivotFields count="3">
    <pivotField axis="axisRow" showAll="0">
      <items count="41">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0"/>
        <item t="default"/>
      </items>
    </pivotField>
    <pivotField dataField="1" showAll="0"/>
    <pivotField showAll="0"/>
  </pivotFields>
  <rowFields count="1">
    <field x="0"/>
  </rowFields>
  <rowItems count="4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t="grand">
      <x/>
    </i>
  </rowItems>
  <colItems count="1">
    <i/>
  </colItems>
  <dataFields count="1">
    <dataField name="Sum of Receipts" fld="1" baseField="0" baseItem="0"/>
  </dataFields>
  <formats count="5">
    <format dxfId="18">
      <pivotArea dataOnly="0" labelOnly="1" fieldPosition="0">
        <references count="1">
          <reference field="0" count="1">
            <x v="0"/>
          </reference>
        </references>
      </pivotArea>
    </format>
    <format dxfId="17">
      <pivotArea dataOnly="0" labelOnly="1" fieldPosition="0">
        <references count="1">
          <reference field="0" count="1">
            <x v="4"/>
          </reference>
        </references>
      </pivotArea>
    </format>
    <format dxfId="16">
      <pivotArea dataOnly="0" labelOnly="1" fieldPosition="0">
        <references count="1">
          <reference field="0" count="1">
            <x v="10"/>
          </reference>
        </references>
      </pivotArea>
    </format>
    <format dxfId="15">
      <pivotArea dataOnly="0" labelOnly="1" fieldPosition="0">
        <references count="1">
          <reference field="0" count="1">
            <x v="12"/>
          </reference>
        </references>
      </pivotArea>
    </format>
    <format dxfId="14">
      <pivotArea dataOnly="0" labelOnly="1" fieldPosition="0">
        <references count="1">
          <reference field="0" count="1">
            <x v="4"/>
          </reference>
        </references>
      </pivotArea>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hyperlink" Target="https://www.eia.gov/dnav/pet/pet_crd_crpdn_adc_mbbl_m.htm"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eia.gov/dnav/ng/ng_prod_sum_a_EPG0_VGM_mmcf_a.htm"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eia.gov/coal/data/browser/"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www.eia.gov/dnav/pet/pet_pri_spt_s1_m.htm"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www.eia.gov/dnav/ng/hist/rngwhhdm.htm"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fred.stlouisfed.org/categories/33543"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minerals.usgs.gov/minerals/pubs/commodity/copper/mcs-2018-coppe.pdf" TargetMode="External"/><Relationship Id="rId18" Type="http://schemas.openxmlformats.org/officeDocument/2006/relationships/hyperlink" Target="https://www.ers.usda.gov/data-products/commodity-costs-and-returns/commodity-costs-and-returns/" TargetMode="External"/><Relationship Id="rId26" Type="http://schemas.openxmlformats.org/officeDocument/2006/relationships/hyperlink" Target="https://www.ers.usda.gov/data-products/commodity-costs-and-returns/commodity-costs-and-returns/" TargetMode="External"/><Relationship Id="rId39" Type="http://schemas.openxmlformats.org/officeDocument/2006/relationships/hyperlink" Target="https://beta.bls.gov/dataViewer/view/timeseries/WPU0613020T1" TargetMode="External"/><Relationship Id="rId21" Type="http://schemas.openxmlformats.org/officeDocument/2006/relationships/hyperlink" Target="https://www.eia.gov/dnav/ng/ng_pri_sum_dcu_nus_m.htm" TargetMode="External"/><Relationship Id="rId34" Type="http://schemas.openxmlformats.org/officeDocument/2006/relationships/hyperlink" Target="https://beta.bls.gov/dataViewer/view/timeseries/WPU061403996" TargetMode="External"/><Relationship Id="rId42" Type="http://schemas.openxmlformats.org/officeDocument/2006/relationships/hyperlink" Target="https://beta.bls.gov/dataViewer/view/timeseries/WPU06130283" TargetMode="External"/><Relationship Id="rId47" Type="http://schemas.openxmlformats.org/officeDocument/2006/relationships/hyperlink" Target="https://beta.bls.gov/dataViewer/view/timeseries/WPU067909" TargetMode="External"/><Relationship Id="rId50" Type="http://schemas.openxmlformats.org/officeDocument/2006/relationships/hyperlink" Target="https://beta.bls.gov/dataViewer/view/timeseries/WPU1352" TargetMode="External"/><Relationship Id="rId55" Type="http://schemas.openxmlformats.org/officeDocument/2006/relationships/hyperlink" Target="https://beta.bls.gov/dataViewer/view/timeseries/WPU10170204" TargetMode="External"/><Relationship Id="rId63" Type="http://schemas.openxmlformats.org/officeDocument/2006/relationships/hyperlink" Target="https://beta.bls.gov/dataViewer/view/timeseries/WPS029" TargetMode="External"/><Relationship Id="rId68" Type="http://schemas.openxmlformats.org/officeDocument/2006/relationships/hyperlink" Target="https://beta.bls.gov/dataViewer/view/timeseries/WPS114" TargetMode="External"/><Relationship Id="rId7" Type="http://schemas.openxmlformats.org/officeDocument/2006/relationships/hyperlink" Target="https://minerals.usgs.gov/minerals/pubs/commodity/phosphate_rock/mis-2016cy-phosp-potas.pdf" TargetMode="External"/><Relationship Id="rId71" Type="http://schemas.openxmlformats.org/officeDocument/2006/relationships/hyperlink" Target="https://beta.bls.gov/dataViewer/view/timeseries/WPS084" TargetMode="External"/><Relationship Id="rId2" Type="http://schemas.openxmlformats.org/officeDocument/2006/relationships/hyperlink" Target="https://www.eia.gov/dnav/pet/pet_pri_refoth_a_EPJK_PTG_dpgal_m.htm" TargetMode="External"/><Relationship Id="rId16" Type="http://schemas.openxmlformats.org/officeDocument/2006/relationships/hyperlink" Target="https://www.eia.gov/dnav/pet/pet_pri_refoth_dcu_nus_m.htm" TargetMode="External"/><Relationship Id="rId29" Type="http://schemas.openxmlformats.org/officeDocument/2006/relationships/hyperlink" Target="https://www.nass.usda.gov/Publications/Ag_Statistics/2016/Complete%20Ag%20Stats%202016.pdf" TargetMode="External"/><Relationship Id="rId11" Type="http://schemas.openxmlformats.org/officeDocument/2006/relationships/hyperlink" Target="https://minerals.usgs.gov/minerals/pubs/commodity/cement/index.html" TargetMode="External"/><Relationship Id="rId24" Type="http://schemas.openxmlformats.org/officeDocument/2006/relationships/hyperlink" Target="https://pubs.usgs.gov/sir/2012/5188/tables/" TargetMode="External"/><Relationship Id="rId32" Type="http://schemas.openxmlformats.org/officeDocument/2006/relationships/hyperlink" Target="https://beta.bls.gov/dataViewer/view/timeseries/WPS0651" TargetMode="External"/><Relationship Id="rId37" Type="http://schemas.openxmlformats.org/officeDocument/2006/relationships/hyperlink" Target="https://beta.bls.gov/dataViewer/view/timeseries/WPS0614" TargetMode="External"/><Relationship Id="rId40" Type="http://schemas.openxmlformats.org/officeDocument/2006/relationships/hyperlink" Target="https://beta.bls.gov/dataViewer/view/timeseries/WPU0652013A" TargetMode="External"/><Relationship Id="rId45" Type="http://schemas.openxmlformats.org/officeDocument/2006/relationships/hyperlink" Target="https://beta.bls.gov/dataViewer/view/timeseries/WPU06790607" TargetMode="External"/><Relationship Id="rId53" Type="http://schemas.openxmlformats.org/officeDocument/2006/relationships/hyperlink" Target="https://beta.bls.gov/dataViewer/view/timeseries/WPU13990312" TargetMode="External"/><Relationship Id="rId58" Type="http://schemas.openxmlformats.org/officeDocument/2006/relationships/hyperlink" Target="https://beta.bls.gov/dataViewer/view/timeseries/WPU101706" TargetMode="External"/><Relationship Id="rId66" Type="http://schemas.openxmlformats.org/officeDocument/2006/relationships/hyperlink" Target="https://beta.bls.gov/dataViewer/view/timeseries/WPU02620608" TargetMode="External"/><Relationship Id="rId74" Type="http://schemas.openxmlformats.org/officeDocument/2006/relationships/hyperlink" Target="http://www.steelonthenet.com/steel-prices.html" TargetMode="External"/><Relationship Id="rId5" Type="http://schemas.openxmlformats.org/officeDocument/2006/relationships/hyperlink" Target="https://minerals.usgs.gov/minerals/pubs/commodity/gypsum/index.html" TargetMode="External"/><Relationship Id="rId15" Type="http://schemas.openxmlformats.org/officeDocument/2006/relationships/hyperlink" Target="https://www.eia.gov/dnav/pet/pet_pri_dist_dcu_nus_m.htm" TargetMode="External"/><Relationship Id="rId23" Type="http://schemas.openxmlformats.org/officeDocument/2006/relationships/hyperlink" Target="http://www.wri-ltd.com/wrquarterly.html" TargetMode="External"/><Relationship Id="rId28" Type="http://schemas.openxmlformats.org/officeDocument/2006/relationships/hyperlink" Target="https://www.ers.usda.gov/data-products/commodity-costs-and-returns/commodity-costs-and-returns/" TargetMode="External"/><Relationship Id="rId36" Type="http://schemas.openxmlformats.org/officeDocument/2006/relationships/hyperlink" Target="https://beta.bls.gov/dataViewer/view/timeseries/WPU06130283" TargetMode="External"/><Relationship Id="rId49" Type="http://schemas.openxmlformats.org/officeDocument/2006/relationships/hyperlink" Target="https://beta.bls.gov/dataViewer/view/timeseries/WPU1021" TargetMode="External"/><Relationship Id="rId57" Type="http://schemas.openxmlformats.org/officeDocument/2006/relationships/hyperlink" Target="https://beta.bls.gov/dataViewer/view/timeseries/WPU101704" TargetMode="External"/><Relationship Id="rId61" Type="http://schemas.openxmlformats.org/officeDocument/2006/relationships/hyperlink" Target="https://beta.bls.gov/dataViewer/view/timeseries/WPU027A0106" TargetMode="External"/><Relationship Id="rId10" Type="http://schemas.openxmlformats.org/officeDocument/2006/relationships/hyperlink" Target="https://minerals.usgs.gov/minerals/pubs/commodity/stone_crushed/mis-2017q4-stonc.pdf" TargetMode="External"/><Relationship Id="rId19" Type="http://schemas.openxmlformats.org/officeDocument/2006/relationships/hyperlink" Target="https://www.ers.usda.gov/data-products/commodity-costs-and-returns/commodity-costs-and-returns/" TargetMode="External"/><Relationship Id="rId31" Type="http://schemas.openxmlformats.org/officeDocument/2006/relationships/hyperlink" Target="https://beta.bls.gov/dataViewer/view/timeseries/WPU0652026A" TargetMode="External"/><Relationship Id="rId44" Type="http://schemas.openxmlformats.org/officeDocument/2006/relationships/hyperlink" Target="https://beta.bls.gov/dataViewer/view/timeseries/WPU06140399B" TargetMode="External"/><Relationship Id="rId52" Type="http://schemas.openxmlformats.org/officeDocument/2006/relationships/hyperlink" Target="https://beta.bls.gov/dataViewer/view/timeseries/WPU06130213" TargetMode="External"/><Relationship Id="rId60" Type="http://schemas.openxmlformats.org/officeDocument/2006/relationships/hyperlink" Target="https://beta.bls.gov/dataViewer/view/timeseries/WPS0183" TargetMode="External"/><Relationship Id="rId65" Type="http://schemas.openxmlformats.org/officeDocument/2006/relationships/hyperlink" Target="https://beta.bls.gov/dataViewer/view/timeseries/WPU025201" TargetMode="External"/><Relationship Id="rId73" Type="http://schemas.openxmlformats.org/officeDocument/2006/relationships/hyperlink" Target="https://beta.bls.gov/dataViewer/view/timeseries/WPS1023" TargetMode="External"/><Relationship Id="rId4" Type="http://schemas.openxmlformats.org/officeDocument/2006/relationships/hyperlink" Target="http://www.poten.com/wp-content/uploads/2016/04/Asphalt-Weekly-Monitor-brochure.pdf" TargetMode="External"/><Relationship Id="rId9" Type="http://schemas.openxmlformats.org/officeDocument/2006/relationships/hyperlink" Target="https://minerals.usgs.gov/minerals/pubs/commodity/lime/index.html" TargetMode="External"/><Relationship Id="rId14" Type="http://schemas.openxmlformats.org/officeDocument/2006/relationships/hyperlink" Target="https://minerals.usgs.gov/minerals/pubs/commodity/manganese/mis-201710-manga.pdf" TargetMode="External"/><Relationship Id="rId22" Type="http://schemas.openxmlformats.org/officeDocument/2006/relationships/hyperlink" Target="http://www.wri-ltd.com/wrquarterly.html" TargetMode="External"/><Relationship Id="rId27" Type="http://schemas.openxmlformats.org/officeDocument/2006/relationships/hyperlink" Target="https://www.ers.usda.gov/data-products/commodity-costs-and-returns/commodity-costs-and-returns/" TargetMode="External"/><Relationship Id="rId30" Type="http://schemas.openxmlformats.org/officeDocument/2006/relationships/hyperlink" Target="https://beta.bls.gov/dataViewer/view/timeseries/WPS057" TargetMode="External"/><Relationship Id="rId35" Type="http://schemas.openxmlformats.org/officeDocument/2006/relationships/hyperlink" Target="https://beta.bls.gov/dataViewer/view/timeseries/WPU06790303" TargetMode="External"/><Relationship Id="rId43" Type="http://schemas.openxmlformats.org/officeDocument/2006/relationships/hyperlink" Target="https://beta.bls.gov/dataViewer/view/timeseries/WPU06130288" TargetMode="External"/><Relationship Id="rId48" Type="http://schemas.openxmlformats.org/officeDocument/2006/relationships/hyperlink" Target="https://beta.bls.gov/dataViewer/view/timeseries/WPU101509%20-%20alloy%20casting%20category%20used" TargetMode="External"/><Relationship Id="rId56" Type="http://schemas.openxmlformats.org/officeDocument/2006/relationships/hyperlink" Target="https://beta.bls.gov/dataViewer/view/timeseries/WPU10170710" TargetMode="External"/><Relationship Id="rId64" Type="http://schemas.openxmlformats.org/officeDocument/2006/relationships/hyperlink" Target="https://beta.bls.gov/dataViewer/view/timeseries/WPS022" TargetMode="External"/><Relationship Id="rId69" Type="http://schemas.openxmlformats.org/officeDocument/2006/relationships/hyperlink" Target="https://beta.bls.gov/dataViewer/view/timeseries/WPS117" TargetMode="External"/><Relationship Id="rId8" Type="http://schemas.openxmlformats.org/officeDocument/2006/relationships/hyperlink" Target="https://minerals.usgs.gov/minerals/pubs/commodity/clays/index.html" TargetMode="External"/><Relationship Id="rId51" Type="http://schemas.openxmlformats.org/officeDocument/2006/relationships/hyperlink" Target="https://beta.bls.gov/dataViewer/view/timeseries/WPS1399" TargetMode="External"/><Relationship Id="rId72" Type="http://schemas.openxmlformats.org/officeDocument/2006/relationships/hyperlink" Target="https://beta.bls.gov/dataViewer/view/timeseries/WPU159" TargetMode="External"/><Relationship Id="rId3" Type="http://schemas.openxmlformats.org/officeDocument/2006/relationships/hyperlink" Target="http://www.poten.com/wp-content/uploads/2016/04/Asphalt-Weekly-Monitor-brochure.pdf" TargetMode="External"/><Relationship Id="rId12" Type="http://schemas.openxmlformats.org/officeDocument/2006/relationships/hyperlink" Target="https://minerals.usgs.gov/minerals/pubs/commodity/ferroalloys/index.html" TargetMode="External"/><Relationship Id="rId17" Type="http://schemas.openxmlformats.org/officeDocument/2006/relationships/hyperlink" Target="https://www.eia.gov/energyexplained/index.php?page=hgls_prices" TargetMode="External"/><Relationship Id="rId25" Type="http://schemas.openxmlformats.org/officeDocument/2006/relationships/hyperlink" Target="https://www.ers.usda.gov/data-products/commodity-costs-and-returns/commodity-costs-and-returns/" TargetMode="External"/><Relationship Id="rId33" Type="http://schemas.openxmlformats.org/officeDocument/2006/relationships/hyperlink" Target="https://beta.bls.gov/dataViewer/view/timeseries/WPS061" TargetMode="External"/><Relationship Id="rId38" Type="http://schemas.openxmlformats.org/officeDocument/2006/relationships/hyperlink" Target="https://beta.bls.gov/dataViewer/view/timeseries/WPS0614" TargetMode="External"/><Relationship Id="rId46" Type="http://schemas.openxmlformats.org/officeDocument/2006/relationships/hyperlink" Target="https://beta.bls.gov/dataViewer/view/timeseries/WPU071" TargetMode="External"/><Relationship Id="rId59" Type="http://schemas.openxmlformats.org/officeDocument/2006/relationships/hyperlink" Target="https://beta.bls.gov/dataViewer/view/timeseries/WPU1076" TargetMode="External"/><Relationship Id="rId67" Type="http://schemas.openxmlformats.org/officeDocument/2006/relationships/hyperlink" Target="https://beta.bls.gov/dataViewer/view/timeseries/WPU01" TargetMode="External"/><Relationship Id="rId20" Type="http://schemas.openxmlformats.org/officeDocument/2006/relationships/hyperlink" Target="https://www.bloomberg.com/markets/commodities/futures/agriculture" TargetMode="External"/><Relationship Id="rId41" Type="http://schemas.openxmlformats.org/officeDocument/2006/relationships/hyperlink" Target="https://beta.bls.gov/dataViewer/view/timeseries/WPU061303024" TargetMode="External"/><Relationship Id="rId54" Type="http://schemas.openxmlformats.org/officeDocument/2006/relationships/hyperlink" Target="https://beta.bls.gov/dataViewer/view/timeseries/WPU101" TargetMode="External"/><Relationship Id="rId62" Type="http://schemas.openxmlformats.org/officeDocument/2006/relationships/hyperlink" Target="https://beta.bls.gov/dataViewer/view/timeseries/WPU021409083" TargetMode="External"/><Relationship Id="rId70" Type="http://schemas.openxmlformats.org/officeDocument/2006/relationships/hyperlink" Target="https://beta.bls.gov/dataViewer/view/timeseries/WPU14120508" TargetMode="External"/><Relationship Id="rId1" Type="http://schemas.openxmlformats.org/officeDocument/2006/relationships/hyperlink" Target="https://www.eia.gov/coal/annual/pdf/table28.pdf" TargetMode="External"/><Relationship Id="rId6" Type="http://schemas.openxmlformats.org/officeDocument/2006/relationships/hyperlink" Target="https://minerals.usgs.gov/minerals/pubs/commodity/stone_crushed/mis-2017q4-stonc.pdf%20-%20see%20notes%20for%20crushed%20stone/limeston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10.xml"/><Relationship Id="rId1" Type="http://schemas.openxmlformats.org/officeDocument/2006/relationships/pivotTable" Target="../pivotTables/pivotTable9.xm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
  <sheetViews>
    <sheetView tabSelected="1" workbookViewId="0">
      <selection activeCell="O24" sqref="O24"/>
    </sheetView>
  </sheetViews>
  <sheetFormatPr defaultRowHeight="15.75" x14ac:dyDescent="0.25"/>
  <sheetData/>
  <pageMargins left="0.7" right="0.7" top="0.75" bottom="0.75" header="0.3" footer="0.3"/>
  <pageSetup orientation="portrait" verticalDpi="0" r:id="rId1"/>
  <drawing r:id="rId2"/>
  <legacyDrawing r:id="rId3"/>
  <oleObjects>
    <mc:AlternateContent xmlns:mc="http://schemas.openxmlformats.org/markup-compatibility/2006">
      <mc:Choice Requires="x14">
        <oleObject progId="Word.Document.12" shapeId="39937" r:id="rId4">
          <objectPr defaultSize="0" autoPict="0" r:id="rId5">
            <anchor moveWithCells="1">
              <from>
                <xdr:col>0</xdr:col>
                <xdr:colOff>85725</xdr:colOff>
                <xdr:row>0</xdr:row>
                <xdr:rowOff>85725</xdr:rowOff>
              </from>
              <to>
                <xdr:col>10</xdr:col>
                <xdr:colOff>676275</xdr:colOff>
                <xdr:row>41</xdr:row>
                <xdr:rowOff>57150</xdr:rowOff>
              </to>
            </anchor>
          </objectPr>
        </oleObject>
      </mc:Choice>
      <mc:Fallback>
        <oleObject progId="Word.Document.12" shapeId="3993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4"/>
  <sheetViews>
    <sheetView workbookViewId="0"/>
  </sheetViews>
  <sheetFormatPr defaultRowHeight="15.75" x14ac:dyDescent="0.25"/>
  <cols>
    <col min="1" max="1" width="31.75" bestFit="1" customWidth="1"/>
    <col min="4" max="4" width="10" bestFit="1" customWidth="1"/>
    <col min="5" max="5" width="15.5" bestFit="1" customWidth="1"/>
    <col min="7" max="7" width="11.25" style="49" bestFit="1" customWidth="1"/>
  </cols>
  <sheetData>
    <row r="1" spans="1:9" s="55" customFormat="1" x14ac:dyDescent="0.25">
      <c r="A1" s="1" t="s">
        <v>471</v>
      </c>
    </row>
    <row r="2" spans="1:9" x14ac:dyDescent="0.25">
      <c r="B2" t="s">
        <v>255</v>
      </c>
      <c r="C2" t="s">
        <v>256</v>
      </c>
      <c r="D2" t="s">
        <v>257</v>
      </c>
      <c r="E2" t="s">
        <v>258</v>
      </c>
      <c r="F2" t="s">
        <v>259</v>
      </c>
      <c r="G2" s="49" t="s">
        <v>94</v>
      </c>
      <c r="H2" t="s">
        <v>260</v>
      </c>
      <c r="I2" t="s">
        <v>244</v>
      </c>
    </row>
    <row r="3" spans="1:9" x14ac:dyDescent="0.25">
      <c r="A3" s="51" t="s">
        <v>5</v>
      </c>
      <c r="C3">
        <f>GETPIVOTDATA("Shipments",'Mobile GIWW'!$T$5,"2-digit","11")</f>
        <v>950091</v>
      </c>
      <c r="I3">
        <f>SUM(B3:H3)</f>
        <v>950091</v>
      </c>
    </row>
    <row r="4" spans="1:9" x14ac:dyDescent="0.25">
      <c r="A4" s="51" t="s">
        <v>6</v>
      </c>
      <c r="E4">
        <f>'Lower Miss River Portion'!T8</f>
        <v>1325588</v>
      </c>
      <c r="I4" s="49">
        <f t="shared" ref="I4:I44" si="0">SUM(B4:H4)</f>
        <v>1325588</v>
      </c>
    </row>
    <row r="5" spans="1:9" x14ac:dyDescent="0.25">
      <c r="A5" s="51" t="s">
        <v>7</v>
      </c>
      <c r="E5">
        <f>'Lower Miss River Portion'!T9</f>
        <v>3013478</v>
      </c>
      <c r="F5">
        <v>3510277</v>
      </c>
      <c r="G5" s="51"/>
      <c r="H5">
        <v>8774000</v>
      </c>
      <c r="I5" s="49">
        <f t="shared" si="0"/>
        <v>15297755</v>
      </c>
    </row>
    <row r="6" spans="1:9" x14ac:dyDescent="0.25">
      <c r="A6" s="51" t="s">
        <v>8</v>
      </c>
      <c r="C6">
        <f>'Mobile GIWW'!I10</f>
        <v>564393</v>
      </c>
      <c r="D6">
        <f>'MIssissippi Ports'!O8</f>
        <v>2936550</v>
      </c>
      <c r="E6">
        <f>'Lower Miss River Portion'!T10</f>
        <v>1495472</v>
      </c>
      <c r="G6" s="51">
        <v>3856005</v>
      </c>
      <c r="H6">
        <v>2209000</v>
      </c>
      <c r="I6" s="49">
        <f t="shared" si="0"/>
        <v>11061420</v>
      </c>
    </row>
    <row r="7" spans="1:9" x14ac:dyDescent="0.25">
      <c r="A7" s="51" t="s">
        <v>9</v>
      </c>
      <c r="C7">
        <f>'Mobile GIWW'!I11</f>
        <v>144457</v>
      </c>
      <c r="D7">
        <f>'MIssissippi Ports'!O9</f>
        <v>1446948</v>
      </c>
      <c r="E7">
        <f>'Lower Miss River Portion'!T11</f>
        <v>99977</v>
      </c>
      <c r="G7" s="51">
        <v>1270421</v>
      </c>
      <c r="H7">
        <v>374000</v>
      </c>
      <c r="I7" s="49">
        <f t="shared" si="0"/>
        <v>3335803</v>
      </c>
    </row>
    <row r="8" spans="1:9" x14ac:dyDescent="0.25">
      <c r="A8" s="51" t="s">
        <v>10</v>
      </c>
      <c r="D8">
        <f>'MIssissippi Ports'!O10</f>
        <v>1087517</v>
      </c>
      <c r="E8">
        <f>'Lower Miss River Portion'!T12</f>
        <v>4183216</v>
      </c>
      <c r="G8" s="49">
        <v>3605182</v>
      </c>
      <c r="H8">
        <v>4969055</v>
      </c>
      <c r="I8" s="49">
        <f t="shared" si="0"/>
        <v>13844970</v>
      </c>
    </row>
    <row r="9" spans="1:9" x14ac:dyDescent="0.25">
      <c r="A9" s="51" t="s">
        <v>11</v>
      </c>
      <c r="D9">
        <f>'MIssissippi Ports'!O10</f>
        <v>1087517</v>
      </c>
      <c r="E9">
        <f>'Lower Miss River Portion'!T13</f>
        <v>3233716</v>
      </c>
      <c r="G9" s="49">
        <v>622276</v>
      </c>
      <c r="H9">
        <v>3052829</v>
      </c>
      <c r="I9" s="49">
        <f t="shared" si="0"/>
        <v>7996338</v>
      </c>
    </row>
    <row r="10" spans="1:9" x14ac:dyDescent="0.25">
      <c r="A10" s="51" t="s">
        <v>12</v>
      </c>
      <c r="D10">
        <f>'MIssissippi Ports'!O12</f>
        <v>347053</v>
      </c>
      <c r="E10">
        <v>709502</v>
      </c>
      <c r="G10" s="49">
        <v>760100</v>
      </c>
      <c r="H10">
        <v>1532735</v>
      </c>
      <c r="I10" s="49">
        <f t="shared" si="0"/>
        <v>3349390</v>
      </c>
    </row>
    <row r="11" spans="1:9" x14ac:dyDescent="0.25">
      <c r="A11" s="51" t="s">
        <v>14</v>
      </c>
      <c r="C11">
        <f>'Mobile GIWW'!I15</f>
        <v>12763</v>
      </c>
      <c r="E11">
        <v>998408</v>
      </c>
      <c r="G11" s="51">
        <v>15253</v>
      </c>
      <c r="H11">
        <v>3213000</v>
      </c>
      <c r="I11" s="49">
        <f t="shared" si="0"/>
        <v>4239424</v>
      </c>
    </row>
    <row r="12" spans="1:9" x14ac:dyDescent="0.25">
      <c r="A12" s="51" t="s">
        <v>15</v>
      </c>
      <c r="C12">
        <f>'Mobile GIWW'!I16</f>
        <v>293953</v>
      </c>
      <c r="E12">
        <v>612970</v>
      </c>
      <c r="G12" s="51">
        <v>1669253</v>
      </c>
      <c r="H12">
        <v>1765000</v>
      </c>
      <c r="I12" s="49">
        <f t="shared" si="0"/>
        <v>4341176</v>
      </c>
    </row>
    <row r="13" spans="1:9" x14ac:dyDescent="0.25">
      <c r="A13" s="51" t="s">
        <v>16</v>
      </c>
      <c r="E13">
        <v>2292036</v>
      </c>
      <c r="G13" s="51">
        <v>497325</v>
      </c>
      <c r="I13" s="49">
        <f t="shared" si="0"/>
        <v>2789361</v>
      </c>
    </row>
    <row r="14" spans="1:9" x14ac:dyDescent="0.25">
      <c r="A14" s="51" t="s">
        <v>23</v>
      </c>
      <c r="C14">
        <f>'Mobile GIWW'!I23</f>
        <v>403611</v>
      </c>
      <c r="D14">
        <f>'MIssissippi Ports'!O20</f>
        <v>131618</v>
      </c>
      <c r="E14">
        <v>170897</v>
      </c>
      <c r="G14" s="51">
        <v>20375</v>
      </c>
      <c r="H14">
        <v>697000</v>
      </c>
      <c r="I14" s="49">
        <f t="shared" si="0"/>
        <v>1423501</v>
      </c>
    </row>
    <row r="15" spans="1:9" x14ac:dyDescent="0.25">
      <c r="A15" s="51" t="s">
        <v>24</v>
      </c>
      <c r="D15">
        <f>'MIssissippi Ports'!O21</f>
        <v>380603</v>
      </c>
      <c r="E15">
        <v>518396</v>
      </c>
      <c r="G15" s="51">
        <v>100240</v>
      </c>
      <c r="H15">
        <v>953000</v>
      </c>
      <c r="I15" s="49">
        <f t="shared" si="0"/>
        <v>1952239</v>
      </c>
    </row>
    <row r="16" spans="1:9" x14ac:dyDescent="0.25">
      <c r="A16" s="51" t="s">
        <v>25</v>
      </c>
      <c r="C16">
        <f>'Mobile GIWW'!I24</f>
        <v>0</v>
      </c>
      <c r="E16">
        <v>343319</v>
      </c>
      <c r="G16" s="51">
        <v>296977</v>
      </c>
      <c r="H16">
        <v>2960000</v>
      </c>
      <c r="I16" s="49">
        <f t="shared" si="0"/>
        <v>3600296</v>
      </c>
    </row>
    <row r="17" spans="1:9" x14ac:dyDescent="0.25">
      <c r="A17" s="51" t="s">
        <v>26</v>
      </c>
      <c r="C17">
        <f>'Mobile GIWW'!I25</f>
        <v>142636</v>
      </c>
      <c r="E17" s="52">
        <v>304537</v>
      </c>
      <c r="G17" s="51">
        <v>405</v>
      </c>
      <c r="H17">
        <v>1089000</v>
      </c>
      <c r="I17" s="49">
        <f t="shared" si="0"/>
        <v>1536578</v>
      </c>
    </row>
    <row r="18" spans="1:9" x14ac:dyDescent="0.25">
      <c r="A18" s="51" t="s">
        <v>27</v>
      </c>
      <c r="E18">
        <v>4269</v>
      </c>
      <c r="H18">
        <v>539000</v>
      </c>
      <c r="I18" s="49">
        <f t="shared" si="0"/>
        <v>543269</v>
      </c>
    </row>
    <row r="19" spans="1:9" x14ac:dyDescent="0.25">
      <c r="A19" s="51" t="s">
        <v>28</v>
      </c>
      <c r="D19">
        <f>'MIssissippi Ports'!O24</f>
        <v>51200</v>
      </c>
      <c r="E19">
        <v>47782</v>
      </c>
      <c r="H19">
        <v>778000</v>
      </c>
      <c r="I19" s="49">
        <f t="shared" si="0"/>
        <v>876982</v>
      </c>
    </row>
    <row r="20" spans="1:9" x14ac:dyDescent="0.25">
      <c r="A20" s="51" t="s">
        <v>29</v>
      </c>
      <c r="C20">
        <f>'Mobile GIWW'!I29</f>
        <v>159338</v>
      </c>
      <c r="E20">
        <v>19220</v>
      </c>
      <c r="H20">
        <v>1483</v>
      </c>
      <c r="I20" s="49">
        <f t="shared" si="0"/>
        <v>180041</v>
      </c>
    </row>
    <row r="21" spans="1:9" x14ac:dyDescent="0.25">
      <c r="A21" s="51" t="s">
        <v>30</v>
      </c>
      <c r="D21">
        <f>'MIssissippi Ports'!O25</f>
        <v>180574</v>
      </c>
      <c r="E21">
        <v>2039</v>
      </c>
      <c r="G21" s="51">
        <v>175687</v>
      </c>
      <c r="H21">
        <v>49000</v>
      </c>
      <c r="I21" s="49">
        <f t="shared" si="0"/>
        <v>407300</v>
      </c>
    </row>
    <row r="22" spans="1:9" x14ac:dyDescent="0.25">
      <c r="A22" s="51" t="s">
        <v>31</v>
      </c>
      <c r="D22">
        <f>'MIssissippi Ports'!O26</f>
        <v>80724</v>
      </c>
      <c r="E22">
        <v>305066</v>
      </c>
      <c r="G22" s="51">
        <v>139565</v>
      </c>
      <c r="H22">
        <v>447000</v>
      </c>
      <c r="I22" s="49">
        <f t="shared" si="0"/>
        <v>972355</v>
      </c>
    </row>
    <row r="23" spans="1:9" x14ac:dyDescent="0.25">
      <c r="A23" s="51" t="s">
        <v>32</v>
      </c>
      <c r="D23">
        <f>'MIssissippi Ports'!O27</f>
        <v>47500</v>
      </c>
      <c r="E23">
        <v>99693</v>
      </c>
      <c r="G23" s="51">
        <v>370196</v>
      </c>
      <c r="H23">
        <v>78000</v>
      </c>
      <c r="I23" s="49">
        <f t="shared" si="0"/>
        <v>595389</v>
      </c>
    </row>
    <row r="24" spans="1:9" x14ac:dyDescent="0.25">
      <c r="A24" s="51" t="s">
        <v>33</v>
      </c>
      <c r="E24">
        <v>482550</v>
      </c>
      <c r="G24" s="51">
        <v>33819</v>
      </c>
      <c r="H24">
        <v>338000</v>
      </c>
      <c r="I24" s="49">
        <f t="shared" si="0"/>
        <v>854369</v>
      </c>
    </row>
    <row r="25" spans="1:9" x14ac:dyDescent="0.25">
      <c r="A25" s="51" t="s">
        <v>34</v>
      </c>
      <c r="C25">
        <f>'Mobile GIWW'!I32</f>
        <v>1500</v>
      </c>
      <c r="E25">
        <v>40565</v>
      </c>
      <c r="G25" s="51">
        <v>15812</v>
      </c>
      <c r="H25">
        <v>98000</v>
      </c>
      <c r="I25" s="49">
        <f t="shared" si="0"/>
        <v>155877</v>
      </c>
    </row>
    <row r="26" spans="1:9" x14ac:dyDescent="0.25">
      <c r="A26" s="51" t="s">
        <v>35</v>
      </c>
      <c r="E26">
        <v>13883</v>
      </c>
      <c r="G26" s="51">
        <v>5218</v>
      </c>
      <c r="H26">
        <v>2000</v>
      </c>
      <c r="I26" s="49">
        <f t="shared" si="0"/>
        <v>21101</v>
      </c>
    </row>
    <row r="27" spans="1:9" x14ac:dyDescent="0.25">
      <c r="A27" s="51" t="s">
        <v>36</v>
      </c>
      <c r="E27" s="52">
        <v>1700</v>
      </c>
      <c r="G27" s="51">
        <v>67255</v>
      </c>
      <c r="I27" s="49">
        <f t="shared" si="0"/>
        <v>68955</v>
      </c>
    </row>
    <row r="28" spans="1:9" x14ac:dyDescent="0.25">
      <c r="A28" s="51" t="s">
        <v>38</v>
      </c>
      <c r="C28">
        <f>'Mobile GIWW'!I45</f>
        <v>6800</v>
      </c>
      <c r="I28" s="49">
        <f t="shared" si="0"/>
        <v>6800</v>
      </c>
    </row>
    <row r="29" spans="1:9" s="49" customFormat="1" x14ac:dyDescent="0.25">
      <c r="A29" s="51" t="s">
        <v>108</v>
      </c>
      <c r="H29" s="51">
        <v>83000</v>
      </c>
      <c r="I29" s="49">
        <f t="shared" si="0"/>
        <v>83000</v>
      </c>
    </row>
    <row r="30" spans="1:9" x14ac:dyDescent="0.25">
      <c r="A30" s="51" t="s">
        <v>37</v>
      </c>
      <c r="E30" s="52">
        <v>1248</v>
      </c>
      <c r="H30" s="51">
        <v>2000</v>
      </c>
      <c r="I30" s="49">
        <f t="shared" si="0"/>
        <v>3248</v>
      </c>
    </row>
    <row r="31" spans="1:9" x14ac:dyDescent="0.25">
      <c r="A31" s="51" t="s">
        <v>39</v>
      </c>
      <c r="E31" s="52">
        <v>9951</v>
      </c>
      <c r="H31" s="51">
        <v>48000</v>
      </c>
      <c r="I31" s="49">
        <f t="shared" si="0"/>
        <v>57951</v>
      </c>
    </row>
    <row r="32" spans="1:9" x14ac:dyDescent="0.25">
      <c r="A32" s="51" t="s">
        <v>41</v>
      </c>
      <c r="C32">
        <f>'Mobile GIWW'!M55</f>
        <v>6740</v>
      </c>
      <c r="I32" s="49">
        <f t="shared" si="0"/>
        <v>6740</v>
      </c>
    </row>
    <row r="33" spans="1:9" x14ac:dyDescent="0.25">
      <c r="A33" s="51" t="s">
        <v>43</v>
      </c>
      <c r="C33">
        <f>'Mobile GIWW'!M57</f>
        <v>249518</v>
      </c>
      <c r="G33" s="51"/>
      <c r="I33" s="49">
        <f t="shared" si="0"/>
        <v>249518</v>
      </c>
    </row>
    <row r="34" spans="1:9" x14ac:dyDescent="0.25">
      <c r="A34" s="51" t="s">
        <v>51</v>
      </c>
      <c r="F34">
        <v>51732</v>
      </c>
      <c r="I34" s="49">
        <f t="shared" si="0"/>
        <v>51732</v>
      </c>
    </row>
    <row r="35" spans="1:9" x14ac:dyDescent="0.25">
      <c r="A35" s="51" t="s">
        <v>56</v>
      </c>
      <c r="C35">
        <f>GETPIVOTDATA("Shipments",'Mobile GIWW'!$T$5,"2-digit","52")</f>
        <v>535786</v>
      </c>
      <c r="I35" s="49">
        <f t="shared" si="0"/>
        <v>535786</v>
      </c>
    </row>
    <row r="36" spans="1:9" x14ac:dyDescent="0.25">
      <c r="A36" s="51" t="s">
        <v>57</v>
      </c>
      <c r="I36" s="49">
        <f t="shared" si="0"/>
        <v>0</v>
      </c>
    </row>
    <row r="37" spans="1:9" x14ac:dyDescent="0.25">
      <c r="A37" s="51" t="s">
        <v>42</v>
      </c>
      <c r="B37">
        <f>GETPIVOTDATA("Shipments",'Florida Ports'!$V$4,"2-digit","43")</f>
        <v>11901</v>
      </c>
      <c r="I37" s="49">
        <f t="shared" si="0"/>
        <v>11901</v>
      </c>
    </row>
    <row r="38" spans="1:9" x14ac:dyDescent="0.25">
      <c r="A38" s="51" t="s">
        <v>52</v>
      </c>
      <c r="F38">
        <v>3693054</v>
      </c>
      <c r="I38" s="49">
        <f t="shared" si="0"/>
        <v>3693054</v>
      </c>
    </row>
    <row r="39" spans="1:9" x14ac:dyDescent="0.25">
      <c r="A39" s="51" t="s">
        <v>58</v>
      </c>
      <c r="C39">
        <f>'Mobile GIWW'!M77</f>
        <v>253291</v>
      </c>
      <c r="I39" s="49">
        <f t="shared" si="0"/>
        <v>253291</v>
      </c>
    </row>
    <row r="40" spans="1:9" x14ac:dyDescent="0.25">
      <c r="A40" s="51" t="s">
        <v>61</v>
      </c>
      <c r="C40">
        <f>'Mobile GIWW'!M80</f>
        <v>5100</v>
      </c>
      <c r="I40" s="49">
        <f t="shared" si="0"/>
        <v>5100</v>
      </c>
    </row>
    <row r="41" spans="1:9" x14ac:dyDescent="0.25">
      <c r="A41" s="51" t="s">
        <v>62</v>
      </c>
      <c r="C41">
        <f>'Mobile GIWW'!M81</f>
        <v>19883</v>
      </c>
      <c r="I41" s="49">
        <f t="shared" si="0"/>
        <v>19883</v>
      </c>
    </row>
    <row r="42" spans="1:9" x14ac:dyDescent="0.25">
      <c r="A42" s="51" t="s">
        <v>63</v>
      </c>
      <c r="C42">
        <f>'Mobile GIWW'!M82</f>
        <v>6811</v>
      </c>
      <c r="I42" s="49">
        <f t="shared" si="0"/>
        <v>6811</v>
      </c>
    </row>
    <row r="43" spans="1:9" x14ac:dyDescent="0.25">
      <c r="A43" s="51" t="s">
        <v>64</v>
      </c>
      <c r="C43">
        <f>'Mobile GIWW'!M83</f>
        <v>88797</v>
      </c>
      <c r="I43" s="49">
        <f t="shared" si="0"/>
        <v>88797</v>
      </c>
    </row>
    <row r="44" spans="1:9" x14ac:dyDescent="0.25">
      <c r="A44" s="51" t="s">
        <v>254</v>
      </c>
      <c r="B44">
        <f>GETPIVOTDATA("Shipments",'Florida Ports'!$V$4,"2-digit","44")</f>
        <v>58080</v>
      </c>
      <c r="I44" s="49">
        <f t="shared" si="0"/>
        <v>58080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W446"/>
  <sheetViews>
    <sheetView workbookViewId="0"/>
  </sheetViews>
  <sheetFormatPr defaultRowHeight="15" x14ac:dyDescent="0.25"/>
  <cols>
    <col min="1" max="1" width="8.75" style="67" customWidth="1"/>
    <col min="2" max="16384" width="9" style="67"/>
  </cols>
  <sheetData>
    <row r="1" spans="1:23" x14ac:dyDescent="0.25">
      <c r="A1" s="128" t="s">
        <v>401</v>
      </c>
      <c r="B1" s="69" t="s">
        <v>400</v>
      </c>
    </row>
    <row r="2" spans="1:23" x14ac:dyDescent="0.25">
      <c r="A2" s="67" t="s">
        <v>399</v>
      </c>
    </row>
    <row r="3" spans="1:23" x14ac:dyDescent="0.25">
      <c r="A3" s="67" t="s">
        <v>398</v>
      </c>
      <c r="B3" s="67" t="s">
        <v>397</v>
      </c>
      <c r="C3" s="67" t="s">
        <v>260</v>
      </c>
      <c r="D3" s="67" t="s">
        <v>259</v>
      </c>
      <c r="E3" s="67" t="s">
        <v>257</v>
      </c>
      <c r="F3" s="67" t="s">
        <v>256</v>
      </c>
      <c r="G3" s="67" t="s">
        <v>255</v>
      </c>
      <c r="H3" s="67" t="s">
        <v>396</v>
      </c>
      <c r="W3" s="67" t="s">
        <v>395</v>
      </c>
    </row>
    <row r="4" spans="1:23" x14ac:dyDescent="0.25">
      <c r="A4" s="68">
        <v>43040</v>
      </c>
      <c r="B4" s="67">
        <v>49985</v>
      </c>
      <c r="C4" s="67">
        <v>116716</v>
      </c>
      <c r="D4" s="67">
        <v>4009</v>
      </c>
      <c r="E4" s="67">
        <v>1476</v>
      </c>
      <c r="F4" s="67">
        <v>528</v>
      </c>
      <c r="G4" s="67">
        <v>148</v>
      </c>
      <c r="H4" s="67">
        <v>301138</v>
      </c>
      <c r="W4" s="67">
        <f t="shared" ref="W4:W67" si="0">C4/1000</f>
        <v>116.71599999999999</v>
      </c>
    </row>
    <row r="5" spans="1:23" x14ac:dyDescent="0.25">
      <c r="A5" s="68">
        <v>43009</v>
      </c>
      <c r="B5" s="67">
        <v>45156</v>
      </c>
      <c r="C5" s="67">
        <v>117091</v>
      </c>
      <c r="D5" s="67">
        <v>3893</v>
      </c>
      <c r="E5" s="67">
        <v>1496</v>
      </c>
      <c r="F5" s="67">
        <v>533</v>
      </c>
      <c r="G5" s="67">
        <v>153</v>
      </c>
      <c r="H5" s="67">
        <v>299288</v>
      </c>
      <c r="W5" s="67">
        <f t="shared" si="0"/>
        <v>117.09099999999999</v>
      </c>
    </row>
    <row r="6" spans="1:23" x14ac:dyDescent="0.25">
      <c r="A6" s="68">
        <v>42979</v>
      </c>
      <c r="B6" s="67">
        <v>49498</v>
      </c>
      <c r="C6" s="67">
        <v>107149</v>
      </c>
      <c r="D6" s="67">
        <v>4031</v>
      </c>
      <c r="E6" s="67">
        <v>1486</v>
      </c>
      <c r="F6" s="67">
        <v>531</v>
      </c>
      <c r="G6" s="67">
        <v>135</v>
      </c>
      <c r="H6" s="67">
        <v>284540</v>
      </c>
      <c r="W6" s="67">
        <f t="shared" si="0"/>
        <v>107.149</v>
      </c>
    </row>
    <row r="7" spans="1:23" x14ac:dyDescent="0.25">
      <c r="A7" s="68">
        <v>42948</v>
      </c>
      <c r="B7" s="67">
        <v>51643</v>
      </c>
      <c r="C7" s="67">
        <v>104738</v>
      </c>
      <c r="D7" s="67">
        <v>4214</v>
      </c>
      <c r="E7" s="67">
        <v>1560</v>
      </c>
      <c r="F7" s="67">
        <v>560</v>
      </c>
      <c r="G7" s="67">
        <v>170</v>
      </c>
      <c r="H7" s="67">
        <v>284962</v>
      </c>
      <c r="W7" s="67">
        <f t="shared" si="0"/>
        <v>104.738</v>
      </c>
    </row>
    <row r="8" spans="1:23" x14ac:dyDescent="0.25">
      <c r="A8" s="68">
        <v>42917</v>
      </c>
      <c r="B8" s="67">
        <v>53679</v>
      </c>
      <c r="C8" s="67">
        <v>107955</v>
      </c>
      <c r="D8" s="67">
        <v>4254</v>
      </c>
      <c r="E8" s="67">
        <v>1532</v>
      </c>
      <c r="F8" s="67">
        <v>560</v>
      </c>
      <c r="G8" s="67">
        <v>172</v>
      </c>
      <c r="H8" s="67">
        <v>285465</v>
      </c>
      <c r="W8" s="67">
        <f t="shared" si="0"/>
        <v>107.955</v>
      </c>
    </row>
    <row r="9" spans="1:23" x14ac:dyDescent="0.25">
      <c r="A9" s="68">
        <v>42887</v>
      </c>
      <c r="B9" s="67">
        <v>48239</v>
      </c>
      <c r="C9" s="67">
        <v>103525</v>
      </c>
      <c r="D9" s="67">
        <v>4105</v>
      </c>
      <c r="E9" s="67">
        <v>1518</v>
      </c>
      <c r="F9" s="67">
        <v>555</v>
      </c>
      <c r="G9" s="67">
        <v>157</v>
      </c>
      <c r="H9" s="67">
        <v>272035</v>
      </c>
      <c r="W9" s="67">
        <f t="shared" si="0"/>
        <v>103.52500000000001</v>
      </c>
    </row>
    <row r="10" spans="1:23" x14ac:dyDescent="0.25">
      <c r="A10" s="68">
        <v>42856</v>
      </c>
      <c r="B10" s="67">
        <v>50565</v>
      </c>
      <c r="C10" s="67">
        <v>106453</v>
      </c>
      <c r="D10" s="67">
        <v>4385</v>
      </c>
      <c r="E10" s="67">
        <v>1541</v>
      </c>
      <c r="F10" s="67">
        <v>564</v>
      </c>
      <c r="G10" s="67">
        <v>176</v>
      </c>
      <c r="H10" s="67">
        <v>283169</v>
      </c>
      <c r="W10" s="67">
        <f t="shared" si="0"/>
        <v>106.453</v>
      </c>
    </row>
    <row r="11" spans="1:23" x14ac:dyDescent="0.25">
      <c r="A11" s="68">
        <v>42826</v>
      </c>
      <c r="B11" s="67">
        <v>48895</v>
      </c>
      <c r="C11" s="67">
        <v>100807</v>
      </c>
      <c r="D11" s="67">
        <v>4294</v>
      </c>
      <c r="E11" s="67">
        <v>1516</v>
      </c>
      <c r="F11" s="67">
        <v>566</v>
      </c>
      <c r="G11" s="67">
        <v>169</v>
      </c>
      <c r="H11" s="67">
        <v>272792</v>
      </c>
      <c r="W11" s="67">
        <f t="shared" si="0"/>
        <v>100.807</v>
      </c>
    </row>
    <row r="12" spans="1:23" x14ac:dyDescent="0.25">
      <c r="A12" s="68">
        <v>42795</v>
      </c>
      <c r="B12" s="67">
        <v>53784</v>
      </c>
      <c r="C12" s="67">
        <v>102784</v>
      </c>
      <c r="D12" s="67">
        <v>4439</v>
      </c>
      <c r="E12" s="67">
        <v>1576</v>
      </c>
      <c r="F12" s="67">
        <v>619</v>
      </c>
      <c r="G12" s="67">
        <v>176</v>
      </c>
      <c r="H12" s="67">
        <v>282307</v>
      </c>
      <c r="W12" s="67">
        <f t="shared" si="0"/>
        <v>102.78400000000001</v>
      </c>
    </row>
    <row r="13" spans="1:23" x14ac:dyDescent="0.25">
      <c r="A13" s="68">
        <v>42767</v>
      </c>
      <c r="B13" s="67">
        <v>48333</v>
      </c>
      <c r="C13" s="67">
        <v>92984</v>
      </c>
      <c r="D13" s="67">
        <v>4007</v>
      </c>
      <c r="E13" s="67">
        <v>1409</v>
      </c>
      <c r="F13" s="67">
        <v>569</v>
      </c>
      <c r="G13" s="67">
        <v>143</v>
      </c>
      <c r="H13" s="67">
        <v>253267</v>
      </c>
      <c r="W13" s="67">
        <f t="shared" si="0"/>
        <v>92.983999999999995</v>
      </c>
    </row>
    <row r="14" spans="1:23" x14ac:dyDescent="0.25">
      <c r="A14" s="68">
        <v>42736</v>
      </c>
      <c r="B14" s="67">
        <v>53699</v>
      </c>
      <c r="C14" s="67">
        <v>99262</v>
      </c>
      <c r="D14" s="67">
        <v>4374</v>
      </c>
      <c r="E14" s="67">
        <v>1573</v>
      </c>
      <c r="F14" s="67">
        <v>631</v>
      </c>
      <c r="G14" s="67">
        <v>162</v>
      </c>
      <c r="H14" s="67">
        <v>273569</v>
      </c>
      <c r="W14" s="67">
        <f t="shared" si="0"/>
        <v>99.262</v>
      </c>
    </row>
    <row r="15" spans="1:23" x14ac:dyDescent="0.25">
      <c r="A15" s="68">
        <v>42705</v>
      </c>
      <c r="B15" s="67">
        <v>53638</v>
      </c>
      <c r="C15" s="67">
        <v>97754</v>
      </c>
      <c r="D15" s="67">
        <v>4438</v>
      </c>
      <c r="E15" s="67">
        <v>1647</v>
      </c>
      <c r="F15" s="67">
        <v>666</v>
      </c>
      <c r="G15" s="67">
        <v>154</v>
      </c>
      <c r="H15" s="67">
        <v>271896</v>
      </c>
      <c r="W15" s="67">
        <f t="shared" si="0"/>
        <v>97.754000000000005</v>
      </c>
    </row>
    <row r="16" spans="1:23" x14ac:dyDescent="0.25">
      <c r="A16" s="68">
        <v>42675</v>
      </c>
      <c r="B16" s="67">
        <v>50394</v>
      </c>
      <c r="C16" s="67">
        <v>95129</v>
      </c>
      <c r="D16" s="67">
        <v>4385</v>
      </c>
      <c r="E16" s="67">
        <v>1590</v>
      </c>
      <c r="F16" s="67">
        <v>656</v>
      </c>
      <c r="G16" s="67">
        <v>159</v>
      </c>
      <c r="H16" s="67">
        <v>266282</v>
      </c>
      <c r="W16" s="67">
        <f t="shared" si="0"/>
        <v>95.129000000000005</v>
      </c>
    </row>
    <row r="17" spans="1:23" x14ac:dyDescent="0.25">
      <c r="A17" s="68">
        <v>42644</v>
      </c>
      <c r="B17" s="67">
        <v>49740</v>
      </c>
      <c r="C17" s="67">
        <v>98335</v>
      </c>
      <c r="D17" s="67">
        <v>4762</v>
      </c>
      <c r="E17" s="67">
        <v>1635</v>
      </c>
      <c r="F17" s="67">
        <v>680</v>
      </c>
      <c r="G17" s="67">
        <v>160</v>
      </c>
      <c r="H17" s="67">
        <v>272520</v>
      </c>
      <c r="W17" s="67">
        <f t="shared" si="0"/>
        <v>98.334999999999994</v>
      </c>
    </row>
    <row r="18" spans="1:23" x14ac:dyDescent="0.25">
      <c r="A18" s="68">
        <v>42614</v>
      </c>
      <c r="B18" s="67">
        <v>45054</v>
      </c>
      <c r="C18" s="67">
        <v>94551</v>
      </c>
      <c r="D18" s="67">
        <v>4606</v>
      </c>
      <c r="E18" s="67">
        <v>1594</v>
      </c>
      <c r="F18" s="67">
        <v>658</v>
      </c>
      <c r="G18" s="67">
        <v>153</v>
      </c>
      <c r="H18" s="67">
        <v>256602</v>
      </c>
      <c r="W18" s="67">
        <f t="shared" si="0"/>
        <v>94.551000000000002</v>
      </c>
    </row>
    <row r="19" spans="1:23" x14ac:dyDescent="0.25">
      <c r="A19" s="68">
        <v>42583</v>
      </c>
      <c r="B19" s="67">
        <v>50162</v>
      </c>
      <c r="C19" s="67">
        <v>98257</v>
      </c>
      <c r="D19" s="67">
        <v>4583</v>
      </c>
      <c r="E19" s="67">
        <v>1680</v>
      </c>
      <c r="F19" s="67">
        <v>668</v>
      </c>
      <c r="G19" s="67">
        <v>163</v>
      </c>
      <c r="H19" s="67">
        <v>270207</v>
      </c>
      <c r="W19" s="67">
        <f t="shared" si="0"/>
        <v>98.257000000000005</v>
      </c>
    </row>
    <row r="20" spans="1:23" x14ac:dyDescent="0.25">
      <c r="A20" s="68">
        <v>42552</v>
      </c>
      <c r="B20" s="67">
        <v>48365</v>
      </c>
      <c r="C20" s="67">
        <v>97980</v>
      </c>
      <c r="D20" s="67">
        <v>4780</v>
      </c>
      <c r="E20" s="67">
        <v>1714</v>
      </c>
      <c r="F20" s="67">
        <v>670</v>
      </c>
      <c r="G20" s="67">
        <v>151</v>
      </c>
      <c r="H20" s="67">
        <v>269130</v>
      </c>
      <c r="W20" s="67">
        <f t="shared" si="0"/>
        <v>97.98</v>
      </c>
    </row>
    <row r="21" spans="1:23" x14ac:dyDescent="0.25">
      <c r="A21" s="68">
        <v>42522</v>
      </c>
      <c r="B21" s="67">
        <v>46519</v>
      </c>
      <c r="C21" s="67">
        <v>95208</v>
      </c>
      <c r="D21" s="67">
        <v>4660</v>
      </c>
      <c r="E21" s="67">
        <v>1674</v>
      </c>
      <c r="F21" s="67">
        <v>658</v>
      </c>
      <c r="G21" s="67">
        <v>158</v>
      </c>
      <c r="H21" s="67">
        <v>261080</v>
      </c>
      <c r="W21" s="67">
        <f t="shared" si="0"/>
        <v>95.207999999999998</v>
      </c>
    </row>
    <row r="22" spans="1:23" x14ac:dyDescent="0.25">
      <c r="A22" s="68">
        <v>42491</v>
      </c>
      <c r="B22" s="67">
        <v>49378</v>
      </c>
      <c r="C22" s="67">
        <v>98998</v>
      </c>
      <c r="D22" s="67">
        <v>4902</v>
      </c>
      <c r="E22" s="67">
        <v>1774</v>
      </c>
      <c r="F22" s="67">
        <v>686</v>
      </c>
      <c r="G22" s="67">
        <v>163</v>
      </c>
      <c r="H22" s="67">
        <v>274635</v>
      </c>
      <c r="W22" s="67">
        <f t="shared" si="0"/>
        <v>98.998000000000005</v>
      </c>
    </row>
    <row r="23" spans="1:23" x14ac:dyDescent="0.25">
      <c r="A23" s="68">
        <v>42461</v>
      </c>
      <c r="B23" s="67">
        <v>47202</v>
      </c>
      <c r="C23" s="67">
        <v>97355</v>
      </c>
      <c r="D23" s="67">
        <v>4825</v>
      </c>
      <c r="E23" s="67">
        <v>1720</v>
      </c>
      <c r="F23" s="67">
        <v>652</v>
      </c>
      <c r="G23" s="67">
        <v>159</v>
      </c>
      <c r="H23" s="67">
        <v>267193</v>
      </c>
      <c r="W23" s="67">
        <f t="shared" si="0"/>
        <v>97.355000000000004</v>
      </c>
    </row>
    <row r="24" spans="1:23" x14ac:dyDescent="0.25">
      <c r="A24" s="68">
        <v>42430</v>
      </c>
      <c r="B24" s="67">
        <v>49962</v>
      </c>
      <c r="C24" s="67">
        <v>102151</v>
      </c>
      <c r="D24" s="67">
        <v>4978</v>
      </c>
      <c r="E24" s="67">
        <v>1771</v>
      </c>
      <c r="F24" s="67">
        <v>691</v>
      </c>
      <c r="G24" s="67">
        <v>173</v>
      </c>
      <c r="H24" s="67">
        <v>283160</v>
      </c>
      <c r="W24" s="67">
        <f t="shared" si="0"/>
        <v>102.151</v>
      </c>
    </row>
    <row r="25" spans="1:23" x14ac:dyDescent="0.25">
      <c r="A25" s="68">
        <v>42401</v>
      </c>
      <c r="B25" s="67">
        <v>44943</v>
      </c>
      <c r="C25" s="67">
        <v>96134</v>
      </c>
      <c r="D25" s="67">
        <v>4665</v>
      </c>
      <c r="E25" s="67">
        <v>1716</v>
      </c>
      <c r="F25" s="67">
        <v>671</v>
      </c>
      <c r="G25" s="67">
        <v>162</v>
      </c>
      <c r="H25" s="67">
        <v>264107</v>
      </c>
      <c r="W25" s="67">
        <f t="shared" si="0"/>
        <v>96.134</v>
      </c>
    </row>
    <row r="26" spans="1:23" x14ac:dyDescent="0.25">
      <c r="A26" s="68">
        <v>42370</v>
      </c>
      <c r="B26" s="67">
        <v>49388</v>
      </c>
      <c r="C26" s="67">
        <v>104189</v>
      </c>
      <c r="D26" s="67">
        <v>4849</v>
      </c>
      <c r="E26" s="67">
        <v>1872</v>
      </c>
      <c r="F26" s="67">
        <v>750</v>
      </c>
      <c r="G26" s="67">
        <v>180</v>
      </c>
      <c r="H26" s="67">
        <v>284780</v>
      </c>
      <c r="W26" s="67">
        <f t="shared" si="0"/>
        <v>104.18899999999999</v>
      </c>
    </row>
    <row r="27" spans="1:23" x14ac:dyDescent="0.25">
      <c r="A27" s="68">
        <v>42339</v>
      </c>
      <c r="B27" s="67">
        <v>49752</v>
      </c>
      <c r="C27" s="67">
        <v>103773</v>
      </c>
      <c r="D27" s="67">
        <v>5012</v>
      </c>
      <c r="E27" s="67">
        <v>1901</v>
      </c>
      <c r="F27" s="67">
        <v>760</v>
      </c>
      <c r="G27" s="67">
        <v>187</v>
      </c>
      <c r="H27" s="67">
        <v>286108</v>
      </c>
      <c r="W27" s="67">
        <f t="shared" si="0"/>
        <v>103.773</v>
      </c>
    </row>
    <row r="28" spans="1:23" x14ac:dyDescent="0.25">
      <c r="A28" s="68">
        <v>42309</v>
      </c>
      <c r="B28" s="67">
        <v>45721</v>
      </c>
      <c r="C28" s="67">
        <v>102273</v>
      </c>
      <c r="D28" s="67">
        <v>4973</v>
      </c>
      <c r="E28" s="67">
        <v>1897</v>
      </c>
      <c r="F28" s="67">
        <v>758</v>
      </c>
      <c r="G28" s="67">
        <v>184</v>
      </c>
      <c r="H28" s="67">
        <v>279204</v>
      </c>
      <c r="W28" s="67">
        <f t="shared" si="0"/>
        <v>102.273</v>
      </c>
    </row>
    <row r="29" spans="1:23" x14ac:dyDescent="0.25">
      <c r="A29" s="68">
        <v>42278</v>
      </c>
      <c r="B29" s="67">
        <v>48913</v>
      </c>
      <c r="C29" s="67">
        <v>104906</v>
      </c>
      <c r="D29" s="67">
        <v>5218</v>
      </c>
      <c r="E29" s="67">
        <v>2013</v>
      </c>
      <c r="F29" s="67">
        <v>807</v>
      </c>
      <c r="G29" s="67">
        <v>191</v>
      </c>
      <c r="H29" s="67">
        <v>289522</v>
      </c>
      <c r="W29" s="67">
        <f t="shared" si="0"/>
        <v>104.90600000000001</v>
      </c>
    </row>
    <row r="30" spans="1:23" x14ac:dyDescent="0.25">
      <c r="A30" s="68">
        <v>42248</v>
      </c>
      <c r="B30" s="67">
        <v>49834</v>
      </c>
      <c r="C30" s="67">
        <v>101953</v>
      </c>
      <c r="D30" s="67">
        <v>5120</v>
      </c>
      <c r="E30" s="67">
        <v>1966</v>
      </c>
      <c r="F30" s="67">
        <v>795</v>
      </c>
      <c r="G30" s="67">
        <v>182</v>
      </c>
      <c r="H30" s="67">
        <v>282521</v>
      </c>
      <c r="W30" s="67">
        <f t="shared" si="0"/>
        <v>101.953</v>
      </c>
    </row>
    <row r="31" spans="1:23" x14ac:dyDescent="0.25">
      <c r="A31" s="68">
        <v>42217</v>
      </c>
      <c r="B31" s="67">
        <v>50515</v>
      </c>
      <c r="C31" s="67">
        <v>105368</v>
      </c>
      <c r="D31" s="67">
        <v>5225</v>
      </c>
      <c r="E31" s="67">
        <v>2044</v>
      </c>
      <c r="F31" s="67">
        <v>794</v>
      </c>
      <c r="G31" s="67">
        <v>196</v>
      </c>
      <c r="H31" s="67">
        <v>290742</v>
      </c>
      <c r="W31" s="67">
        <f t="shared" si="0"/>
        <v>105.36799999999999</v>
      </c>
    </row>
    <row r="32" spans="1:23" x14ac:dyDescent="0.25">
      <c r="A32" s="68">
        <v>42186</v>
      </c>
      <c r="B32" s="67">
        <v>48566</v>
      </c>
      <c r="C32" s="67">
        <v>106386</v>
      </c>
      <c r="D32" s="67">
        <v>5221</v>
      </c>
      <c r="E32" s="67">
        <v>2096</v>
      </c>
      <c r="F32" s="67">
        <v>812</v>
      </c>
      <c r="G32" s="67">
        <v>194</v>
      </c>
      <c r="H32" s="67">
        <v>291456</v>
      </c>
      <c r="W32" s="67">
        <f t="shared" si="0"/>
        <v>106.386</v>
      </c>
    </row>
    <row r="33" spans="1:23" x14ac:dyDescent="0.25">
      <c r="A33" s="68">
        <v>42156</v>
      </c>
      <c r="B33" s="67">
        <v>42383</v>
      </c>
      <c r="C33" s="67">
        <v>103299</v>
      </c>
      <c r="D33" s="67">
        <v>5141</v>
      </c>
      <c r="E33" s="67">
        <v>2086</v>
      </c>
      <c r="F33" s="67">
        <v>804</v>
      </c>
      <c r="G33" s="67">
        <v>196</v>
      </c>
      <c r="H33" s="67">
        <v>279881</v>
      </c>
      <c r="W33" s="67">
        <f t="shared" si="0"/>
        <v>103.29900000000001</v>
      </c>
    </row>
    <row r="34" spans="1:23" x14ac:dyDescent="0.25">
      <c r="A34" s="68">
        <v>42125</v>
      </c>
      <c r="B34" s="67">
        <v>43524</v>
      </c>
      <c r="C34" s="67">
        <v>108443</v>
      </c>
      <c r="D34" s="67">
        <v>5419</v>
      </c>
      <c r="E34" s="67">
        <v>2261</v>
      </c>
      <c r="F34" s="67">
        <v>846</v>
      </c>
      <c r="G34" s="67">
        <v>206</v>
      </c>
      <c r="H34" s="67">
        <v>292254</v>
      </c>
      <c r="W34" s="67">
        <f t="shared" si="0"/>
        <v>108.443</v>
      </c>
    </row>
    <row r="35" spans="1:23" x14ac:dyDescent="0.25">
      <c r="A35" s="68">
        <v>42095</v>
      </c>
      <c r="B35" s="67">
        <v>45121</v>
      </c>
      <c r="C35" s="67">
        <v>106283</v>
      </c>
      <c r="D35" s="67">
        <v>5254</v>
      </c>
      <c r="E35" s="67">
        <v>2198</v>
      </c>
      <c r="F35" s="67">
        <v>792</v>
      </c>
      <c r="G35" s="67">
        <v>124</v>
      </c>
      <c r="H35" s="67">
        <v>288788</v>
      </c>
      <c r="W35" s="67">
        <f t="shared" si="0"/>
        <v>106.283</v>
      </c>
    </row>
    <row r="36" spans="1:23" x14ac:dyDescent="0.25">
      <c r="A36" s="68">
        <v>42064</v>
      </c>
      <c r="B36" s="67">
        <v>42800</v>
      </c>
      <c r="C36" s="67">
        <v>111384</v>
      </c>
      <c r="D36" s="67">
        <v>5490</v>
      </c>
      <c r="E36" s="67">
        <v>2251</v>
      </c>
      <c r="F36" s="67">
        <v>874</v>
      </c>
      <c r="G36" s="67">
        <v>173</v>
      </c>
      <c r="H36" s="67">
        <v>296392</v>
      </c>
      <c r="W36" s="67">
        <f t="shared" si="0"/>
        <v>111.384</v>
      </c>
    </row>
    <row r="37" spans="1:23" x14ac:dyDescent="0.25">
      <c r="A37" s="68">
        <v>42036</v>
      </c>
      <c r="B37" s="67">
        <v>40758</v>
      </c>
      <c r="C37" s="67">
        <v>98827</v>
      </c>
      <c r="D37" s="67">
        <v>5142</v>
      </c>
      <c r="E37" s="67">
        <v>2013</v>
      </c>
      <c r="F37" s="67">
        <v>800</v>
      </c>
      <c r="G37" s="67">
        <v>182</v>
      </c>
      <c r="H37" s="67">
        <v>267043</v>
      </c>
      <c r="W37" s="67">
        <f t="shared" si="0"/>
        <v>98.826999999999998</v>
      </c>
    </row>
    <row r="38" spans="1:23" x14ac:dyDescent="0.25">
      <c r="A38" s="68">
        <v>42005</v>
      </c>
      <c r="B38" s="67">
        <v>45011</v>
      </c>
      <c r="C38" s="67">
        <v>105783</v>
      </c>
      <c r="D38" s="67">
        <v>5720</v>
      </c>
      <c r="E38" s="67">
        <v>2194</v>
      </c>
      <c r="F38" s="67">
        <v>852</v>
      </c>
      <c r="G38" s="67">
        <v>193</v>
      </c>
      <c r="H38" s="67">
        <v>290108</v>
      </c>
      <c r="W38" s="67">
        <f t="shared" si="0"/>
        <v>105.783</v>
      </c>
    </row>
    <row r="39" spans="1:23" x14ac:dyDescent="0.25">
      <c r="A39" s="68">
        <v>41974</v>
      </c>
      <c r="B39" s="67">
        <v>45016</v>
      </c>
      <c r="C39" s="67">
        <v>109058</v>
      </c>
      <c r="D39" s="67">
        <v>5784</v>
      </c>
      <c r="E39" s="67">
        <v>2255</v>
      </c>
      <c r="F39" s="67">
        <v>892</v>
      </c>
      <c r="G39" s="67">
        <v>192</v>
      </c>
      <c r="H39" s="67">
        <v>293412</v>
      </c>
      <c r="W39" s="67">
        <f t="shared" si="0"/>
        <v>109.05800000000001</v>
      </c>
    </row>
    <row r="40" spans="1:23" x14ac:dyDescent="0.25">
      <c r="A40" s="68">
        <v>41944</v>
      </c>
      <c r="B40" s="67">
        <v>41658</v>
      </c>
      <c r="C40" s="67">
        <v>102712</v>
      </c>
      <c r="D40" s="67">
        <v>5524</v>
      </c>
      <c r="E40" s="67">
        <v>2156</v>
      </c>
      <c r="F40" s="67">
        <v>849</v>
      </c>
      <c r="G40" s="67">
        <v>183</v>
      </c>
      <c r="H40" s="67">
        <v>278837</v>
      </c>
      <c r="W40" s="67">
        <f t="shared" si="0"/>
        <v>102.712</v>
      </c>
    </row>
    <row r="41" spans="1:23" x14ac:dyDescent="0.25">
      <c r="A41" s="68">
        <v>41913</v>
      </c>
      <c r="B41" s="67">
        <v>44276</v>
      </c>
      <c r="C41" s="67">
        <v>103585</v>
      </c>
      <c r="D41" s="67">
        <v>5830</v>
      </c>
      <c r="E41" s="67">
        <v>2219</v>
      </c>
      <c r="F41" s="67">
        <v>836</v>
      </c>
      <c r="G41" s="67">
        <v>185</v>
      </c>
      <c r="H41" s="67">
        <v>286188</v>
      </c>
      <c r="W41" s="67">
        <f t="shared" si="0"/>
        <v>103.58499999999999</v>
      </c>
    </row>
    <row r="42" spans="1:23" x14ac:dyDescent="0.25">
      <c r="A42" s="68">
        <v>41883</v>
      </c>
      <c r="B42" s="67">
        <v>42663</v>
      </c>
      <c r="C42" s="67">
        <v>98168</v>
      </c>
      <c r="D42" s="67">
        <v>5663</v>
      </c>
      <c r="E42" s="67">
        <v>2048</v>
      </c>
      <c r="F42" s="67">
        <v>818</v>
      </c>
      <c r="G42" s="67">
        <v>171</v>
      </c>
      <c r="H42" s="67">
        <v>271380</v>
      </c>
      <c r="W42" s="67">
        <f t="shared" si="0"/>
        <v>98.168000000000006</v>
      </c>
    </row>
    <row r="43" spans="1:23" x14ac:dyDescent="0.25">
      <c r="A43" s="68">
        <v>41852</v>
      </c>
      <c r="B43" s="67">
        <v>44498</v>
      </c>
      <c r="C43" s="67">
        <v>101141</v>
      </c>
      <c r="D43" s="67">
        <v>5854</v>
      </c>
      <c r="E43" s="67">
        <v>2061</v>
      </c>
      <c r="F43" s="67">
        <v>787</v>
      </c>
      <c r="G43" s="67">
        <v>180</v>
      </c>
      <c r="H43" s="67">
        <v>274834</v>
      </c>
      <c r="W43" s="67">
        <f t="shared" si="0"/>
        <v>101.14100000000001</v>
      </c>
    </row>
    <row r="44" spans="1:23" x14ac:dyDescent="0.25">
      <c r="A44" s="68">
        <v>41821</v>
      </c>
      <c r="B44" s="67">
        <v>44259</v>
      </c>
      <c r="C44" s="67">
        <v>99532</v>
      </c>
      <c r="D44" s="67">
        <v>5794</v>
      </c>
      <c r="E44" s="67">
        <v>2049</v>
      </c>
      <c r="F44" s="67">
        <v>801</v>
      </c>
      <c r="G44" s="67">
        <v>194</v>
      </c>
      <c r="H44" s="67">
        <v>272962</v>
      </c>
      <c r="W44" s="67">
        <f t="shared" si="0"/>
        <v>99.531999999999996</v>
      </c>
    </row>
    <row r="45" spans="1:23" x14ac:dyDescent="0.25">
      <c r="A45" s="68">
        <v>41791</v>
      </c>
      <c r="B45" s="67">
        <v>42350</v>
      </c>
      <c r="C45" s="67">
        <v>94304</v>
      </c>
      <c r="D45" s="67">
        <v>5767</v>
      </c>
      <c r="E45" s="67">
        <v>1934</v>
      </c>
      <c r="F45" s="67">
        <v>805</v>
      </c>
      <c r="G45" s="67">
        <v>204</v>
      </c>
      <c r="H45" s="67">
        <v>261211</v>
      </c>
      <c r="W45" s="67">
        <f t="shared" si="0"/>
        <v>94.304000000000002</v>
      </c>
    </row>
    <row r="46" spans="1:23" x14ac:dyDescent="0.25">
      <c r="A46" s="68">
        <v>41760</v>
      </c>
      <c r="B46" s="67">
        <v>43797</v>
      </c>
      <c r="C46" s="67">
        <v>95112</v>
      </c>
      <c r="D46" s="67">
        <v>5950</v>
      </c>
      <c r="E46" s="67">
        <v>1999</v>
      </c>
      <c r="F46" s="67">
        <v>836</v>
      </c>
      <c r="G46" s="67">
        <v>191</v>
      </c>
      <c r="H46" s="67">
        <v>266430</v>
      </c>
      <c r="W46" s="67">
        <f t="shared" si="0"/>
        <v>95.111999999999995</v>
      </c>
    </row>
    <row r="47" spans="1:23" x14ac:dyDescent="0.25">
      <c r="A47" s="68">
        <v>41730</v>
      </c>
      <c r="B47" s="67">
        <v>42743</v>
      </c>
      <c r="C47" s="67">
        <v>91420</v>
      </c>
      <c r="D47" s="67">
        <v>5677</v>
      </c>
      <c r="E47" s="67">
        <v>1932</v>
      </c>
      <c r="F47" s="67">
        <v>791</v>
      </c>
      <c r="G47" s="67">
        <v>189</v>
      </c>
      <c r="H47" s="67">
        <v>257907</v>
      </c>
      <c r="W47" s="67">
        <f t="shared" si="0"/>
        <v>91.42</v>
      </c>
    </row>
    <row r="48" spans="1:23" x14ac:dyDescent="0.25">
      <c r="A48" s="68">
        <v>41699</v>
      </c>
      <c r="B48" s="67">
        <v>41004</v>
      </c>
      <c r="C48" s="67">
        <v>91557</v>
      </c>
      <c r="D48" s="67">
        <v>5972</v>
      </c>
      <c r="E48" s="67">
        <v>1986</v>
      </c>
      <c r="F48" s="67">
        <v>838</v>
      </c>
      <c r="G48" s="67">
        <v>190</v>
      </c>
      <c r="H48" s="67">
        <v>255848</v>
      </c>
      <c r="W48" s="67">
        <f t="shared" si="0"/>
        <v>91.557000000000002</v>
      </c>
    </row>
    <row r="49" spans="1:23" x14ac:dyDescent="0.25">
      <c r="A49" s="68">
        <v>41671</v>
      </c>
      <c r="B49" s="67">
        <v>37255</v>
      </c>
      <c r="C49" s="67">
        <v>81021</v>
      </c>
      <c r="D49" s="67">
        <v>5244</v>
      </c>
      <c r="E49" s="67">
        <v>1799</v>
      </c>
      <c r="F49" s="67">
        <v>774</v>
      </c>
      <c r="G49" s="67">
        <v>166</v>
      </c>
      <c r="H49" s="67">
        <v>227198</v>
      </c>
      <c r="W49" s="67">
        <f t="shared" si="0"/>
        <v>81.021000000000001</v>
      </c>
    </row>
    <row r="50" spans="1:23" x14ac:dyDescent="0.25">
      <c r="A50" s="68">
        <v>41640</v>
      </c>
      <c r="B50" s="67">
        <v>40433</v>
      </c>
      <c r="C50" s="67">
        <v>87839</v>
      </c>
      <c r="D50" s="67">
        <v>5691</v>
      </c>
      <c r="E50" s="67">
        <v>1909</v>
      </c>
      <c r="F50" s="67">
        <v>800</v>
      </c>
      <c r="G50" s="67">
        <v>182</v>
      </c>
      <c r="H50" s="67">
        <v>248710</v>
      </c>
      <c r="W50" s="67">
        <f t="shared" si="0"/>
        <v>87.838999999999999</v>
      </c>
    </row>
    <row r="51" spans="1:23" x14ac:dyDescent="0.25">
      <c r="A51" s="68">
        <v>41609</v>
      </c>
      <c r="B51" s="67">
        <v>39849</v>
      </c>
      <c r="C51" s="67">
        <v>85858</v>
      </c>
      <c r="D51" s="67">
        <v>5960</v>
      </c>
      <c r="E51" s="67">
        <v>2006</v>
      </c>
      <c r="F51" s="67">
        <v>875</v>
      </c>
      <c r="G51" s="67">
        <v>196</v>
      </c>
      <c r="H51" s="67">
        <v>245459</v>
      </c>
      <c r="W51" s="67">
        <f t="shared" si="0"/>
        <v>85.858000000000004</v>
      </c>
    </row>
    <row r="52" spans="1:23" x14ac:dyDescent="0.25">
      <c r="A52" s="68">
        <v>41579</v>
      </c>
      <c r="B52" s="67">
        <v>39084</v>
      </c>
      <c r="C52" s="67">
        <v>80466</v>
      </c>
      <c r="D52" s="67">
        <v>5813</v>
      </c>
      <c r="E52" s="67">
        <v>1944</v>
      </c>
      <c r="F52" s="67">
        <v>867</v>
      </c>
      <c r="G52" s="67">
        <v>197</v>
      </c>
      <c r="H52" s="67">
        <v>236347</v>
      </c>
      <c r="W52" s="67">
        <f t="shared" si="0"/>
        <v>80.465999999999994</v>
      </c>
    </row>
    <row r="53" spans="1:23" x14ac:dyDescent="0.25">
      <c r="A53" s="68">
        <v>41548</v>
      </c>
      <c r="B53" s="67">
        <v>36482</v>
      </c>
      <c r="C53" s="67">
        <v>83105</v>
      </c>
      <c r="D53" s="67">
        <v>5915</v>
      </c>
      <c r="E53" s="67">
        <v>2021</v>
      </c>
      <c r="F53" s="67">
        <v>897</v>
      </c>
      <c r="G53" s="67">
        <v>203</v>
      </c>
      <c r="H53" s="67">
        <v>238966</v>
      </c>
      <c r="W53" s="67">
        <f t="shared" si="0"/>
        <v>83.105000000000004</v>
      </c>
    </row>
    <row r="54" spans="1:23" x14ac:dyDescent="0.25">
      <c r="A54" s="68">
        <v>41518</v>
      </c>
      <c r="B54" s="67">
        <v>39577</v>
      </c>
      <c r="C54" s="67">
        <v>79794</v>
      </c>
      <c r="D54" s="67">
        <v>5903</v>
      </c>
      <c r="E54" s="67">
        <v>1959</v>
      </c>
      <c r="F54" s="67">
        <v>850</v>
      </c>
      <c r="G54" s="67">
        <v>200</v>
      </c>
      <c r="H54" s="67">
        <v>232831</v>
      </c>
      <c r="W54" s="67">
        <f t="shared" si="0"/>
        <v>79.793999999999997</v>
      </c>
    </row>
    <row r="55" spans="1:23" x14ac:dyDescent="0.25">
      <c r="A55" s="68">
        <v>41487</v>
      </c>
      <c r="B55" s="67">
        <v>36736</v>
      </c>
      <c r="C55" s="67">
        <v>80832</v>
      </c>
      <c r="D55" s="67">
        <v>6165</v>
      </c>
      <c r="E55" s="67">
        <v>2065</v>
      </c>
      <c r="F55" s="67">
        <v>894</v>
      </c>
      <c r="G55" s="67">
        <v>197</v>
      </c>
      <c r="H55" s="67">
        <v>232895</v>
      </c>
      <c r="W55" s="67">
        <f t="shared" si="0"/>
        <v>80.831999999999994</v>
      </c>
    </row>
    <row r="56" spans="1:23" x14ac:dyDescent="0.25">
      <c r="A56" s="68">
        <v>41456</v>
      </c>
      <c r="B56" s="67">
        <v>38366</v>
      </c>
      <c r="C56" s="67">
        <v>79842</v>
      </c>
      <c r="D56" s="67">
        <v>6141</v>
      </c>
      <c r="E56" s="67">
        <v>2076</v>
      </c>
      <c r="F56" s="67">
        <v>875</v>
      </c>
      <c r="G56" s="67">
        <v>172</v>
      </c>
      <c r="H56" s="67">
        <v>231370</v>
      </c>
      <c r="W56" s="67">
        <f t="shared" si="0"/>
        <v>79.841999999999999</v>
      </c>
    </row>
    <row r="57" spans="1:23" x14ac:dyDescent="0.25">
      <c r="A57" s="68">
        <v>41426</v>
      </c>
      <c r="B57" s="67">
        <v>33656</v>
      </c>
      <c r="C57" s="67">
        <v>75837</v>
      </c>
      <c r="D57" s="67">
        <v>6021</v>
      </c>
      <c r="E57" s="67">
        <v>1976</v>
      </c>
      <c r="F57" s="67">
        <v>831</v>
      </c>
      <c r="G57" s="67">
        <v>167</v>
      </c>
      <c r="H57" s="67">
        <v>217614</v>
      </c>
      <c r="W57" s="67">
        <f t="shared" si="0"/>
        <v>75.837000000000003</v>
      </c>
    </row>
    <row r="58" spans="1:23" x14ac:dyDescent="0.25">
      <c r="A58" s="68">
        <v>41395</v>
      </c>
      <c r="B58" s="67">
        <v>37233</v>
      </c>
      <c r="C58" s="67">
        <v>77185</v>
      </c>
      <c r="D58" s="67">
        <v>6173</v>
      </c>
      <c r="E58" s="67">
        <v>2106</v>
      </c>
      <c r="F58" s="67">
        <v>878</v>
      </c>
      <c r="G58" s="67">
        <v>169</v>
      </c>
      <c r="H58" s="67">
        <v>226212</v>
      </c>
      <c r="W58" s="67">
        <f t="shared" si="0"/>
        <v>77.185000000000002</v>
      </c>
    </row>
    <row r="59" spans="1:23" x14ac:dyDescent="0.25">
      <c r="A59" s="68">
        <v>41365</v>
      </c>
      <c r="B59" s="67">
        <v>40078</v>
      </c>
      <c r="C59" s="67">
        <v>72411</v>
      </c>
      <c r="D59" s="67">
        <v>5900</v>
      </c>
      <c r="E59" s="67">
        <v>2065</v>
      </c>
      <c r="F59" s="67">
        <v>844</v>
      </c>
      <c r="G59" s="67">
        <v>120</v>
      </c>
      <c r="H59" s="67">
        <v>221179</v>
      </c>
      <c r="W59" s="67">
        <f t="shared" si="0"/>
        <v>72.411000000000001</v>
      </c>
    </row>
    <row r="60" spans="1:23" x14ac:dyDescent="0.25">
      <c r="A60" s="68">
        <v>41334</v>
      </c>
      <c r="B60" s="67">
        <v>38892</v>
      </c>
      <c r="C60" s="67">
        <v>73793</v>
      </c>
      <c r="D60" s="67">
        <v>6153</v>
      </c>
      <c r="E60" s="67">
        <v>2110</v>
      </c>
      <c r="F60" s="67">
        <v>889</v>
      </c>
      <c r="G60" s="67">
        <v>200</v>
      </c>
      <c r="H60" s="67">
        <v>223248</v>
      </c>
      <c r="W60" s="67">
        <f t="shared" si="0"/>
        <v>73.793000000000006</v>
      </c>
    </row>
    <row r="61" spans="1:23" x14ac:dyDescent="0.25">
      <c r="A61" s="68">
        <v>41306</v>
      </c>
      <c r="B61" s="67">
        <v>36823</v>
      </c>
      <c r="C61" s="67">
        <v>65276</v>
      </c>
      <c r="D61" s="67">
        <v>5659</v>
      </c>
      <c r="E61" s="67">
        <v>1905</v>
      </c>
      <c r="F61" s="67">
        <v>809</v>
      </c>
      <c r="G61" s="67">
        <v>167</v>
      </c>
      <c r="H61" s="67">
        <v>199798</v>
      </c>
      <c r="W61" s="67">
        <f t="shared" si="0"/>
        <v>65.275999999999996</v>
      </c>
    </row>
    <row r="62" spans="1:23" x14ac:dyDescent="0.25">
      <c r="A62" s="68">
        <v>41275</v>
      </c>
      <c r="B62" s="67">
        <v>41301</v>
      </c>
      <c r="C62" s="67">
        <v>70335</v>
      </c>
      <c r="D62" s="67">
        <v>6130</v>
      </c>
      <c r="E62" s="67">
        <v>2111</v>
      </c>
      <c r="F62" s="67">
        <v>901</v>
      </c>
      <c r="G62" s="67">
        <v>187</v>
      </c>
      <c r="H62" s="67">
        <v>219251</v>
      </c>
      <c r="W62" s="67">
        <f t="shared" si="0"/>
        <v>70.334999999999994</v>
      </c>
    </row>
    <row r="63" spans="1:23" x14ac:dyDescent="0.25">
      <c r="A63" s="68">
        <v>41244</v>
      </c>
      <c r="B63" s="67">
        <v>42721</v>
      </c>
      <c r="C63" s="67">
        <v>69063</v>
      </c>
      <c r="D63" s="67">
        <v>6278</v>
      </c>
      <c r="E63" s="67">
        <v>2122</v>
      </c>
      <c r="F63" s="67">
        <v>854</v>
      </c>
      <c r="G63" s="67">
        <v>184</v>
      </c>
      <c r="H63" s="67">
        <v>219559</v>
      </c>
      <c r="W63" s="67">
        <f t="shared" si="0"/>
        <v>69.063000000000002</v>
      </c>
    </row>
    <row r="64" spans="1:23" x14ac:dyDescent="0.25">
      <c r="A64" s="68">
        <v>41214</v>
      </c>
      <c r="B64" s="67">
        <v>41177</v>
      </c>
      <c r="C64" s="67">
        <v>66401</v>
      </c>
      <c r="D64" s="67">
        <v>6130</v>
      </c>
      <c r="E64" s="67">
        <v>2061</v>
      </c>
      <c r="F64" s="67">
        <v>837</v>
      </c>
      <c r="G64" s="67">
        <v>188</v>
      </c>
      <c r="H64" s="67">
        <v>210884</v>
      </c>
      <c r="W64" s="67">
        <f t="shared" si="0"/>
        <v>66.400999999999996</v>
      </c>
    </row>
    <row r="65" spans="1:23" x14ac:dyDescent="0.25">
      <c r="A65" s="68">
        <v>41183</v>
      </c>
      <c r="B65" s="67">
        <v>41157</v>
      </c>
      <c r="C65" s="67">
        <v>66632</v>
      </c>
      <c r="D65" s="67">
        <v>6339</v>
      </c>
      <c r="E65" s="67">
        <v>2134</v>
      </c>
      <c r="F65" s="67">
        <v>847</v>
      </c>
      <c r="G65" s="67">
        <v>181</v>
      </c>
      <c r="H65" s="67">
        <v>215152</v>
      </c>
      <c r="W65" s="67">
        <f t="shared" si="0"/>
        <v>66.632000000000005</v>
      </c>
    </row>
    <row r="66" spans="1:23" x14ac:dyDescent="0.25">
      <c r="A66" s="68">
        <v>41153</v>
      </c>
      <c r="B66" s="67">
        <v>35287</v>
      </c>
      <c r="C66" s="67">
        <v>62555</v>
      </c>
      <c r="D66" s="67">
        <v>5147</v>
      </c>
      <c r="E66" s="67">
        <v>2008</v>
      </c>
      <c r="F66" s="67">
        <v>826</v>
      </c>
      <c r="G66" s="67">
        <v>172</v>
      </c>
      <c r="H66" s="67">
        <v>196684</v>
      </c>
      <c r="W66" s="67">
        <f t="shared" si="0"/>
        <v>62.555</v>
      </c>
    </row>
    <row r="67" spans="1:23" x14ac:dyDescent="0.25">
      <c r="A67" s="68">
        <v>41122</v>
      </c>
      <c r="B67" s="67">
        <v>34059</v>
      </c>
      <c r="C67" s="67">
        <v>63505</v>
      </c>
      <c r="D67" s="67">
        <v>5507</v>
      </c>
      <c r="E67" s="67">
        <v>2046</v>
      </c>
      <c r="F67" s="67">
        <v>826</v>
      </c>
      <c r="G67" s="67">
        <v>173</v>
      </c>
      <c r="H67" s="67">
        <v>197251</v>
      </c>
      <c r="W67" s="67">
        <f t="shared" si="0"/>
        <v>63.505000000000003</v>
      </c>
    </row>
    <row r="68" spans="1:23" x14ac:dyDescent="0.25">
      <c r="A68" s="68">
        <v>41091</v>
      </c>
      <c r="B68" s="67">
        <v>38812</v>
      </c>
      <c r="C68" s="67">
        <v>61787</v>
      </c>
      <c r="D68" s="67">
        <v>6094</v>
      </c>
      <c r="E68" s="67">
        <v>2097</v>
      </c>
      <c r="F68" s="67">
        <v>787</v>
      </c>
      <c r="G68" s="67">
        <v>189</v>
      </c>
      <c r="H68" s="67">
        <v>198952</v>
      </c>
      <c r="W68" s="67">
        <f t="shared" ref="W68:W131" si="1">C68/1000</f>
        <v>61.786999999999999</v>
      </c>
    </row>
    <row r="69" spans="1:23" x14ac:dyDescent="0.25">
      <c r="A69" s="68">
        <v>41061</v>
      </c>
      <c r="B69" s="67">
        <v>33426</v>
      </c>
      <c r="C69" s="67">
        <v>58326</v>
      </c>
      <c r="D69" s="67">
        <v>5785</v>
      </c>
      <c r="E69" s="67">
        <v>2064</v>
      </c>
      <c r="F69" s="67">
        <v>751</v>
      </c>
      <c r="G69" s="67">
        <v>179</v>
      </c>
      <c r="H69" s="67">
        <v>187910</v>
      </c>
      <c r="W69" s="67">
        <f t="shared" si="1"/>
        <v>58.326000000000001</v>
      </c>
    </row>
    <row r="70" spans="1:23" x14ac:dyDescent="0.25">
      <c r="A70" s="68">
        <v>41030</v>
      </c>
      <c r="B70" s="67">
        <v>37034</v>
      </c>
      <c r="C70" s="67">
        <v>59154</v>
      </c>
      <c r="D70" s="67">
        <v>6108</v>
      </c>
      <c r="E70" s="67">
        <v>2141</v>
      </c>
      <c r="F70" s="67">
        <v>753</v>
      </c>
      <c r="G70" s="67">
        <v>171</v>
      </c>
      <c r="H70" s="67">
        <v>196566</v>
      </c>
      <c r="W70" s="67">
        <f t="shared" si="1"/>
        <v>59.154000000000003</v>
      </c>
    </row>
    <row r="71" spans="1:23" x14ac:dyDescent="0.25">
      <c r="A71" s="68">
        <v>41000</v>
      </c>
      <c r="B71" s="67">
        <v>37995</v>
      </c>
      <c r="C71" s="67">
        <v>55987</v>
      </c>
      <c r="D71" s="67">
        <v>5809</v>
      </c>
      <c r="E71" s="67">
        <v>2002</v>
      </c>
      <c r="F71" s="67">
        <v>751</v>
      </c>
      <c r="G71" s="67">
        <v>163</v>
      </c>
      <c r="H71" s="67">
        <v>188542</v>
      </c>
      <c r="W71" s="67">
        <f t="shared" si="1"/>
        <v>55.987000000000002</v>
      </c>
    </row>
    <row r="72" spans="1:23" x14ac:dyDescent="0.25">
      <c r="A72" s="68">
        <v>40969</v>
      </c>
      <c r="B72" s="67">
        <v>42626</v>
      </c>
      <c r="C72" s="67">
        <v>55747</v>
      </c>
      <c r="D72" s="67">
        <v>5952</v>
      </c>
      <c r="E72" s="67">
        <v>2074</v>
      </c>
      <c r="F72" s="67">
        <v>787</v>
      </c>
      <c r="G72" s="67">
        <v>180</v>
      </c>
      <c r="H72" s="67">
        <v>195014</v>
      </c>
      <c r="W72" s="67">
        <f t="shared" si="1"/>
        <v>55.747</v>
      </c>
    </row>
    <row r="73" spans="1:23" x14ac:dyDescent="0.25">
      <c r="A73" s="68">
        <v>40940</v>
      </c>
      <c r="B73" s="67">
        <v>38458</v>
      </c>
      <c r="C73" s="67">
        <v>51358</v>
      </c>
      <c r="D73" s="67">
        <v>5476</v>
      </c>
      <c r="E73" s="67">
        <v>1871</v>
      </c>
      <c r="F73" s="67">
        <v>732</v>
      </c>
      <c r="G73" s="67">
        <v>174</v>
      </c>
      <c r="H73" s="67">
        <v>180866</v>
      </c>
      <c r="W73" s="67">
        <f t="shared" si="1"/>
        <v>51.357999999999997</v>
      </c>
    </row>
    <row r="74" spans="1:23" x14ac:dyDescent="0.25">
      <c r="A74" s="68">
        <v>40909</v>
      </c>
      <c r="B74" s="67">
        <v>40527</v>
      </c>
      <c r="C74" s="67">
        <v>53437</v>
      </c>
      <c r="D74" s="67">
        <v>5963</v>
      </c>
      <c r="E74" s="67">
        <v>1973</v>
      </c>
      <c r="F74" s="67">
        <v>775</v>
      </c>
      <c r="G74" s="67">
        <v>182</v>
      </c>
      <c r="H74" s="67">
        <v>190382</v>
      </c>
      <c r="W74" s="67">
        <f t="shared" si="1"/>
        <v>53.436999999999998</v>
      </c>
    </row>
    <row r="75" spans="1:23" x14ac:dyDescent="0.25">
      <c r="A75" s="68">
        <v>40878</v>
      </c>
      <c r="B75" s="67">
        <v>38981</v>
      </c>
      <c r="C75" s="67">
        <v>52317</v>
      </c>
      <c r="D75" s="67">
        <v>6154</v>
      </c>
      <c r="E75" s="67">
        <v>1996</v>
      </c>
      <c r="F75" s="67">
        <v>781</v>
      </c>
      <c r="G75" s="67">
        <v>185</v>
      </c>
      <c r="H75" s="67">
        <v>187024</v>
      </c>
      <c r="W75" s="67">
        <f t="shared" si="1"/>
        <v>52.317</v>
      </c>
    </row>
    <row r="76" spans="1:23" x14ac:dyDescent="0.25">
      <c r="A76" s="68">
        <v>40848</v>
      </c>
      <c r="B76" s="67">
        <v>38344</v>
      </c>
      <c r="C76" s="67">
        <v>49700</v>
      </c>
      <c r="D76" s="67">
        <v>5951</v>
      </c>
      <c r="E76" s="67">
        <v>1969</v>
      </c>
      <c r="F76" s="67">
        <v>754</v>
      </c>
      <c r="G76" s="67">
        <v>182</v>
      </c>
      <c r="H76" s="67">
        <v>179146</v>
      </c>
      <c r="W76" s="67">
        <f t="shared" si="1"/>
        <v>49.7</v>
      </c>
    </row>
    <row r="77" spans="1:23" x14ac:dyDescent="0.25">
      <c r="A77" s="68">
        <v>40817</v>
      </c>
      <c r="B77" s="67">
        <v>40006</v>
      </c>
      <c r="C77" s="67">
        <v>49434</v>
      </c>
      <c r="D77" s="67">
        <v>6108</v>
      </c>
      <c r="E77" s="67">
        <v>2051</v>
      </c>
      <c r="F77" s="67">
        <v>735</v>
      </c>
      <c r="G77" s="67">
        <v>187</v>
      </c>
      <c r="H77" s="67">
        <v>181616</v>
      </c>
      <c r="W77" s="67">
        <f t="shared" si="1"/>
        <v>49.433999999999997</v>
      </c>
    </row>
    <row r="78" spans="1:23" x14ac:dyDescent="0.25">
      <c r="A78" s="68">
        <v>40787</v>
      </c>
      <c r="B78" s="67">
        <v>32695</v>
      </c>
      <c r="C78" s="67">
        <v>46099</v>
      </c>
      <c r="D78" s="67">
        <v>5542</v>
      </c>
      <c r="E78" s="67">
        <v>1986</v>
      </c>
      <c r="F78" s="67">
        <v>700</v>
      </c>
      <c r="G78" s="67">
        <v>173</v>
      </c>
      <c r="H78" s="67">
        <v>166986</v>
      </c>
      <c r="W78" s="67">
        <f t="shared" si="1"/>
        <v>46.098999999999997</v>
      </c>
    </row>
    <row r="79" spans="1:23" x14ac:dyDescent="0.25">
      <c r="A79" s="68">
        <v>40756</v>
      </c>
      <c r="B79" s="67">
        <v>39433</v>
      </c>
      <c r="C79" s="67">
        <v>46149</v>
      </c>
      <c r="D79" s="67">
        <v>5804</v>
      </c>
      <c r="E79" s="67">
        <v>2060</v>
      </c>
      <c r="F79" s="67">
        <v>745</v>
      </c>
      <c r="G79" s="67">
        <v>144</v>
      </c>
      <c r="H79" s="67">
        <v>174806</v>
      </c>
      <c r="W79" s="67">
        <f t="shared" si="1"/>
        <v>46.149000000000001</v>
      </c>
    </row>
    <row r="80" spans="1:23" x14ac:dyDescent="0.25">
      <c r="A80" s="68">
        <v>40725</v>
      </c>
      <c r="B80" s="67">
        <v>37543</v>
      </c>
      <c r="C80" s="67">
        <v>44497</v>
      </c>
      <c r="D80" s="67">
        <v>5696</v>
      </c>
      <c r="E80" s="67">
        <v>2095</v>
      </c>
      <c r="F80" s="67">
        <v>717</v>
      </c>
      <c r="G80" s="67">
        <v>164</v>
      </c>
      <c r="H80" s="67">
        <v>168071</v>
      </c>
      <c r="W80" s="67">
        <f t="shared" si="1"/>
        <v>44.497</v>
      </c>
    </row>
    <row r="81" spans="1:23" x14ac:dyDescent="0.25">
      <c r="A81" s="68">
        <v>40695</v>
      </c>
      <c r="B81" s="67">
        <v>39746</v>
      </c>
      <c r="C81" s="67">
        <v>41995</v>
      </c>
      <c r="D81" s="67">
        <v>5536</v>
      </c>
      <c r="E81" s="67">
        <v>1994</v>
      </c>
      <c r="F81" s="67">
        <v>687</v>
      </c>
      <c r="G81" s="67">
        <v>162</v>
      </c>
      <c r="H81" s="67">
        <v>167146</v>
      </c>
      <c r="W81" s="67">
        <f t="shared" si="1"/>
        <v>41.994999999999997</v>
      </c>
    </row>
    <row r="82" spans="1:23" x14ac:dyDescent="0.25">
      <c r="A82" s="68">
        <v>40664</v>
      </c>
      <c r="B82" s="67">
        <v>42564</v>
      </c>
      <c r="C82" s="67">
        <v>43179</v>
      </c>
      <c r="D82" s="67">
        <v>5777</v>
      </c>
      <c r="E82" s="67">
        <v>2059</v>
      </c>
      <c r="F82" s="67">
        <v>707</v>
      </c>
      <c r="G82" s="67">
        <v>169</v>
      </c>
      <c r="H82" s="67">
        <v>173764</v>
      </c>
      <c r="W82" s="67">
        <f t="shared" si="1"/>
        <v>43.179000000000002</v>
      </c>
    </row>
    <row r="83" spans="1:23" x14ac:dyDescent="0.25">
      <c r="A83" s="68">
        <v>40634</v>
      </c>
      <c r="B83" s="67">
        <v>40385</v>
      </c>
      <c r="C83" s="67">
        <v>40459</v>
      </c>
      <c r="D83" s="67">
        <v>5608</v>
      </c>
      <c r="E83" s="67">
        <v>1993</v>
      </c>
      <c r="F83" s="67">
        <v>649</v>
      </c>
      <c r="G83" s="67">
        <v>166</v>
      </c>
      <c r="H83" s="67">
        <v>166375</v>
      </c>
      <c r="W83" s="67">
        <f t="shared" si="1"/>
        <v>40.459000000000003</v>
      </c>
    </row>
    <row r="84" spans="1:23" x14ac:dyDescent="0.25">
      <c r="A84" s="68">
        <v>40603</v>
      </c>
      <c r="B84" s="67">
        <v>43069</v>
      </c>
      <c r="C84" s="67">
        <v>41439</v>
      </c>
      <c r="D84" s="67">
        <v>5981</v>
      </c>
      <c r="E84" s="67">
        <v>2053</v>
      </c>
      <c r="F84" s="67">
        <v>664</v>
      </c>
      <c r="G84" s="67">
        <v>173</v>
      </c>
      <c r="H84" s="67">
        <v>173726</v>
      </c>
      <c r="W84" s="67">
        <f t="shared" si="1"/>
        <v>41.439</v>
      </c>
    </row>
    <row r="85" spans="1:23" x14ac:dyDescent="0.25">
      <c r="A85" s="68">
        <v>40575</v>
      </c>
      <c r="B85" s="67">
        <v>39521</v>
      </c>
      <c r="C85" s="67">
        <v>34369</v>
      </c>
      <c r="D85" s="67">
        <v>5142</v>
      </c>
      <c r="E85" s="67">
        <v>1889</v>
      </c>
      <c r="F85" s="67">
        <v>596</v>
      </c>
      <c r="G85" s="67">
        <v>147</v>
      </c>
      <c r="H85" s="67">
        <v>150980</v>
      </c>
      <c r="W85" s="67">
        <f t="shared" si="1"/>
        <v>34.369</v>
      </c>
    </row>
    <row r="86" spans="1:23" x14ac:dyDescent="0.25">
      <c r="A86" s="68">
        <v>40544</v>
      </c>
      <c r="B86" s="67">
        <v>48409</v>
      </c>
      <c r="C86" s="67">
        <v>39712</v>
      </c>
      <c r="D86" s="67">
        <v>5658</v>
      </c>
      <c r="E86" s="67">
        <v>2100</v>
      </c>
      <c r="F86" s="67">
        <v>638</v>
      </c>
      <c r="G86" s="67">
        <v>172</v>
      </c>
      <c r="H86" s="67">
        <v>169998</v>
      </c>
      <c r="W86" s="67">
        <f t="shared" si="1"/>
        <v>39.712000000000003</v>
      </c>
    </row>
    <row r="87" spans="1:23" x14ac:dyDescent="0.25">
      <c r="A87" s="68">
        <v>40513</v>
      </c>
      <c r="B87" s="67">
        <v>46221</v>
      </c>
      <c r="C87" s="67">
        <v>39619</v>
      </c>
      <c r="D87" s="67">
        <v>5671</v>
      </c>
      <c r="E87" s="67">
        <v>2112</v>
      </c>
      <c r="F87" s="67">
        <v>658</v>
      </c>
      <c r="G87" s="67">
        <v>176</v>
      </c>
      <c r="H87" s="67">
        <v>173442</v>
      </c>
      <c r="W87" s="67">
        <f t="shared" si="1"/>
        <v>39.619</v>
      </c>
    </row>
    <row r="88" spans="1:23" x14ac:dyDescent="0.25">
      <c r="A88" s="68">
        <v>40483</v>
      </c>
      <c r="B88" s="67">
        <v>44465</v>
      </c>
      <c r="C88" s="67">
        <v>37285</v>
      </c>
      <c r="D88" s="67">
        <v>5550</v>
      </c>
      <c r="E88" s="67">
        <v>2006</v>
      </c>
      <c r="F88" s="67">
        <v>639</v>
      </c>
      <c r="G88" s="67">
        <v>155</v>
      </c>
      <c r="H88" s="67">
        <v>166838</v>
      </c>
      <c r="W88" s="67">
        <f t="shared" si="1"/>
        <v>37.284999999999997</v>
      </c>
    </row>
    <row r="89" spans="1:23" x14ac:dyDescent="0.25">
      <c r="A89" s="68">
        <v>40452</v>
      </c>
      <c r="B89" s="67">
        <v>48518</v>
      </c>
      <c r="C89" s="67">
        <v>37659</v>
      </c>
      <c r="D89" s="67">
        <v>5794</v>
      </c>
      <c r="E89" s="67">
        <v>2042</v>
      </c>
      <c r="F89" s="67">
        <v>634</v>
      </c>
      <c r="G89" s="67">
        <v>154</v>
      </c>
      <c r="H89" s="67">
        <v>174188</v>
      </c>
      <c r="W89" s="67">
        <f t="shared" si="1"/>
        <v>37.658999999999999</v>
      </c>
    </row>
    <row r="90" spans="1:23" x14ac:dyDescent="0.25">
      <c r="A90" s="68">
        <v>40422</v>
      </c>
      <c r="B90" s="67">
        <v>47597</v>
      </c>
      <c r="C90" s="67">
        <v>35731</v>
      </c>
      <c r="D90" s="67">
        <v>5692</v>
      </c>
      <c r="E90" s="67">
        <v>1973</v>
      </c>
      <c r="F90" s="67">
        <v>626</v>
      </c>
      <c r="G90" s="67">
        <v>157</v>
      </c>
      <c r="H90" s="67">
        <v>168270</v>
      </c>
      <c r="W90" s="67">
        <f t="shared" si="1"/>
        <v>35.731000000000002</v>
      </c>
    </row>
    <row r="91" spans="1:23" x14ac:dyDescent="0.25">
      <c r="A91" s="68">
        <v>40391</v>
      </c>
      <c r="B91" s="67">
        <v>48214</v>
      </c>
      <c r="C91" s="67">
        <v>36198</v>
      </c>
      <c r="D91" s="67">
        <v>5787</v>
      </c>
      <c r="E91" s="67">
        <v>2033</v>
      </c>
      <c r="F91" s="67">
        <v>629</v>
      </c>
      <c r="G91" s="67">
        <v>168</v>
      </c>
      <c r="H91" s="67">
        <v>168640</v>
      </c>
      <c r="W91" s="67">
        <f t="shared" si="1"/>
        <v>36.198</v>
      </c>
    </row>
    <row r="92" spans="1:23" x14ac:dyDescent="0.25">
      <c r="A92" s="68">
        <v>40360</v>
      </c>
      <c r="B92" s="67">
        <v>44454</v>
      </c>
      <c r="C92" s="67">
        <v>35727</v>
      </c>
      <c r="D92" s="67">
        <v>5783</v>
      </c>
      <c r="E92" s="67">
        <v>2025</v>
      </c>
      <c r="F92" s="67">
        <v>615</v>
      </c>
      <c r="G92" s="67">
        <v>170</v>
      </c>
      <c r="H92" s="67">
        <v>164203</v>
      </c>
      <c r="W92" s="67">
        <f t="shared" si="1"/>
        <v>35.726999999999997</v>
      </c>
    </row>
    <row r="93" spans="1:23" x14ac:dyDescent="0.25">
      <c r="A93" s="68">
        <v>40330</v>
      </c>
      <c r="B93" s="67">
        <v>46298</v>
      </c>
      <c r="C93" s="67">
        <v>34163</v>
      </c>
      <c r="D93" s="67">
        <v>5584</v>
      </c>
      <c r="E93" s="67">
        <v>1955</v>
      </c>
      <c r="F93" s="67">
        <v>565</v>
      </c>
      <c r="G93" s="67">
        <v>158</v>
      </c>
      <c r="H93" s="67">
        <v>161404</v>
      </c>
      <c r="W93" s="67">
        <f t="shared" si="1"/>
        <v>34.162999999999997</v>
      </c>
    </row>
    <row r="94" spans="1:23" x14ac:dyDescent="0.25">
      <c r="A94" s="68">
        <v>40299</v>
      </c>
      <c r="B94" s="67">
        <v>47629</v>
      </c>
      <c r="C94" s="67">
        <v>35531</v>
      </c>
      <c r="D94" s="67">
        <v>5750</v>
      </c>
      <c r="E94" s="67">
        <v>2018</v>
      </c>
      <c r="F94" s="67">
        <v>577</v>
      </c>
      <c r="G94" s="67">
        <v>166</v>
      </c>
      <c r="H94" s="67">
        <v>167052</v>
      </c>
      <c r="W94" s="67">
        <f t="shared" si="1"/>
        <v>35.530999999999999</v>
      </c>
    </row>
    <row r="95" spans="1:23" x14ac:dyDescent="0.25">
      <c r="A95" s="68">
        <v>40269</v>
      </c>
      <c r="B95" s="67">
        <v>44439</v>
      </c>
      <c r="C95" s="67">
        <v>34110</v>
      </c>
      <c r="D95" s="67">
        <v>5483</v>
      </c>
      <c r="E95" s="67">
        <v>1942</v>
      </c>
      <c r="F95" s="67">
        <v>552</v>
      </c>
      <c r="G95" s="67">
        <v>133</v>
      </c>
      <c r="H95" s="67">
        <v>161431</v>
      </c>
      <c r="W95" s="67">
        <f t="shared" si="1"/>
        <v>34.11</v>
      </c>
    </row>
    <row r="96" spans="1:23" x14ac:dyDescent="0.25">
      <c r="A96" s="68">
        <v>40238</v>
      </c>
      <c r="B96" s="67">
        <v>49591</v>
      </c>
      <c r="C96" s="67">
        <v>35247</v>
      </c>
      <c r="D96" s="67">
        <v>5720</v>
      </c>
      <c r="E96" s="67">
        <v>2040</v>
      </c>
      <c r="F96" s="67">
        <v>597</v>
      </c>
      <c r="G96" s="67">
        <v>125</v>
      </c>
      <c r="H96" s="67">
        <v>170575</v>
      </c>
      <c r="W96" s="67">
        <f t="shared" si="1"/>
        <v>35.247</v>
      </c>
    </row>
    <row r="97" spans="1:23" x14ac:dyDescent="0.25">
      <c r="A97" s="68">
        <v>40210</v>
      </c>
      <c r="B97" s="67">
        <v>47896</v>
      </c>
      <c r="C97" s="67">
        <v>31393</v>
      </c>
      <c r="D97" s="67">
        <v>5068</v>
      </c>
      <c r="E97" s="67">
        <v>1872</v>
      </c>
      <c r="F97" s="67">
        <v>499</v>
      </c>
      <c r="G97" s="67">
        <v>114</v>
      </c>
      <c r="H97" s="67">
        <v>155293</v>
      </c>
      <c r="W97" s="67">
        <f t="shared" si="1"/>
        <v>31.393000000000001</v>
      </c>
    </row>
    <row r="98" spans="1:23" x14ac:dyDescent="0.25">
      <c r="A98" s="68">
        <v>40179</v>
      </c>
      <c r="B98" s="67">
        <v>51305</v>
      </c>
      <c r="C98" s="67">
        <v>34063</v>
      </c>
      <c r="D98" s="67">
        <v>5390</v>
      </c>
      <c r="E98" s="67">
        <v>2062</v>
      </c>
      <c r="F98" s="67">
        <v>563</v>
      </c>
      <c r="G98" s="67">
        <v>101</v>
      </c>
      <c r="H98" s="67">
        <v>167107</v>
      </c>
      <c r="W98" s="67">
        <f t="shared" si="1"/>
        <v>34.063000000000002</v>
      </c>
    </row>
    <row r="99" spans="1:23" x14ac:dyDescent="0.25">
      <c r="A99" s="68">
        <v>40148</v>
      </c>
      <c r="B99" s="67">
        <v>52069</v>
      </c>
      <c r="C99" s="67">
        <v>33792</v>
      </c>
      <c r="D99" s="67">
        <v>5683</v>
      </c>
      <c r="E99" s="67">
        <v>2171</v>
      </c>
      <c r="F99" s="67">
        <v>603</v>
      </c>
      <c r="G99" s="67">
        <v>60</v>
      </c>
      <c r="H99" s="67">
        <v>168641</v>
      </c>
      <c r="W99" s="67">
        <f t="shared" si="1"/>
        <v>33.792000000000002</v>
      </c>
    </row>
    <row r="100" spans="1:23" x14ac:dyDescent="0.25">
      <c r="A100" s="68">
        <v>40118</v>
      </c>
      <c r="B100" s="67">
        <v>46895</v>
      </c>
      <c r="C100" s="67">
        <v>33043</v>
      </c>
      <c r="D100" s="67">
        <v>5417</v>
      </c>
      <c r="E100" s="67">
        <v>1961</v>
      </c>
      <c r="F100" s="67">
        <v>586</v>
      </c>
      <c r="G100" s="67">
        <v>53</v>
      </c>
      <c r="H100" s="67">
        <v>161307</v>
      </c>
      <c r="W100" s="67">
        <f t="shared" si="1"/>
        <v>33.042999999999999</v>
      </c>
    </row>
    <row r="101" spans="1:23" x14ac:dyDescent="0.25">
      <c r="A101" s="68">
        <v>40087</v>
      </c>
      <c r="B101" s="67">
        <v>53490</v>
      </c>
      <c r="C101" s="67">
        <v>33502</v>
      </c>
      <c r="D101" s="67">
        <v>5888</v>
      </c>
      <c r="E101" s="67">
        <v>1999</v>
      </c>
      <c r="F101" s="67">
        <v>596</v>
      </c>
      <c r="G101" s="67">
        <v>54</v>
      </c>
      <c r="H101" s="67">
        <v>170936</v>
      </c>
      <c r="W101" s="67">
        <f t="shared" si="1"/>
        <v>33.502000000000002</v>
      </c>
    </row>
    <row r="102" spans="1:23" x14ac:dyDescent="0.25">
      <c r="A102" s="68">
        <v>40057</v>
      </c>
      <c r="B102" s="67">
        <v>52569</v>
      </c>
      <c r="C102" s="67">
        <v>32424</v>
      </c>
      <c r="D102" s="67">
        <v>5739</v>
      </c>
      <c r="E102" s="67">
        <v>1895</v>
      </c>
      <c r="F102" s="67">
        <v>573</v>
      </c>
      <c r="G102" s="67">
        <v>60</v>
      </c>
      <c r="H102" s="67">
        <v>166631</v>
      </c>
      <c r="W102" s="67">
        <f t="shared" si="1"/>
        <v>32.423999999999999</v>
      </c>
    </row>
    <row r="103" spans="1:23" x14ac:dyDescent="0.25">
      <c r="A103" s="68">
        <v>40026</v>
      </c>
      <c r="B103" s="67">
        <v>53768</v>
      </c>
      <c r="C103" s="67">
        <v>33071</v>
      </c>
      <c r="D103" s="67">
        <v>5790</v>
      </c>
      <c r="E103" s="67">
        <v>1957</v>
      </c>
      <c r="F103" s="67">
        <v>594</v>
      </c>
      <c r="G103" s="67">
        <v>63</v>
      </c>
      <c r="H103" s="67">
        <v>167592</v>
      </c>
      <c r="W103" s="67">
        <f t="shared" si="1"/>
        <v>33.070999999999998</v>
      </c>
    </row>
    <row r="104" spans="1:23" x14ac:dyDescent="0.25">
      <c r="A104" s="68">
        <v>39995</v>
      </c>
      <c r="B104" s="67">
        <v>53789</v>
      </c>
      <c r="C104" s="67">
        <v>32944</v>
      </c>
      <c r="D104" s="67">
        <v>5735</v>
      </c>
      <c r="E104" s="67">
        <v>1945</v>
      </c>
      <c r="F104" s="67">
        <v>578</v>
      </c>
      <c r="G104" s="67">
        <v>59</v>
      </c>
      <c r="H104" s="67">
        <v>167007</v>
      </c>
      <c r="W104" s="67">
        <f t="shared" si="1"/>
        <v>32.944000000000003</v>
      </c>
    </row>
    <row r="105" spans="1:23" x14ac:dyDescent="0.25">
      <c r="A105" s="68">
        <v>39965</v>
      </c>
      <c r="B105" s="67">
        <v>46834</v>
      </c>
      <c r="C105" s="67">
        <v>32120</v>
      </c>
      <c r="D105" s="67">
        <v>5698</v>
      </c>
      <c r="E105" s="67">
        <v>1873</v>
      </c>
      <c r="F105" s="67">
        <v>576</v>
      </c>
      <c r="G105" s="67">
        <v>57</v>
      </c>
      <c r="H105" s="67">
        <v>157887</v>
      </c>
      <c r="W105" s="67">
        <f t="shared" si="1"/>
        <v>32.119999999999997</v>
      </c>
    </row>
    <row r="106" spans="1:23" x14ac:dyDescent="0.25">
      <c r="A106" s="68">
        <v>39934</v>
      </c>
      <c r="B106" s="67">
        <v>48157</v>
      </c>
      <c r="C106" s="67">
        <v>33765</v>
      </c>
      <c r="D106" s="67">
        <v>5922</v>
      </c>
      <c r="E106" s="67">
        <v>1921</v>
      </c>
      <c r="F106" s="67">
        <v>619</v>
      </c>
      <c r="G106" s="67">
        <v>66</v>
      </c>
      <c r="H106" s="67">
        <v>166560</v>
      </c>
      <c r="W106" s="67">
        <f t="shared" si="1"/>
        <v>33.765000000000001</v>
      </c>
    </row>
    <row r="107" spans="1:23" x14ac:dyDescent="0.25">
      <c r="A107" s="68">
        <v>39904</v>
      </c>
      <c r="B107" s="67">
        <v>43956</v>
      </c>
      <c r="C107" s="67">
        <v>33308</v>
      </c>
      <c r="D107" s="67">
        <v>5832</v>
      </c>
      <c r="E107" s="67">
        <v>1931</v>
      </c>
      <c r="F107" s="67">
        <v>614</v>
      </c>
      <c r="G107" s="67">
        <v>59</v>
      </c>
      <c r="H107" s="67">
        <v>158296</v>
      </c>
      <c r="W107" s="67">
        <f t="shared" si="1"/>
        <v>33.308</v>
      </c>
    </row>
    <row r="108" spans="1:23" x14ac:dyDescent="0.25">
      <c r="A108" s="68">
        <v>39873</v>
      </c>
      <c r="B108" s="67">
        <v>42015</v>
      </c>
      <c r="C108" s="67">
        <v>34674</v>
      </c>
      <c r="D108" s="67">
        <v>5904</v>
      </c>
      <c r="E108" s="67">
        <v>1920</v>
      </c>
      <c r="F108" s="67">
        <v>635</v>
      </c>
      <c r="G108" s="67">
        <v>55</v>
      </c>
      <c r="H108" s="67">
        <v>161507</v>
      </c>
      <c r="W108" s="67">
        <f t="shared" si="1"/>
        <v>34.673999999999999</v>
      </c>
    </row>
    <row r="109" spans="1:23" x14ac:dyDescent="0.25">
      <c r="A109" s="68">
        <v>39845</v>
      </c>
      <c r="B109" s="67">
        <v>37044</v>
      </c>
      <c r="C109" s="67">
        <v>31603</v>
      </c>
      <c r="D109" s="67">
        <v>5374</v>
      </c>
      <c r="E109" s="67">
        <v>1746</v>
      </c>
      <c r="F109" s="67">
        <v>577</v>
      </c>
      <c r="G109" s="67">
        <v>53</v>
      </c>
      <c r="H109" s="67">
        <v>146579</v>
      </c>
      <c r="W109" s="67">
        <f t="shared" si="1"/>
        <v>31.603000000000002</v>
      </c>
    </row>
    <row r="110" spans="1:23" x14ac:dyDescent="0.25">
      <c r="A110" s="68">
        <v>39814</v>
      </c>
      <c r="B110" s="67">
        <v>39722</v>
      </c>
      <c r="C110" s="67">
        <v>35134</v>
      </c>
      <c r="D110" s="67">
        <v>5838</v>
      </c>
      <c r="E110" s="67">
        <v>1914</v>
      </c>
      <c r="F110" s="67">
        <v>639</v>
      </c>
      <c r="G110" s="67">
        <v>58</v>
      </c>
      <c r="H110" s="67">
        <v>159293</v>
      </c>
      <c r="W110" s="67">
        <f t="shared" si="1"/>
        <v>35.134</v>
      </c>
    </row>
    <row r="111" spans="1:23" x14ac:dyDescent="0.25">
      <c r="A111" s="68">
        <v>39783</v>
      </c>
      <c r="B111" s="67">
        <v>37098</v>
      </c>
      <c r="C111" s="67">
        <v>35147</v>
      </c>
      <c r="D111" s="67">
        <v>6008</v>
      </c>
      <c r="E111" s="67">
        <v>1944</v>
      </c>
      <c r="F111" s="67">
        <v>677</v>
      </c>
      <c r="G111" s="67">
        <v>125</v>
      </c>
      <c r="H111" s="67">
        <v>158237</v>
      </c>
      <c r="W111" s="67">
        <f t="shared" si="1"/>
        <v>35.146999999999998</v>
      </c>
    </row>
    <row r="112" spans="1:23" x14ac:dyDescent="0.25">
      <c r="A112" s="68">
        <v>39753</v>
      </c>
      <c r="B112" s="67">
        <v>32687</v>
      </c>
      <c r="C112" s="67">
        <v>34242</v>
      </c>
      <c r="D112" s="67">
        <v>5941</v>
      </c>
      <c r="E112" s="67">
        <v>1843</v>
      </c>
      <c r="F112" s="67">
        <v>665</v>
      </c>
      <c r="G112" s="67">
        <v>178</v>
      </c>
      <c r="H112" s="67">
        <v>152216</v>
      </c>
      <c r="W112" s="67">
        <f t="shared" si="1"/>
        <v>34.241999999999997</v>
      </c>
    </row>
    <row r="113" spans="1:23" x14ac:dyDescent="0.25">
      <c r="A113" s="68">
        <v>39722</v>
      </c>
      <c r="B113" s="67">
        <v>24901</v>
      </c>
      <c r="C113" s="67">
        <v>34882</v>
      </c>
      <c r="D113" s="67">
        <v>5754</v>
      </c>
      <c r="E113" s="67">
        <v>1983</v>
      </c>
      <c r="F113" s="67">
        <v>659</v>
      </c>
      <c r="G113" s="67">
        <v>175</v>
      </c>
      <c r="H113" s="67">
        <v>146858</v>
      </c>
      <c r="W113" s="67">
        <f t="shared" si="1"/>
        <v>34.881999999999998</v>
      </c>
    </row>
    <row r="114" spans="1:23" x14ac:dyDescent="0.25">
      <c r="A114" s="68">
        <v>39692</v>
      </c>
      <c r="B114" s="67">
        <v>7271</v>
      </c>
      <c r="C114" s="67">
        <v>31665</v>
      </c>
      <c r="D114" s="67">
        <v>3386</v>
      </c>
      <c r="E114" s="67">
        <v>1796</v>
      </c>
      <c r="F114" s="67">
        <v>635</v>
      </c>
      <c r="G114" s="67">
        <v>156</v>
      </c>
      <c r="H114" s="67">
        <v>119128</v>
      </c>
      <c r="W114" s="67">
        <f t="shared" si="1"/>
        <v>31.664999999999999</v>
      </c>
    </row>
    <row r="115" spans="1:23" x14ac:dyDescent="0.25">
      <c r="A115" s="68">
        <v>39661</v>
      </c>
      <c r="B115" s="67">
        <v>39454</v>
      </c>
      <c r="C115" s="67">
        <v>34424</v>
      </c>
      <c r="D115" s="67">
        <v>6282</v>
      </c>
      <c r="E115" s="67">
        <v>1841</v>
      </c>
      <c r="F115" s="67">
        <v>657</v>
      </c>
      <c r="G115" s="67">
        <v>161</v>
      </c>
      <c r="H115" s="67">
        <v>154912</v>
      </c>
      <c r="W115" s="67">
        <f t="shared" si="1"/>
        <v>34.423999999999999</v>
      </c>
    </row>
    <row r="116" spans="1:23" x14ac:dyDescent="0.25">
      <c r="A116" s="68">
        <v>39630</v>
      </c>
      <c r="B116" s="67">
        <v>42526</v>
      </c>
      <c r="C116" s="67">
        <v>34440</v>
      </c>
      <c r="D116" s="67">
        <v>6628</v>
      </c>
      <c r="E116" s="67">
        <v>1852</v>
      </c>
      <c r="F116" s="67">
        <v>651</v>
      </c>
      <c r="G116" s="67">
        <v>172</v>
      </c>
      <c r="H116" s="67">
        <v>160433</v>
      </c>
      <c r="W116" s="67">
        <f t="shared" si="1"/>
        <v>34.44</v>
      </c>
    </row>
    <row r="117" spans="1:23" x14ac:dyDescent="0.25">
      <c r="A117" s="68">
        <v>39600</v>
      </c>
      <c r="B117" s="67">
        <v>39779</v>
      </c>
      <c r="C117" s="67">
        <v>32928</v>
      </c>
      <c r="D117" s="67">
        <v>6445</v>
      </c>
      <c r="E117" s="67">
        <v>1942</v>
      </c>
      <c r="F117" s="67">
        <v>632</v>
      </c>
      <c r="G117" s="67">
        <v>156</v>
      </c>
      <c r="H117" s="67">
        <v>154054</v>
      </c>
      <c r="W117" s="67">
        <f t="shared" si="1"/>
        <v>32.927999999999997</v>
      </c>
    </row>
    <row r="118" spans="1:23" x14ac:dyDescent="0.25">
      <c r="A118" s="68">
        <v>39569</v>
      </c>
      <c r="B118" s="67">
        <v>40241</v>
      </c>
      <c r="C118" s="67">
        <v>34414</v>
      </c>
      <c r="D118" s="67">
        <v>6563</v>
      </c>
      <c r="E118" s="67">
        <v>1837</v>
      </c>
      <c r="F118" s="67">
        <v>665</v>
      </c>
      <c r="G118" s="67">
        <v>104</v>
      </c>
      <c r="H118" s="67">
        <v>159467</v>
      </c>
      <c r="W118" s="67">
        <f t="shared" si="1"/>
        <v>34.414000000000001</v>
      </c>
    </row>
    <row r="119" spans="1:23" x14ac:dyDescent="0.25">
      <c r="A119" s="68">
        <v>39539</v>
      </c>
      <c r="B119" s="67">
        <v>39437</v>
      </c>
      <c r="C119" s="67">
        <v>33396</v>
      </c>
      <c r="D119" s="67">
        <v>6374</v>
      </c>
      <c r="E119" s="67">
        <v>1746</v>
      </c>
      <c r="F119" s="67">
        <v>537</v>
      </c>
      <c r="G119" s="67">
        <v>172</v>
      </c>
      <c r="H119" s="67">
        <v>155217</v>
      </c>
      <c r="W119" s="67">
        <f t="shared" si="1"/>
        <v>33.396000000000001</v>
      </c>
    </row>
    <row r="120" spans="1:23" x14ac:dyDescent="0.25">
      <c r="A120" s="68">
        <v>39508</v>
      </c>
      <c r="B120" s="67">
        <v>40682</v>
      </c>
      <c r="C120" s="67">
        <v>34548</v>
      </c>
      <c r="D120" s="67">
        <v>6536</v>
      </c>
      <c r="E120" s="67">
        <v>1848</v>
      </c>
      <c r="F120" s="67">
        <v>655</v>
      </c>
      <c r="G120" s="67">
        <v>184</v>
      </c>
      <c r="H120" s="67">
        <v>160960</v>
      </c>
      <c r="W120" s="67">
        <f t="shared" si="1"/>
        <v>34.548000000000002</v>
      </c>
    </row>
    <row r="121" spans="1:23" x14ac:dyDescent="0.25">
      <c r="A121" s="68">
        <v>39479</v>
      </c>
      <c r="B121" s="67">
        <v>38811</v>
      </c>
      <c r="C121" s="67">
        <v>32017</v>
      </c>
      <c r="D121" s="67">
        <v>6053</v>
      </c>
      <c r="E121" s="67">
        <v>1688</v>
      </c>
      <c r="F121" s="67">
        <v>620</v>
      </c>
      <c r="G121" s="67">
        <v>168</v>
      </c>
      <c r="H121" s="67">
        <v>149090</v>
      </c>
      <c r="W121" s="67">
        <f t="shared" si="1"/>
        <v>32.017000000000003</v>
      </c>
    </row>
    <row r="122" spans="1:23" x14ac:dyDescent="0.25">
      <c r="A122" s="68">
        <v>39448</v>
      </c>
      <c r="B122" s="67">
        <v>40439</v>
      </c>
      <c r="C122" s="67">
        <v>33914</v>
      </c>
      <c r="D122" s="67">
        <v>6377</v>
      </c>
      <c r="E122" s="67">
        <v>1785</v>
      </c>
      <c r="F122" s="67">
        <v>642</v>
      </c>
      <c r="G122" s="67">
        <v>201</v>
      </c>
      <c r="H122" s="67">
        <v>158562</v>
      </c>
      <c r="W122" s="67">
        <f t="shared" si="1"/>
        <v>33.914000000000001</v>
      </c>
    </row>
    <row r="123" spans="1:23" x14ac:dyDescent="0.25">
      <c r="A123" s="68">
        <v>39417</v>
      </c>
      <c r="B123" s="67">
        <v>39886</v>
      </c>
      <c r="C123" s="67">
        <v>33705</v>
      </c>
      <c r="D123" s="67">
        <v>6517</v>
      </c>
      <c r="E123" s="67">
        <v>1864</v>
      </c>
      <c r="F123" s="67">
        <v>660</v>
      </c>
      <c r="G123" s="67">
        <v>203</v>
      </c>
      <c r="H123" s="67">
        <v>158427</v>
      </c>
      <c r="W123" s="67">
        <f t="shared" si="1"/>
        <v>33.704999999999998</v>
      </c>
    </row>
    <row r="124" spans="1:23" x14ac:dyDescent="0.25">
      <c r="A124" s="68">
        <v>39387</v>
      </c>
      <c r="B124" s="67">
        <v>35495</v>
      </c>
      <c r="C124" s="67">
        <v>32514</v>
      </c>
      <c r="D124" s="67">
        <v>6317</v>
      </c>
      <c r="E124" s="67">
        <v>1819</v>
      </c>
      <c r="F124" s="67">
        <v>571</v>
      </c>
      <c r="G124" s="67">
        <v>190</v>
      </c>
      <c r="H124" s="67">
        <v>151021</v>
      </c>
      <c r="W124" s="67">
        <f t="shared" si="1"/>
        <v>32.514000000000003</v>
      </c>
    </row>
    <row r="125" spans="1:23" x14ac:dyDescent="0.25">
      <c r="A125" s="68">
        <v>39356</v>
      </c>
      <c r="B125" s="67">
        <v>39396</v>
      </c>
      <c r="C125" s="67">
        <v>33226</v>
      </c>
      <c r="D125" s="67">
        <v>6368</v>
      </c>
      <c r="E125" s="67">
        <v>1830</v>
      </c>
      <c r="F125" s="67">
        <v>601</v>
      </c>
      <c r="G125" s="67">
        <v>184</v>
      </c>
      <c r="H125" s="67">
        <v>155680</v>
      </c>
      <c r="W125" s="67">
        <f t="shared" si="1"/>
        <v>33.225999999999999</v>
      </c>
    </row>
    <row r="126" spans="1:23" x14ac:dyDescent="0.25">
      <c r="A126" s="68">
        <v>39326</v>
      </c>
      <c r="B126" s="67">
        <v>35513</v>
      </c>
      <c r="C126" s="67">
        <v>32077</v>
      </c>
      <c r="D126" s="67">
        <v>6253</v>
      </c>
      <c r="E126" s="67">
        <v>1738</v>
      </c>
      <c r="F126" s="67">
        <v>620</v>
      </c>
      <c r="G126" s="67">
        <v>184</v>
      </c>
      <c r="H126" s="67">
        <v>147061</v>
      </c>
      <c r="W126" s="67">
        <f t="shared" si="1"/>
        <v>32.076999999999998</v>
      </c>
    </row>
    <row r="127" spans="1:23" x14ac:dyDescent="0.25">
      <c r="A127" s="68">
        <v>39295</v>
      </c>
      <c r="B127" s="67">
        <v>39031</v>
      </c>
      <c r="C127" s="67">
        <v>32978</v>
      </c>
      <c r="D127" s="67">
        <v>6395</v>
      </c>
      <c r="E127" s="67">
        <v>1768</v>
      </c>
      <c r="F127" s="67">
        <v>640</v>
      </c>
      <c r="G127" s="67">
        <v>163</v>
      </c>
      <c r="H127" s="67">
        <v>154060</v>
      </c>
      <c r="W127" s="67">
        <f t="shared" si="1"/>
        <v>32.978000000000002</v>
      </c>
    </row>
    <row r="128" spans="1:23" x14ac:dyDescent="0.25">
      <c r="A128" s="68">
        <v>39264</v>
      </c>
      <c r="B128" s="67">
        <v>39277</v>
      </c>
      <c r="C128" s="67">
        <v>32829</v>
      </c>
      <c r="D128" s="67">
        <v>6502</v>
      </c>
      <c r="E128" s="67">
        <v>1746</v>
      </c>
      <c r="F128" s="67">
        <v>616</v>
      </c>
      <c r="G128" s="67">
        <v>152</v>
      </c>
      <c r="H128" s="67">
        <v>156175</v>
      </c>
      <c r="W128" s="67">
        <f t="shared" si="1"/>
        <v>32.829000000000001</v>
      </c>
    </row>
    <row r="129" spans="1:23" x14ac:dyDescent="0.25">
      <c r="A129" s="68">
        <v>39234</v>
      </c>
      <c r="B129" s="67">
        <v>39149</v>
      </c>
      <c r="C129" s="67">
        <v>31745</v>
      </c>
      <c r="D129" s="67">
        <v>6383</v>
      </c>
      <c r="E129" s="67">
        <v>1667</v>
      </c>
      <c r="F129" s="67">
        <v>573</v>
      </c>
      <c r="G129" s="67">
        <v>152</v>
      </c>
      <c r="H129" s="67">
        <v>152254</v>
      </c>
      <c r="W129" s="67">
        <f t="shared" si="1"/>
        <v>31.745000000000001</v>
      </c>
    </row>
    <row r="130" spans="1:23" x14ac:dyDescent="0.25">
      <c r="A130" s="68">
        <v>39203</v>
      </c>
      <c r="B130" s="67">
        <v>41935</v>
      </c>
      <c r="C130" s="67">
        <v>33240</v>
      </c>
      <c r="D130" s="67">
        <v>6660</v>
      </c>
      <c r="E130" s="67">
        <v>1658</v>
      </c>
      <c r="F130" s="67">
        <v>579</v>
      </c>
      <c r="G130" s="67">
        <v>161</v>
      </c>
      <c r="H130" s="67">
        <v>161548</v>
      </c>
      <c r="W130" s="67">
        <f t="shared" si="1"/>
        <v>33.24</v>
      </c>
    </row>
    <row r="131" spans="1:23" x14ac:dyDescent="0.25">
      <c r="A131" s="68">
        <v>39173</v>
      </c>
      <c r="B131" s="67">
        <v>40177</v>
      </c>
      <c r="C131" s="67">
        <v>32475</v>
      </c>
      <c r="D131" s="67">
        <v>6454</v>
      </c>
      <c r="E131" s="67">
        <v>1611</v>
      </c>
      <c r="F131" s="67">
        <v>531</v>
      </c>
      <c r="G131" s="67">
        <v>168</v>
      </c>
      <c r="H131" s="67">
        <v>155407</v>
      </c>
      <c r="W131" s="67">
        <f t="shared" si="1"/>
        <v>32.475000000000001</v>
      </c>
    </row>
    <row r="132" spans="1:23" x14ac:dyDescent="0.25">
      <c r="A132" s="68">
        <v>39142</v>
      </c>
      <c r="B132" s="67">
        <v>39556</v>
      </c>
      <c r="C132" s="67">
        <v>33491</v>
      </c>
      <c r="D132" s="67">
        <v>6693</v>
      </c>
      <c r="E132" s="67">
        <v>1910</v>
      </c>
      <c r="F132" s="67">
        <v>627</v>
      </c>
      <c r="G132" s="67">
        <v>163</v>
      </c>
      <c r="H132" s="67">
        <v>158697</v>
      </c>
      <c r="W132" s="67">
        <f t="shared" ref="W132:W195" si="2">C132/1000</f>
        <v>33.491</v>
      </c>
    </row>
    <row r="133" spans="1:23" x14ac:dyDescent="0.25">
      <c r="A133" s="68">
        <v>39114</v>
      </c>
      <c r="B133" s="67">
        <v>37106</v>
      </c>
      <c r="C133" s="67">
        <v>30189</v>
      </c>
      <c r="D133" s="67">
        <v>5915</v>
      </c>
      <c r="E133" s="67">
        <v>1543</v>
      </c>
      <c r="F133" s="67">
        <v>540</v>
      </c>
      <c r="G133" s="67">
        <v>167</v>
      </c>
      <c r="H133" s="67">
        <v>143301</v>
      </c>
      <c r="W133" s="67">
        <f t="shared" si="2"/>
        <v>30.189</v>
      </c>
    </row>
    <row r="134" spans="1:23" x14ac:dyDescent="0.25">
      <c r="A134" s="68">
        <v>39083</v>
      </c>
      <c r="B134" s="67">
        <v>41449</v>
      </c>
      <c r="C134" s="67">
        <v>32790</v>
      </c>
      <c r="D134" s="67">
        <v>6521</v>
      </c>
      <c r="E134" s="67">
        <v>1518</v>
      </c>
      <c r="F134" s="67">
        <v>613</v>
      </c>
      <c r="G134" s="67">
        <v>190</v>
      </c>
      <c r="H134" s="67">
        <v>158342</v>
      </c>
      <c r="W134" s="67">
        <f t="shared" si="2"/>
        <v>32.79</v>
      </c>
    </row>
    <row r="135" spans="1:23" x14ac:dyDescent="0.25">
      <c r="A135" s="68">
        <v>39052</v>
      </c>
      <c r="B135" s="67">
        <v>41308</v>
      </c>
      <c r="C135" s="67">
        <v>33408</v>
      </c>
      <c r="D135" s="67">
        <v>6558</v>
      </c>
      <c r="E135" s="67">
        <v>1502</v>
      </c>
      <c r="F135" s="67">
        <v>623</v>
      </c>
      <c r="G135" s="67">
        <v>162</v>
      </c>
      <c r="H135" s="67">
        <v>160768</v>
      </c>
      <c r="W135" s="67">
        <f t="shared" si="2"/>
        <v>33.408000000000001</v>
      </c>
    </row>
    <row r="136" spans="1:23" x14ac:dyDescent="0.25">
      <c r="A136" s="68">
        <v>39022</v>
      </c>
      <c r="B136" s="67">
        <v>39850</v>
      </c>
      <c r="C136" s="67">
        <v>32506</v>
      </c>
      <c r="D136" s="67">
        <v>6286</v>
      </c>
      <c r="E136" s="67">
        <v>1420</v>
      </c>
      <c r="F136" s="67">
        <v>606</v>
      </c>
      <c r="G136" s="67">
        <v>192</v>
      </c>
      <c r="H136" s="67">
        <v>151926</v>
      </c>
      <c r="W136" s="67">
        <f t="shared" si="2"/>
        <v>32.506</v>
      </c>
    </row>
    <row r="137" spans="1:23" x14ac:dyDescent="0.25">
      <c r="A137" s="68">
        <v>38991</v>
      </c>
      <c r="B137" s="67">
        <v>41333</v>
      </c>
      <c r="C137" s="67">
        <v>33438</v>
      </c>
      <c r="D137" s="67">
        <v>6248</v>
      </c>
      <c r="E137" s="67">
        <v>1463</v>
      </c>
      <c r="F137" s="67">
        <v>632</v>
      </c>
      <c r="G137" s="67">
        <v>193</v>
      </c>
      <c r="H137" s="67">
        <v>158353</v>
      </c>
      <c r="W137" s="67">
        <f t="shared" si="2"/>
        <v>33.438000000000002</v>
      </c>
    </row>
    <row r="138" spans="1:23" x14ac:dyDescent="0.25">
      <c r="A138" s="68">
        <v>38961</v>
      </c>
      <c r="B138" s="67">
        <v>39540</v>
      </c>
      <c r="C138" s="67">
        <v>32121</v>
      </c>
      <c r="D138" s="67">
        <v>6111</v>
      </c>
      <c r="E138" s="67">
        <v>1431</v>
      </c>
      <c r="F138" s="67">
        <v>592</v>
      </c>
      <c r="G138" s="67">
        <v>206</v>
      </c>
      <c r="H138" s="67">
        <v>150926</v>
      </c>
      <c r="W138" s="67">
        <f t="shared" si="2"/>
        <v>32.121000000000002</v>
      </c>
    </row>
    <row r="139" spans="1:23" x14ac:dyDescent="0.25">
      <c r="A139" s="68">
        <v>38930</v>
      </c>
      <c r="B139" s="67">
        <v>43196</v>
      </c>
      <c r="C139" s="67">
        <v>32806</v>
      </c>
      <c r="D139" s="67">
        <v>6348</v>
      </c>
      <c r="E139" s="67">
        <v>1476</v>
      </c>
      <c r="F139" s="67">
        <v>622</v>
      </c>
      <c r="G139" s="67">
        <v>213</v>
      </c>
      <c r="H139" s="67">
        <v>156232</v>
      </c>
      <c r="W139" s="67">
        <f t="shared" si="2"/>
        <v>32.805999999999997</v>
      </c>
    </row>
    <row r="140" spans="1:23" x14ac:dyDescent="0.25">
      <c r="A140" s="68">
        <v>38899</v>
      </c>
      <c r="B140" s="67">
        <v>42558</v>
      </c>
      <c r="C140" s="67">
        <v>32932</v>
      </c>
      <c r="D140" s="67">
        <v>6352</v>
      </c>
      <c r="E140" s="67">
        <v>1509</v>
      </c>
      <c r="F140" s="67">
        <v>653</v>
      </c>
      <c r="G140" s="67">
        <v>213</v>
      </c>
      <c r="H140" s="67">
        <v>157919</v>
      </c>
      <c r="W140" s="67">
        <f t="shared" si="2"/>
        <v>32.932000000000002</v>
      </c>
    </row>
    <row r="141" spans="1:23" x14ac:dyDescent="0.25">
      <c r="A141" s="68">
        <v>38869</v>
      </c>
      <c r="B141" s="67">
        <v>39826</v>
      </c>
      <c r="C141" s="67">
        <v>31960</v>
      </c>
      <c r="D141" s="67">
        <v>6096</v>
      </c>
      <c r="E141" s="67">
        <v>1434</v>
      </c>
      <c r="F141" s="67">
        <v>627</v>
      </c>
      <c r="G141" s="67">
        <v>194</v>
      </c>
      <c r="H141" s="67">
        <v>154884</v>
      </c>
      <c r="W141" s="67">
        <f t="shared" si="2"/>
        <v>31.96</v>
      </c>
    </row>
    <row r="142" spans="1:23" x14ac:dyDescent="0.25">
      <c r="A142" s="68">
        <v>38838</v>
      </c>
      <c r="B142" s="67">
        <v>40029</v>
      </c>
      <c r="C142" s="67">
        <v>33158</v>
      </c>
      <c r="D142" s="67">
        <v>6198</v>
      </c>
      <c r="E142" s="67">
        <v>1493</v>
      </c>
      <c r="F142" s="67">
        <v>638</v>
      </c>
      <c r="G142" s="67">
        <v>214</v>
      </c>
      <c r="H142" s="67">
        <v>159667</v>
      </c>
      <c r="W142" s="67">
        <f t="shared" si="2"/>
        <v>33.158000000000001</v>
      </c>
    </row>
    <row r="143" spans="1:23" x14ac:dyDescent="0.25">
      <c r="A143" s="68">
        <v>38808</v>
      </c>
      <c r="B143" s="67">
        <v>37011</v>
      </c>
      <c r="C143" s="67">
        <v>32383</v>
      </c>
      <c r="D143" s="67">
        <v>5936</v>
      </c>
      <c r="E143" s="67">
        <v>1440</v>
      </c>
      <c r="F143" s="67">
        <v>649</v>
      </c>
      <c r="G143" s="67">
        <v>195</v>
      </c>
      <c r="H143" s="67">
        <v>152450</v>
      </c>
      <c r="W143" s="67">
        <f t="shared" si="2"/>
        <v>32.383000000000003</v>
      </c>
    </row>
    <row r="144" spans="1:23" x14ac:dyDescent="0.25">
      <c r="A144" s="68">
        <v>38777</v>
      </c>
      <c r="B144" s="67">
        <v>37451</v>
      </c>
      <c r="C144" s="67">
        <v>33691</v>
      </c>
      <c r="D144" s="67">
        <v>6158</v>
      </c>
      <c r="E144" s="67">
        <v>1437</v>
      </c>
      <c r="F144" s="67">
        <v>678</v>
      </c>
      <c r="G144" s="67">
        <v>199</v>
      </c>
      <c r="H144" s="67">
        <v>155842</v>
      </c>
      <c r="W144" s="67">
        <f t="shared" si="2"/>
        <v>33.691000000000003</v>
      </c>
    </row>
    <row r="145" spans="1:23" x14ac:dyDescent="0.25">
      <c r="A145" s="68">
        <v>38749</v>
      </c>
      <c r="B145" s="67">
        <v>32783</v>
      </c>
      <c r="C145" s="67">
        <v>30439</v>
      </c>
      <c r="D145" s="67">
        <v>5418</v>
      </c>
      <c r="E145" s="67">
        <v>1224</v>
      </c>
      <c r="F145" s="67">
        <v>596</v>
      </c>
      <c r="G145" s="67">
        <v>180</v>
      </c>
      <c r="H145" s="67">
        <v>140894</v>
      </c>
      <c r="W145" s="67">
        <f t="shared" si="2"/>
        <v>30.439</v>
      </c>
    </row>
    <row r="146" spans="1:23" x14ac:dyDescent="0.25">
      <c r="A146" s="68">
        <v>38718</v>
      </c>
      <c r="B146" s="67">
        <v>37193</v>
      </c>
      <c r="C146" s="67">
        <v>33639</v>
      </c>
      <c r="D146" s="67">
        <v>5908</v>
      </c>
      <c r="E146" s="67">
        <v>1527</v>
      </c>
      <c r="F146" s="67">
        <v>624</v>
      </c>
      <c r="G146" s="67">
        <v>199</v>
      </c>
      <c r="H146" s="67">
        <v>156480</v>
      </c>
      <c r="W146" s="67">
        <f t="shared" si="2"/>
        <v>33.639000000000003</v>
      </c>
    </row>
    <row r="147" spans="1:23" x14ac:dyDescent="0.25">
      <c r="A147" s="68">
        <v>38687</v>
      </c>
      <c r="B147" s="67">
        <v>35114</v>
      </c>
      <c r="C147" s="67">
        <v>33257</v>
      </c>
      <c r="D147" s="67">
        <v>5667</v>
      </c>
      <c r="E147" s="67">
        <v>1507</v>
      </c>
      <c r="F147" s="67">
        <v>653</v>
      </c>
      <c r="G147" s="67">
        <v>209</v>
      </c>
      <c r="H147" s="67">
        <v>154630</v>
      </c>
      <c r="W147" s="67">
        <f t="shared" si="2"/>
        <v>33.256999999999998</v>
      </c>
    </row>
    <row r="148" spans="1:23" x14ac:dyDescent="0.25">
      <c r="A148" s="68">
        <v>38657</v>
      </c>
      <c r="B148" s="67">
        <v>28543</v>
      </c>
      <c r="C148" s="67">
        <v>32387</v>
      </c>
      <c r="D148" s="67">
        <v>5206</v>
      </c>
      <c r="E148" s="67">
        <v>1460</v>
      </c>
      <c r="F148" s="67">
        <v>648</v>
      </c>
      <c r="G148" s="67">
        <v>192</v>
      </c>
      <c r="H148" s="67">
        <v>145708</v>
      </c>
      <c r="W148" s="67">
        <f t="shared" si="2"/>
        <v>32.387</v>
      </c>
    </row>
    <row r="149" spans="1:23" x14ac:dyDescent="0.25">
      <c r="A149" s="68">
        <v>38626</v>
      </c>
      <c r="B149" s="67">
        <v>21383</v>
      </c>
      <c r="C149" s="67">
        <v>33176</v>
      </c>
      <c r="D149" s="67">
        <v>4710</v>
      </c>
      <c r="E149" s="67">
        <v>1564</v>
      </c>
      <c r="F149" s="67">
        <v>689</v>
      </c>
      <c r="G149" s="67">
        <v>208</v>
      </c>
      <c r="H149" s="67">
        <v>141200</v>
      </c>
      <c r="W149" s="67">
        <f t="shared" si="2"/>
        <v>33.176000000000002</v>
      </c>
    </row>
    <row r="150" spans="1:23" x14ac:dyDescent="0.25">
      <c r="A150" s="68">
        <v>38596</v>
      </c>
      <c r="B150" s="67">
        <v>13971</v>
      </c>
      <c r="C150" s="67">
        <v>31152</v>
      </c>
      <c r="D150" s="67">
        <v>3797</v>
      </c>
      <c r="E150" s="67">
        <v>1162</v>
      </c>
      <c r="F150" s="67">
        <v>652</v>
      </c>
      <c r="G150" s="67">
        <v>193</v>
      </c>
      <c r="H150" s="67">
        <v>126417</v>
      </c>
      <c r="W150" s="67">
        <f t="shared" si="2"/>
        <v>31.152000000000001</v>
      </c>
    </row>
    <row r="151" spans="1:23" x14ac:dyDescent="0.25">
      <c r="A151" s="68">
        <v>38565</v>
      </c>
      <c r="B151" s="67">
        <v>42100</v>
      </c>
      <c r="C151" s="67">
        <v>33012</v>
      </c>
      <c r="D151" s="67">
        <v>6576</v>
      </c>
      <c r="E151" s="67">
        <v>1374</v>
      </c>
      <c r="F151" s="67">
        <v>623</v>
      </c>
      <c r="G151" s="67">
        <v>180</v>
      </c>
      <c r="H151" s="67">
        <v>161153</v>
      </c>
      <c r="W151" s="67">
        <f t="shared" si="2"/>
        <v>33.012</v>
      </c>
    </row>
    <row r="152" spans="1:23" x14ac:dyDescent="0.25">
      <c r="A152" s="68">
        <v>38534</v>
      </c>
      <c r="B152" s="67">
        <v>44896</v>
      </c>
      <c r="C152" s="67">
        <v>32887</v>
      </c>
      <c r="D152" s="67">
        <v>6821</v>
      </c>
      <c r="E152" s="67">
        <v>1515</v>
      </c>
      <c r="F152" s="67">
        <v>569</v>
      </c>
      <c r="G152" s="67">
        <v>136</v>
      </c>
      <c r="H152" s="67">
        <v>162854</v>
      </c>
      <c r="W152" s="67">
        <f t="shared" si="2"/>
        <v>32.887</v>
      </c>
    </row>
    <row r="153" spans="1:23" x14ac:dyDescent="0.25">
      <c r="A153" s="68">
        <v>38504</v>
      </c>
      <c r="B153" s="67">
        <v>46894</v>
      </c>
      <c r="C153" s="67">
        <v>32094</v>
      </c>
      <c r="D153" s="67">
        <v>7057</v>
      </c>
      <c r="E153" s="67">
        <v>1508</v>
      </c>
      <c r="F153" s="67">
        <v>702</v>
      </c>
      <c r="G153" s="67">
        <v>223</v>
      </c>
      <c r="H153" s="67">
        <v>163263</v>
      </c>
      <c r="W153" s="67">
        <f t="shared" si="2"/>
        <v>32.094000000000001</v>
      </c>
    </row>
    <row r="154" spans="1:23" x14ac:dyDescent="0.25">
      <c r="A154" s="68">
        <v>38473</v>
      </c>
      <c r="B154" s="67">
        <v>50301</v>
      </c>
      <c r="C154" s="67">
        <v>33439</v>
      </c>
      <c r="D154" s="67">
        <v>7406</v>
      </c>
      <c r="E154" s="67">
        <v>1564</v>
      </c>
      <c r="F154" s="67">
        <v>677</v>
      </c>
      <c r="G154" s="67">
        <v>251</v>
      </c>
      <c r="H154" s="67">
        <v>173491</v>
      </c>
      <c r="W154" s="67">
        <f t="shared" si="2"/>
        <v>33.439</v>
      </c>
    </row>
    <row r="155" spans="1:23" x14ac:dyDescent="0.25">
      <c r="A155" s="68">
        <v>38443</v>
      </c>
      <c r="B155" s="67">
        <v>47214</v>
      </c>
      <c r="C155" s="67">
        <v>32706</v>
      </c>
      <c r="D155" s="67">
        <v>7148</v>
      </c>
      <c r="E155" s="67">
        <v>1525</v>
      </c>
      <c r="F155" s="67">
        <v>660</v>
      </c>
      <c r="G155" s="67">
        <v>242</v>
      </c>
      <c r="H155" s="67">
        <v>166885</v>
      </c>
      <c r="W155" s="67">
        <f t="shared" si="2"/>
        <v>32.706000000000003</v>
      </c>
    </row>
    <row r="156" spans="1:23" x14ac:dyDescent="0.25">
      <c r="A156" s="68">
        <v>38412</v>
      </c>
      <c r="B156" s="67">
        <v>48413</v>
      </c>
      <c r="C156" s="67">
        <v>34033</v>
      </c>
      <c r="D156" s="67">
        <v>7322</v>
      </c>
      <c r="E156" s="67">
        <v>1591</v>
      </c>
      <c r="F156" s="67">
        <v>685</v>
      </c>
      <c r="G156" s="67">
        <v>254</v>
      </c>
      <c r="H156" s="67">
        <v>173626</v>
      </c>
      <c r="W156" s="67">
        <f t="shared" si="2"/>
        <v>34.033000000000001</v>
      </c>
    </row>
    <row r="157" spans="1:23" x14ac:dyDescent="0.25">
      <c r="A157" s="68">
        <v>38384</v>
      </c>
      <c r="B157" s="67">
        <v>41843</v>
      </c>
      <c r="C157" s="67">
        <v>30718</v>
      </c>
      <c r="D157" s="67">
        <v>6475</v>
      </c>
      <c r="E157" s="67">
        <v>1423</v>
      </c>
      <c r="F157" s="67">
        <v>619</v>
      </c>
      <c r="G157" s="67">
        <v>219</v>
      </c>
      <c r="H157" s="67">
        <v>154038</v>
      </c>
      <c r="W157" s="67">
        <f t="shared" si="2"/>
        <v>30.718</v>
      </c>
    </row>
    <row r="158" spans="1:23" x14ac:dyDescent="0.25">
      <c r="A158" s="68">
        <v>38353</v>
      </c>
      <c r="B158" s="67">
        <v>46253</v>
      </c>
      <c r="C158" s="67">
        <v>33740</v>
      </c>
      <c r="D158" s="67">
        <v>7015</v>
      </c>
      <c r="E158" s="67">
        <v>1502</v>
      </c>
      <c r="F158" s="67">
        <v>684</v>
      </c>
      <c r="G158" s="67">
        <v>279</v>
      </c>
      <c r="H158" s="67">
        <v>168831</v>
      </c>
      <c r="W158" s="67">
        <f t="shared" si="2"/>
        <v>33.74</v>
      </c>
    </row>
    <row r="159" spans="1:23" x14ac:dyDescent="0.25">
      <c r="A159" s="68">
        <v>38322</v>
      </c>
      <c r="B159" s="67">
        <v>46005</v>
      </c>
      <c r="C159" s="67">
        <v>33281</v>
      </c>
      <c r="D159" s="67">
        <v>6880</v>
      </c>
      <c r="E159" s="67">
        <v>1668</v>
      </c>
      <c r="F159" s="67">
        <v>656</v>
      </c>
      <c r="G159" s="67">
        <v>268</v>
      </c>
      <c r="H159" s="67">
        <v>170815</v>
      </c>
      <c r="W159" s="67">
        <f t="shared" si="2"/>
        <v>33.280999999999999</v>
      </c>
    </row>
    <row r="160" spans="1:23" x14ac:dyDescent="0.25">
      <c r="A160" s="68">
        <v>38292</v>
      </c>
      <c r="B160" s="67">
        <v>42464</v>
      </c>
      <c r="C160" s="67">
        <v>32073</v>
      </c>
      <c r="D160" s="67">
        <v>6726</v>
      </c>
      <c r="E160" s="67">
        <v>1655</v>
      </c>
      <c r="F160" s="67">
        <v>648</v>
      </c>
      <c r="G160" s="67">
        <v>257</v>
      </c>
      <c r="H160" s="67">
        <v>162699</v>
      </c>
      <c r="W160" s="67">
        <f t="shared" si="2"/>
        <v>32.073</v>
      </c>
    </row>
    <row r="161" spans="1:23" x14ac:dyDescent="0.25">
      <c r="A161" s="68">
        <v>38261</v>
      </c>
      <c r="B161" s="67">
        <v>36867</v>
      </c>
      <c r="C161" s="67">
        <v>33090</v>
      </c>
      <c r="D161" s="67">
        <v>6645</v>
      </c>
      <c r="E161" s="67">
        <v>1665</v>
      </c>
      <c r="F161" s="67">
        <v>649</v>
      </c>
      <c r="G161" s="67">
        <v>235</v>
      </c>
      <c r="H161" s="67">
        <v>160270</v>
      </c>
      <c r="W161" s="67">
        <f t="shared" si="2"/>
        <v>33.090000000000003</v>
      </c>
    </row>
    <row r="162" spans="1:23" x14ac:dyDescent="0.25">
      <c r="A162" s="68">
        <v>38231</v>
      </c>
      <c r="B162" s="67">
        <v>35321</v>
      </c>
      <c r="C162" s="67">
        <v>32023</v>
      </c>
      <c r="D162" s="67">
        <v>6110</v>
      </c>
      <c r="E162" s="67">
        <v>1540</v>
      </c>
      <c r="F162" s="67">
        <v>430</v>
      </c>
      <c r="G162" s="67">
        <v>126</v>
      </c>
      <c r="H162" s="67">
        <v>152444</v>
      </c>
      <c r="W162" s="67">
        <f t="shared" si="2"/>
        <v>32.023000000000003</v>
      </c>
    </row>
    <row r="163" spans="1:23" x14ac:dyDescent="0.25">
      <c r="A163" s="68">
        <v>38200</v>
      </c>
      <c r="B163" s="67">
        <v>48565</v>
      </c>
      <c r="C163" s="67">
        <v>32838</v>
      </c>
      <c r="D163" s="67">
        <v>7154</v>
      </c>
      <c r="E163" s="67">
        <v>1613</v>
      </c>
      <c r="F163" s="67">
        <v>648</v>
      </c>
      <c r="G163" s="67">
        <v>226</v>
      </c>
      <c r="H163" s="67">
        <v>165072</v>
      </c>
      <c r="W163" s="67">
        <f t="shared" si="2"/>
        <v>32.838000000000001</v>
      </c>
    </row>
    <row r="164" spans="1:23" x14ac:dyDescent="0.25">
      <c r="A164" s="68">
        <v>38169</v>
      </c>
      <c r="B164" s="67">
        <v>50590</v>
      </c>
      <c r="C164" s="67">
        <v>32762</v>
      </c>
      <c r="D164" s="67">
        <v>7168</v>
      </c>
      <c r="E164" s="67">
        <v>1594</v>
      </c>
      <c r="F164" s="67">
        <v>613</v>
      </c>
      <c r="G164" s="67">
        <v>235</v>
      </c>
      <c r="H164" s="67">
        <v>170011</v>
      </c>
      <c r="W164" s="67">
        <f t="shared" si="2"/>
        <v>32.762</v>
      </c>
    </row>
    <row r="165" spans="1:23" x14ac:dyDescent="0.25">
      <c r="A165" s="68">
        <v>38139</v>
      </c>
      <c r="B165" s="67">
        <v>43117</v>
      </c>
      <c r="C165" s="67">
        <v>31709</v>
      </c>
      <c r="D165" s="67">
        <v>6904</v>
      </c>
      <c r="E165" s="67">
        <v>1521</v>
      </c>
      <c r="F165" s="67">
        <v>620</v>
      </c>
      <c r="G165" s="67">
        <v>232</v>
      </c>
      <c r="H165" s="67">
        <v>162208</v>
      </c>
      <c r="W165" s="67">
        <f t="shared" si="2"/>
        <v>31.709</v>
      </c>
    </row>
    <row r="166" spans="1:23" x14ac:dyDescent="0.25">
      <c r="A166" s="68">
        <v>38108</v>
      </c>
      <c r="B166" s="67">
        <v>47370</v>
      </c>
      <c r="C166" s="67">
        <v>33223</v>
      </c>
      <c r="D166" s="67">
        <v>7243</v>
      </c>
      <c r="E166" s="67">
        <v>1624</v>
      </c>
      <c r="F166" s="67">
        <v>619</v>
      </c>
      <c r="G166" s="67">
        <v>260</v>
      </c>
      <c r="H166" s="67">
        <v>172235</v>
      </c>
      <c r="W166" s="67">
        <f t="shared" si="2"/>
        <v>33.222999999999999</v>
      </c>
    </row>
    <row r="167" spans="1:23" x14ac:dyDescent="0.25">
      <c r="A167" s="68">
        <v>38078</v>
      </c>
      <c r="B167" s="67">
        <v>45396</v>
      </c>
      <c r="C167" s="67">
        <v>32461</v>
      </c>
      <c r="D167" s="67">
        <v>7061</v>
      </c>
      <c r="E167" s="67">
        <v>1589</v>
      </c>
      <c r="F167" s="67">
        <v>629</v>
      </c>
      <c r="G167" s="67">
        <v>256</v>
      </c>
      <c r="H167" s="67">
        <v>166810</v>
      </c>
      <c r="W167" s="67">
        <f t="shared" si="2"/>
        <v>32.460999999999999</v>
      </c>
    </row>
    <row r="168" spans="1:23" x14ac:dyDescent="0.25">
      <c r="A168" s="68">
        <v>38047</v>
      </c>
      <c r="B168" s="67">
        <v>47366</v>
      </c>
      <c r="C168" s="67">
        <v>33758</v>
      </c>
      <c r="D168" s="67">
        <v>7404</v>
      </c>
      <c r="E168" s="67">
        <v>1627</v>
      </c>
      <c r="F168" s="67">
        <v>667</v>
      </c>
      <c r="G168" s="67">
        <v>259</v>
      </c>
      <c r="H168" s="67">
        <v>174115</v>
      </c>
      <c r="W168" s="67">
        <f t="shared" si="2"/>
        <v>33.758000000000003</v>
      </c>
    </row>
    <row r="169" spans="1:23" x14ac:dyDescent="0.25">
      <c r="A169" s="68">
        <v>38018</v>
      </c>
      <c r="B169" s="67">
        <v>45034</v>
      </c>
      <c r="C169" s="67">
        <v>31700</v>
      </c>
      <c r="D169" s="67">
        <v>6781</v>
      </c>
      <c r="E169" s="67">
        <v>1516</v>
      </c>
      <c r="F169" s="67">
        <v>599</v>
      </c>
      <c r="G169" s="67">
        <v>260</v>
      </c>
      <c r="H169" s="67">
        <v>161583</v>
      </c>
      <c r="W169" s="67">
        <f t="shared" si="2"/>
        <v>31.7</v>
      </c>
    </row>
    <row r="170" spans="1:23" x14ac:dyDescent="0.25">
      <c r="A170" s="68">
        <v>37987</v>
      </c>
      <c r="B170" s="67">
        <v>47261</v>
      </c>
      <c r="C170" s="67">
        <v>33797</v>
      </c>
      <c r="D170" s="67">
        <v>7194</v>
      </c>
      <c r="E170" s="67">
        <v>1629</v>
      </c>
      <c r="F170" s="67">
        <v>663</v>
      </c>
      <c r="G170" s="67">
        <v>290</v>
      </c>
      <c r="H170" s="67">
        <v>173132</v>
      </c>
      <c r="W170" s="67">
        <f t="shared" si="2"/>
        <v>33.796999999999997</v>
      </c>
    </row>
    <row r="171" spans="1:23" x14ac:dyDescent="0.25">
      <c r="A171" s="68">
        <v>37956</v>
      </c>
      <c r="B171" s="67">
        <v>46502</v>
      </c>
      <c r="C171" s="67">
        <v>33977</v>
      </c>
      <c r="D171" s="67">
        <v>7304</v>
      </c>
      <c r="E171" s="67">
        <v>1627</v>
      </c>
      <c r="F171" s="67">
        <v>677</v>
      </c>
      <c r="G171" s="67">
        <v>286</v>
      </c>
      <c r="H171" s="67">
        <v>172715</v>
      </c>
      <c r="W171" s="67">
        <f t="shared" si="2"/>
        <v>33.976999999999997</v>
      </c>
    </row>
    <row r="172" spans="1:23" x14ac:dyDescent="0.25">
      <c r="A172" s="68">
        <v>37926</v>
      </c>
      <c r="B172" s="67">
        <v>44417</v>
      </c>
      <c r="C172" s="67">
        <v>32850</v>
      </c>
      <c r="D172" s="67">
        <v>7145</v>
      </c>
      <c r="E172" s="67">
        <v>1584</v>
      </c>
      <c r="F172" s="67">
        <v>656</v>
      </c>
      <c r="G172" s="67">
        <v>269</v>
      </c>
      <c r="H172" s="67">
        <v>166397</v>
      </c>
      <c r="W172" s="67">
        <f t="shared" si="2"/>
        <v>32.85</v>
      </c>
    </row>
    <row r="173" spans="1:23" x14ac:dyDescent="0.25">
      <c r="A173" s="68">
        <v>37895</v>
      </c>
      <c r="B173" s="67">
        <v>47319</v>
      </c>
      <c r="C173" s="67">
        <v>34071</v>
      </c>
      <c r="D173" s="67">
        <v>7403</v>
      </c>
      <c r="E173" s="67">
        <v>1634</v>
      </c>
      <c r="F173" s="67">
        <v>670</v>
      </c>
      <c r="G173" s="67">
        <v>292</v>
      </c>
      <c r="H173" s="67">
        <v>174020</v>
      </c>
      <c r="W173" s="67">
        <f t="shared" si="2"/>
        <v>34.070999999999998</v>
      </c>
    </row>
    <row r="174" spans="1:23" x14ac:dyDescent="0.25">
      <c r="A174" s="68">
        <v>37865</v>
      </c>
      <c r="B174" s="67">
        <v>45608</v>
      </c>
      <c r="C174" s="67">
        <v>32843</v>
      </c>
      <c r="D174" s="67">
        <v>7300</v>
      </c>
      <c r="E174" s="67">
        <v>1537</v>
      </c>
      <c r="F174" s="67">
        <v>659</v>
      </c>
      <c r="G174" s="67">
        <v>277</v>
      </c>
      <c r="H174" s="67">
        <v>168270</v>
      </c>
      <c r="W174" s="67">
        <f t="shared" si="2"/>
        <v>32.843000000000004</v>
      </c>
    </row>
    <row r="175" spans="1:23" x14ac:dyDescent="0.25">
      <c r="A175" s="68">
        <v>37834</v>
      </c>
      <c r="B175" s="67">
        <v>47522</v>
      </c>
      <c r="C175" s="67">
        <v>33529</v>
      </c>
      <c r="D175" s="67">
        <v>7551</v>
      </c>
      <c r="E175" s="67">
        <v>1564</v>
      </c>
      <c r="F175" s="67">
        <v>678</v>
      </c>
      <c r="G175" s="67">
        <v>247</v>
      </c>
      <c r="H175" s="67">
        <v>172787</v>
      </c>
      <c r="W175" s="67">
        <f t="shared" si="2"/>
        <v>33.529000000000003</v>
      </c>
    </row>
    <row r="176" spans="1:23" x14ac:dyDescent="0.25">
      <c r="A176" s="68">
        <v>37803</v>
      </c>
      <c r="B176" s="67">
        <v>45329</v>
      </c>
      <c r="C176" s="67">
        <v>33571</v>
      </c>
      <c r="D176" s="67">
        <v>7543</v>
      </c>
      <c r="E176" s="67">
        <v>1572</v>
      </c>
      <c r="F176" s="67">
        <v>628</v>
      </c>
      <c r="G176" s="67">
        <v>287</v>
      </c>
      <c r="H176" s="67">
        <v>170452</v>
      </c>
      <c r="W176" s="67">
        <f t="shared" si="2"/>
        <v>33.570999999999998</v>
      </c>
    </row>
    <row r="177" spans="1:23" x14ac:dyDescent="0.25">
      <c r="A177" s="68">
        <v>37773</v>
      </c>
      <c r="B177" s="67">
        <v>46303</v>
      </c>
      <c r="C177" s="67">
        <v>32560</v>
      </c>
      <c r="D177" s="67">
        <v>7501</v>
      </c>
      <c r="E177" s="67">
        <v>1535</v>
      </c>
      <c r="F177" s="67">
        <v>629</v>
      </c>
      <c r="G177" s="67">
        <v>284</v>
      </c>
      <c r="H177" s="67">
        <v>169772</v>
      </c>
      <c r="W177" s="67">
        <f t="shared" si="2"/>
        <v>32.56</v>
      </c>
    </row>
    <row r="178" spans="1:23" x14ac:dyDescent="0.25">
      <c r="A178" s="68">
        <v>37742</v>
      </c>
      <c r="B178" s="67">
        <v>47418</v>
      </c>
      <c r="C178" s="67">
        <v>34030</v>
      </c>
      <c r="D178" s="67">
        <v>7861</v>
      </c>
      <c r="E178" s="67">
        <v>1664</v>
      </c>
      <c r="F178" s="67">
        <v>619</v>
      </c>
      <c r="G178" s="67">
        <v>259</v>
      </c>
      <c r="H178" s="67">
        <v>175568</v>
      </c>
      <c r="W178" s="67">
        <f t="shared" si="2"/>
        <v>34.03</v>
      </c>
    </row>
    <row r="179" spans="1:23" x14ac:dyDescent="0.25">
      <c r="A179" s="68">
        <v>37712</v>
      </c>
      <c r="B179" s="67">
        <v>47136</v>
      </c>
      <c r="C179" s="67">
        <v>33273</v>
      </c>
      <c r="D179" s="67">
        <v>7685</v>
      </c>
      <c r="E179" s="67">
        <v>1690</v>
      </c>
      <c r="F179" s="67">
        <v>645</v>
      </c>
      <c r="G179" s="67">
        <v>260</v>
      </c>
      <c r="H179" s="67">
        <v>171774</v>
      </c>
      <c r="W179" s="67">
        <f t="shared" si="2"/>
        <v>33.273000000000003</v>
      </c>
    </row>
    <row r="180" spans="1:23" x14ac:dyDescent="0.25">
      <c r="A180" s="68">
        <v>37681</v>
      </c>
      <c r="B180" s="67">
        <v>49656</v>
      </c>
      <c r="C180" s="67">
        <v>34578</v>
      </c>
      <c r="D180" s="67">
        <v>7929</v>
      </c>
      <c r="E180" s="67">
        <v>1710</v>
      </c>
      <c r="F180" s="67">
        <v>692</v>
      </c>
      <c r="G180" s="67">
        <v>280</v>
      </c>
      <c r="H180" s="67">
        <v>179907</v>
      </c>
      <c r="W180" s="67">
        <f t="shared" si="2"/>
        <v>34.578000000000003</v>
      </c>
    </row>
    <row r="181" spans="1:23" x14ac:dyDescent="0.25">
      <c r="A181" s="68">
        <v>37653</v>
      </c>
      <c r="B181" s="67">
        <v>44810</v>
      </c>
      <c r="C181" s="67">
        <v>31046</v>
      </c>
      <c r="D181" s="67">
        <v>7092</v>
      </c>
      <c r="E181" s="67">
        <v>1496</v>
      </c>
      <c r="F181" s="67">
        <v>634</v>
      </c>
      <c r="G181" s="67">
        <v>235</v>
      </c>
      <c r="H181" s="67">
        <v>161920</v>
      </c>
      <c r="W181" s="67">
        <f t="shared" si="2"/>
        <v>31.045999999999999</v>
      </c>
    </row>
    <row r="182" spans="1:23" x14ac:dyDescent="0.25">
      <c r="A182" s="68">
        <v>37622</v>
      </c>
      <c r="B182" s="67">
        <v>49045</v>
      </c>
      <c r="C182" s="67">
        <v>34336</v>
      </c>
      <c r="D182" s="67">
        <v>7703</v>
      </c>
      <c r="E182" s="67">
        <v>1686</v>
      </c>
      <c r="F182" s="67">
        <v>707</v>
      </c>
      <c r="G182" s="67">
        <v>286</v>
      </c>
      <c r="H182" s="67">
        <v>178412</v>
      </c>
      <c r="W182" s="67">
        <f t="shared" si="2"/>
        <v>34.335999999999999</v>
      </c>
    </row>
    <row r="183" spans="1:23" x14ac:dyDescent="0.25">
      <c r="A183" s="68">
        <v>37591</v>
      </c>
      <c r="B183" s="67">
        <v>48054</v>
      </c>
      <c r="C183" s="67">
        <v>34252</v>
      </c>
      <c r="D183" s="67">
        <v>7703</v>
      </c>
      <c r="E183" s="67">
        <v>1582</v>
      </c>
      <c r="F183" s="67">
        <v>674</v>
      </c>
      <c r="G183" s="67">
        <v>299</v>
      </c>
      <c r="H183" s="67">
        <v>177372</v>
      </c>
      <c r="W183" s="67">
        <f t="shared" si="2"/>
        <v>34.252000000000002</v>
      </c>
    </row>
    <row r="184" spans="1:23" x14ac:dyDescent="0.25">
      <c r="A184" s="68">
        <v>37561</v>
      </c>
      <c r="B184" s="67">
        <v>45545</v>
      </c>
      <c r="C184" s="67">
        <v>33233</v>
      </c>
      <c r="D184" s="67">
        <v>7485</v>
      </c>
      <c r="E184" s="67">
        <v>1531</v>
      </c>
      <c r="F184" s="67">
        <v>690</v>
      </c>
      <c r="G184" s="67">
        <v>268</v>
      </c>
      <c r="H184" s="67">
        <v>168706</v>
      </c>
      <c r="W184" s="67">
        <f t="shared" si="2"/>
        <v>33.232999999999997</v>
      </c>
    </row>
    <row r="185" spans="1:23" x14ac:dyDescent="0.25">
      <c r="A185" s="68">
        <v>37530</v>
      </c>
      <c r="B185" s="67">
        <v>38532</v>
      </c>
      <c r="C185" s="67">
        <v>33980</v>
      </c>
      <c r="D185" s="67">
        <v>6576</v>
      </c>
      <c r="E185" s="67">
        <v>1572</v>
      </c>
      <c r="F185" s="67">
        <v>717</v>
      </c>
      <c r="G185" s="67">
        <v>297</v>
      </c>
      <c r="H185" s="67">
        <v>166105</v>
      </c>
      <c r="W185" s="67">
        <f t="shared" si="2"/>
        <v>33.979999999999997</v>
      </c>
    </row>
    <row r="186" spans="1:23" x14ac:dyDescent="0.25">
      <c r="A186" s="68">
        <v>37500</v>
      </c>
      <c r="B186" s="67">
        <v>40830</v>
      </c>
      <c r="C186" s="67">
        <v>32904</v>
      </c>
      <c r="D186" s="67">
        <v>7097</v>
      </c>
      <c r="E186" s="67">
        <v>1525</v>
      </c>
      <c r="F186" s="67">
        <v>696</v>
      </c>
      <c r="G186" s="67">
        <v>289</v>
      </c>
      <c r="H186" s="67">
        <v>162336</v>
      </c>
      <c r="W186" s="67">
        <f t="shared" si="2"/>
        <v>32.904000000000003</v>
      </c>
    </row>
    <row r="187" spans="1:23" x14ac:dyDescent="0.25">
      <c r="A187" s="68">
        <v>37469</v>
      </c>
      <c r="B187" s="67">
        <v>51005</v>
      </c>
      <c r="C187" s="67">
        <v>33968</v>
      </c>
      <c r="D187" s="67">
        <v>8024</v>
      </c>
      <c r="E187" s="67">
        <v>1603</v>
      </c>
      <c r="F187" s="67">
        <v>730</v>
      </c>
      <c r="G187" s="67">
        <v>305</v>
      </c>
      <c r="H187" s="67">
        <v>179670</v>
      </c>
      <c r="W187" s="67">
        <f t="shared" si="2"/>
        <v>33.968000000000004</v>
      </c>
    </row>
    <row r="188" spans="1:23" x14ac:dyDescent="0.25">
      <c r="A188" s="68">
        <v>37438</v>
      </c>
      <c r="B188" s="67">
        <v>50868</v>
      </c>
      <c r="C188" s="67">
        <v>33876</v>
      </c>
      <c r="D188" s="67">
        <v>7976</v>
      </c>
      <c r="E188" s="67">
        <v>1683</v>
      </c>
      <c r="F188" s="67">
        <v>734</v>
      </c>
      <c r="G188" s="67">
        <v>285</v>
      </c>
      <c r="H188" s="67">
        <v>178275</v>
      </c>
      <c r="W188" s="67">
        <f t="shared" si="2"/>
        <v>33.875999999999998</v>
      </c>
    </row>
    <row r="189" spans="1:23" x14ac:dyDescent="0.25">
      <c r="A189" s="68">
        <v>37408</v>
      </c>
      <c r="B189" s="67">
        <v>50071</v>
      </c>
      <c r="C189" s="67">
        <v>32975</v>
      </c>
      <c r="D189" s="67">
        <v>7995</v>
      </c>
      <c r="E189" s="67">
        <v>1624</v>
      </c>
      <c r="F189" s="67">
        <v>732</v>
      </c>
      <c r="G189" s="67">
        <v>297</v>
      </c>
      <c r="H189" s="67">
        <v>176532</v>
      </c>
      <c r="W189" s="67">
        <f t="shared" si="2"/>
        <v>32.975000000000001</v>
      </c>
    </row>
    <row r="190" spans="1:23" x14ac:dyDescent="0.25">
      <c r="A190" s="68">
        <v>37377</v>
      </c>
      <c r="B190" s="67">
        <v>51743</v>
      </c>
      <c r="C190" s="67">
        <v>34596</v>
      </c>
      <c r="D190" s="67">
        <v>8348</v>
      </c>
      <c r="E190" s="67">
        <v>1692</v>
      </c>
      <c r="F190" s="67">
        <v>735</v>
      </c>
      <c r="G190" s="67">
        <v>305</v>
      </c>
      <c r="H190" s="67">
        <v>183057</v>
      </c>
      <c r="W190" s="67">
        <f t="shared" si="2"/>
        <v>34.595999999999997</v>
      </c>
    </row>
    <row r="191" spans="1:23" x14ac:dyDescent="0.25">
      <c r="A191" s="68">
        <v>37347</v>
      </c>
      <c r="B191" s="67">
        <v>47797</v>
      </c>
      <c r="C191" s="67">
        <v>33653</v>
      </c>
      <c r="D191" s="67">
        <v>7977</v>
      </c>
      <c r="E191" s="67">
        <v>1610</v>
      </c>
      <c r="F191" s="67">
        <v>741</v>
      </c>
      <c r="G191" s="67">
        <v>281</v>
      </c>
      <c r="H191" s="67">
        <v>175333</v>
      </c>
      <c r="W191" s="67">
        <f t="shared" si="2"/>
        <v>33.652999999999999</v>
      </c>
    </row>
    <row r="192" spans="1:23" x14ac:dyDescent="0.25">
      <c r="A192" s="68">
        <v>37316</v>
      </c>
      <c r="B192" s="67">
        <v>49433</v>
      </c>
      <c r="C192" s="67">
        <v>34903</v>
      </c>
      <c r="D192" s="67">
        <v>8348</v>
      </c>
      <c r="E192" s="67">
        <v>1679</v>
      </c>
      <c r="F192" s="67">
        <v>764</v>
      </c>
      <c r="G192" s="67">
        <v>352</v>
      </c>
      <c r="H192" s="67">
        <v>182460</v>
      </c>
      <c r="W192" s="67">
        <f t="shared" si="2"/>
        <v>34.902999999999999</v>
      </c>
    </row>
    <row r="193" spans="1:23" x14ac:dyDescent="0.25">
      <c r="A193" s="68">
        <v>37288</v>
      </c>
      <c r="B193" s="67">
        <v>44488</v>
      </c>
      <c r="C193" s="67">
        <v>31959</v>
      </c>
      <c r="D193" s="67">
        <v>7599</v>
      </c>
      <c r="E193" s="67">
        <v>1571</v>
      </c>
      <c r="F193" s="67">
        <v>689</v>
      </c>
      <c r="G193" s="67">
        <v>318</v>
      </c>
      <c r="H193" s="67">
        <v>164666</v>
      </c>
      <c r="W193" s="67">
        <f t="shared" si="2"/>
        <v>31.959</v>
      </c>
    </row>
    <row r="194" spans="1:23" x14ac:dyDescent="0.25">
      <c r="A194" s="68">
        <v>37257</v>
      </c>
      <c r="B194" s="67">
        <v>49055</v>
      </c>
      <c r="C194" s="67">
        <v>35477</v>
      </c>
      <c r="D194" s="67">
        <v>8193</v>
      </c>
      <c r="E194" s="67">
        <v>1697</v>
      </c>
      <c r="F194" s="67">
        <v>734</v>
      </c>
      <c r="G194" s="67">
        <v>337</v>
      </c>
      <c r="H194" s="67">
        <v>182076</v>
      </c>
      <c r="W194" s="67">
        <f t="shared" si="2"/>
        <v>35.476999999999997</v>
      </c>
    </row>
    <row r="195" spans="1:23" x14ac:dyDescent="0.25">
      <c r="A195" s="68">
        <v>37226</v>
      </c>
      <c r="B195" s="67">
        <v>49600</v>
      </c>
      <c r="C195" s="67">
        <v>35611</v>
      </c>
      <c r="D195" s="67">
        <v>8479</v>
      </c>
      <c r="E195" s="67">
        <v>1628</v>
      </c>
      <c r="F195" s="67">
        <v>746</v>
      </c>
      <c r="G195" s="67">
        <v>332</v>
      </c>
      <c r="H195" s="67">
        <v>182511</v>
      </c>
      <c r="W195" s="67">
        <f t="shared" si="2"/>
        <v>35.610999999999997</v>
      </c>
    </row>
    <row r="196" spans="1:23" x14ac:dyDescent="0.25">
      <c r="A196" s="68">
        <v>37196</v>
      </c>
      <c r="B196" s="67">
        <v>47712</v>
      </c>
      <c r="C196" s="67">
        <v>34253</v>
      </c>
      <c r="D196" s="67">
        <v>8536</v>
      </c>
      <c r="E196" s="67">
        <v>1502</v>
      </c>
      <c r="F196" s="67">
        <v>757</v>
      </c>
      <c r="G196" s="67">
        <v>337</v>
      </c>
      <c r="H196" s="67">
        <v>176441</v>
      </c>
      <c r="W196" s="67">
        <f t="shared" ref="W196:W218" si="3">C196/1000</f>
        <v>34.253</v>
      </c>
    </row>
    <row r="197" spans="1:23" x14ac:dyDescent="0.25">
      <c r="A197" s="68">
        <v>37165</v>
      </c>
      <c r="B197" s="67">
        <v>48806</v>
      </c>
      <c r="C197" s="67">
        <v>35770</v>
      </c>
      <c r="D197" s="67">
        <v>8593</v>
      </c>
      <c r="E197" s="67">
        <v>1707</v>
      </c>
      <c r="F197" s="67">
        <v>788</v>
      </c>
      <c r="G197" s="67">
        <v>351</v>
      </c>
      <c r="H197" s="67">
        <v>178129</v>
      </c>
      <c r="W197" s="67">
        <f t="shared" si="3"/>
        <v>35.770000000000003</v>
      </c>
    </row>
    <row r="198" spans="1:23" x14ac:dyDescent="0.25">
      <c r="A198" s="68">
        <v>37135</v>
      </c>
      <c r="B198" s="67">
        <v>46904</v>
      </c>
      <c r="C198" s="67">
        <v>34127</v>
      </c>
      <c r="D198" s="67">
        <v>8378</v>
      </c>
      <c r="E198" s="67">
        <v>1536</v>
      </c>
      <c r="F198" s="67">
        <v>771</v>
      </c>
      <c r="G198" s="67">
        <v>372</v>
      </c>
      <c r="H198" s="67">
        <v>171270</v>
      </c>
      <c r="W198" s="67">
        <f t="shared" si="3"/>
        <v>34.127000000000002</v>
      </c>
    </row>
    <row r="199" spans="1:23" x14ac:dyDescent="0.25">
      <c r="A199" s="68">
        <v>37104</v>
      </c>
      <c r="B199" s="67">
        <v>47285</v>
      </c>
      <c r="C199" s="67">
        <v>35622</v>
      </c>
      <c r="D199" s="67">
        <v>8754</v>
      </c>
      <c r="E199" s="67">
        <v>1558</v>
      </c>
      <c r="F199" s="67">
        <v>786</v>
      </c>
      <c r="G199" s="67">
        <v>367</v>
      </c>
      <c r="H199" s="67">
        <v>177488</v>
      </c>
      <c r="W199" s="67">
        <f t="shared" si="3"/>
        <v>35.622</v>
      </c>
    </row>
    <row r="200" spans="1:23" x14ac:dyDescent="0.25">
      <c r="A200" s="68">
        <v>37073</v>
      </c>
      <c r="B200" s="67">
        <v>47964</v>
      </c>
      <c r="C200" s="67">
        <v>35747</v>
      </c>
      <c r="D200" s="67">
        <v>9059</v>
      </c>
      <c r="E200" s="67">
        <v>1594</v>
      </c>
      <c r="F200" s="67">
        <v>783</v>
      </c>
      <c r="G200" s="67">
        <v>356</v>
      </c>
      <c r="H200" s="67">
        <v>178208</v>
      </c>
      <c r="W200" s="67">
        <f t="shared" si="3"/>
        <v>35.747</v>
      </c>
    </row>
    <row r="201" spans="1:23" x14ac:dyDescent="0.25">
      <c r="A201" s="68">
        <v>37043</v>
      </c>
      <c r="B201" s="67">
        <v>46116</v>
      </c>
      <c r="C201" s="67">
        <v>34606</v>
      </c>
      <c r="D201" s="67">
        <v>8779</v>
      </c>
      <c r="E201" s="67">
        <v>1573</v>
      </c>
      <c r="F201" s="67">
        <v>739</v>
      </c>
      <c r="G201" s="67">
        <v>361</v>
      </c>
      <c r="H201" s="67">
        <v>172974</v>
      </c>
      <c r="W201" s="67">
        <f t="shared" si="3"/>
        <v>34.606000000000002</v>
      </c>
    </row>
    <row r="202" spans="1:23" x14ac:dyDescent="0.25">
      <c r="A202" s="68">
        <v>37012</v>
      </c>
      <c r="B202" s="67">
        <v>47969</v>
      </c>
      <c r="C202" s="67">
        <v>36204</v>
      </c>
      <c r="D202" s="67">
        <v>9176</v>
      </c>
      <c r="E202" s="67">
        <v>1711</v>
      </c>
      <c r="F202" s="67">
        <v>797</v>
      </c>
      <c r="G202" s="67">
        <v>393</v>
      </c>
      <c r="H202" s="67">
        <v>180712</v>
      </c>
      <c r="W202" s="67">
        <f t="shared" si="3"/>
        <v>36.204000000000001</v>
      </c>
    </row>
    <row r="203" spans="1:23" x14ac:dyDescent="0.25">
      <c r="A203" s="68">
        <v>36982</v>
      </c>
      <c r="B203" s="67">
        <v>45408</v>
      </c>
      <c r="C203" s="67">
        <v>35464</v>
      </c>
      <c r="D203" s="67">
        <v>8825</v>
      </c>
      <c r="E203" s="67">
        <v>1764</v>
      </c>
      <c r="F203" s="67">
        <v>788</v>
      </c>
      <c r="G203" s="67">
        <v>383</v>
      </c>
      <c r="H203" s="67">
        <v>175879</v>
      </c>
      <c r="W203" s="67">
        <f t="shared" si="3"/>
        <v>35.463999999999999</v>
      </c>
    </row>
    <row r="204" spans="1:23" x14ac:dyDescent="0.25">
      <c r="A204" s="68">
        <v>36951</v>
      </c>
      <c r="B204" s="67">
        <v>46500</v>
      </c>
      <c r="C204" s="67">
        <v>36603</v>
      </c>
      <c r="D204" s="67">
        <v>9030</v>
      </c>
      <c r="E204" s="67">
        <v>1727</v>
      </c>
      <c r="F204" s="67">
        <v>817</v>
      </c>
      <c r="G204" s="67">
        <v>388</v>
      </c>
      <c r="H204" s="67">
        <v>182290</v>
      </c>
      <c r="W204" s="67">
        <f t="shared" si="3"/>
        <v>36.603000000000002</v>
      </c>
    </row>
    <row r="205" spans="1:23" x14ac:dyDescent="0.25">
      <c r="A205" s="68">
        <v>36923</v>
      </c>
      <c r="B205" s="67">
        <v>40208</v>
      </c>
      <c r="C205" s="67">
        <v>33270</v>
      </c>
      <c r="D205" s="67">
        <v>8282</v>
      </c>
      <c r="E205" s="67">
        <v>1544</v>
      </c>
      <c r="F205" s="67">
        <v>734</v>
      </c>
      <c r="G205" s="67">
        <v>359</v>
      </c>
      <c r="H205" s="67">
        <v>161843</v>
      </c>
      <c r="W205" s="67">
        <f t="shared" si="3"/>
        <v>33.270000000000003</v>
      </c>
    </row>
    <row r="206" spans="1:23" x14ac:dyDescent="0.25">
      <c r="A206" s="68">
        <v>36892</v>
      </c>
      <c r="B206" s="67">
        <v>46013</v>
      </c>
      <c r="C206" s="67">
        <v>37020</v>
      </c>
      <c r="D206" s="67">
        <v>8719</v>
      </c>
      <c r="E206" s="67">
        <v>1684</v>
      </c>
      <c r="F206" s="67">
        <v>828</v>
      </c>
      <c r="G206" s="67">
        <v>427</v>
      </c>
      <c r="H206" s="67">
        <v>179767</v>
      </c>
      <c r="W206" s="67">
        <f t="shared" si="3"/>
        <v>37.020000000000003</v>
      </c>
    </row>
    <row r="207" spans="1:23" x14ac:dyDescent="0.25">
      <c r="A207" s="68">
        <v>36861</v>
      </c>
      <c r="B207" s="67">
        <v>45641</v>
      </c>
      <c r="C207" s="67">
        <v>37181</v>
      </c>
      <c r="D207" s="67">
        <v>8882</v>
      </c>
      <c r="E207" s="67">
        <v>1686</v>
      </c>
      <c r="F207" s="67">
        <v>841</v>
      </c>
      <c r="G207" s="67">
        <v>394</v>
      </c>
      <c r="H207" s="67">
        <v>181508</v>
      </c>
      <c r="W207" s="67">
        <f t="shared" si="3"/>
        <v>37.180999999999997</v>
      </c>
    </row>
    <row r="208" spans="1:23" x14ac:dyDescent="0.25">
      <c r="A208" s="68">
        <v>36831</v>
      </c>
      <c r="B208" s="67">
        <v>44053</v>
      </c>
      <c r="C208" s="67">
        <v>35848</v>
      </c>
      <c r="D208" s="67">
        <v>8337</v>
      </c>
      <c r="E208" s="67">
        <v>1631</v>
      </c>
      <c r="F208" s="67">
        <v>816</v>
      </c>
      <c r="G208" s="67">
        <v>386</v>
      </c>
      <c r="H208" s="67">
        <v>174980</v>
      </c>
      <c r="W208" s="67">
        <f t="shared" si="3"/>
        <v>35.847999999999999</v>
      </c>
    </row>
    <row r="209" spans="1:23" x14ac:dyDescent="0.25">
      <c r="A209" s="68">
        <v>36800</v>
      </c>
      <c r="B209" s="67">
        <v>45460</v>
      </c>
      <c r="C209" s="67">
        <v>36999</v>
      </c>
      <c r="D209" s="67">
        <v>8740</v>
      </c>
      <c r="E209" s="67">
        <v>1724</v>
      </c>
      <c r="F209" s="67">
        <v>849</v>
      </c>
      <c r="G209" s="67">
        <v>418</v>
      </c>
      <c r="H209" s="67">
        <v>180080</v>
      </c>
      <c r="W209" s="67">
        <f t="shared" si="3"/>
        <v>36.999000000000002</v>
      </c>
    </row>
    <row r="210" spans="1:23" x14ac:dyDescent="0.25">
      <c r="A210" s="68">
        <v>36770</v>
      </c>
      <c r="B210" s="67">
        <v>43861</v>
      </c>
      <c r="C210" s="67">
        <v>35866</v>
      </c>
      <c r="D210" s="67">
        <v>8473</v>
      </c>
      <c r="E210" s="67">
        <v>1659</v>
      </c>
      <c r="F210" s="67">
        <v>834</v>
      </c>
      <c r="G210" s="67">
        <v>386</v>
      </c>
      <c r="H210" s="67">
        <v>172731</v>
      </c>
      <c r="W210" s="67">
        <f t="shared" si="3"/>
        <v>35.866</v>
      </c>
    </row>
    <row r="211" spans="1:23" x14ac:dyDescent="0.25">
      <c r="A211" s="68">
        <v>36739</v>
      </c>
      <c r="B211" s="67">
        <v>45252</v>
      </c>
      <c r="C211" s="67">
        <v>37177</v>
      </c>
      <c r="D211" s="67">
        <v>8976</v>
      </c>
      <c r="E211" s="67">
        <v>1691</v>
      </c>
      <c r="F211" s="67">
        <v>864</v>
      </c>
      <c r="G211" s="67">
        <v>396</v>
      </c>
      <c r="H211" s="67">
        <v>179451</v>
      </c>
      <c r="W211" s="67">
        <f t="shared" si="3"/>
        <v>37.177</v>
      </c>
    </row>
    <row r="212" spans="1:23" x14ac:dyDescent="0.25">
      <c r="A212" s="68">
        <v>36708</v>
      </c>
      <c r="B212" s="67">
        <v>44318</v>
      </c>
      <c r="C212" s="67">
        <v>37121</v>
      </c>
      <c r="D212" s="67">
        <v>8808</v>
      </c>
      <c r="E212" s="67">
        <v>1704</v>
      </c>
      <c r="F212" s="67">
        <v>866</v>
      </c>
      <c r="G212" s="67">
        <v>389</v>
      </c>
      <c r="H212" s="67">
        <v>177920</v>
      </c>
      <c r="W212" s="67">
        <f t="shared" si="3"/>
        <v>37.121000000000002</v>
      </c>
    </row>
    <row r="213" spans="1:23" x14ac:dyDescent="0.25">
      <c r="A213" s="68">
        <v>36678</v>
      </c>
      <c r="B213" s="67">
        <v>43852</v>
      </c>
      <c r="C213" s="67">
        <v>36234</v>
      </c>
      <c r="D213" s="67">
        <v>8576</v>
      </c>
      <c r="E213" s="67">
        <v>1695</v>
      </c>
      <c r="F213" s="67">
        <v>884</v>
      </c>
      <c r="G213" s="67">
        <v>379</v>
      </c>
      <c r="H213" s="67">
        <v>174686</v>
      </c>
      <c r="W213" s="67">
        <f t="shared" si="3"/>
        <v>36.234000000000002</v>
      </c>
    </row>
    <row r="214" spans="1:23" x14ac:dyDescent="0.25">
      <c r="A214" s="68">
        <v>36647</v>
      </c>
      <c r="B214" s="67">
        <v>44438</v>
      </c>
      <c r="C214" s="67">
        <v>37606</v>
      </c>
      <c r="D214" s="67">
        <v>8943</v>
      </c>
      <c r="E214" s="67">
        <v>1701</v>
      </c>
      <c r="F214" s="67">
        <v>905</v>
      </c>
      <c r="G214" s="67">
        <v>411</v>
      </c>
      <c r="H214" s="67">
        <v>181242</v>
      </c>
      <c r="W214" s="67">
        <f t="shared" si="3"/>
        <v>37.606000000000002</v>
      </c>
    </row>
    <row r="215" spans="1:23" x14ac:dyDescent="0.25">
      <c r="A215" s="68">
        <v>36617</v>
      </c>
      <c r="B215" s="67">
        <v>41762</v>
      </c>
      <c r="C215" s="67">
        <v>36836</v>
      </c>
      <c r="D215" s="67">
        <v>8795</v>
      </c>
      <c r="E215" s="67">
        <v>1625</v>
      </c>
      <c r="F215" s="67">
        <v>887</v>
      </c>
      <c r="G215" s="67">
        <v>385</v>
      </c>
      <c r="H215" s="67">
        <v>175625</v>
      </c>
      <c r="W215" s="67">
        <f t="shared" si="3"/>
        <v>36.835999999999999</v>
      </c>
    </row>
    <row r="216" spans="1:23" x14ac:dyDescent="0.25">
      <c r="A216" s="68">
        <v>36586</v>
      </c>
      <c r="B216" s="67">
        <v>44281</v>
      </c>
      <c r="C216" s="67">
        <v>38258</v>
      </c>
      <c r="D216" s="67">
        <v>9183</v>
      </c>
      <c r="E216" s="67">
        <v>1669</v>
      </c>
      <c r="F216" s="67">
        <v>919</v>
      </c>
      <c r="G216" s="67">
        <v>373</v>
      </c>
      <c r="H216" s="67">
        <v>183464</v>
      </c>
      <c r="W216" s="67">
        <f t="shared" si="3"/>
        <v>38.258000000000003</v>
      </c>
    </row>
    <row r="217" spans="1:23" x14ac:dyDescent="0.25">
      <c r="A217" s="68">
        <v>36557</v>
      </c>
      <c r="B217" s="67">
        <v>39277</v>
      </c>
      <c r="C217" s="67">
        <v>36030</v>
      </c>
      <c r="D217" s="67">
        <v>8580</v>
      </c>
      <c r="E217" s="67">
        <v>1465</v>
      </c>
      <c r="F217" s="67">
        <v>858</v>
      </c>
      <c r="G217" s="67">
        <v>349</v>
      </c>
      <c r="H217" s="67">
        <v>169703</v>
      </c>
      <c r="W217" s="67">
        <f t="shared" si="3"/>
        <v>36.03</v>
      </c>
    </row>
    <row r="218" spans="1:23" x14ac:dyDescent="0.25">
      <c r="A218" s="68">
        <v>36526</v>
      </c>
      <c r="B218" s="67">
        <v>41055</v>
      </c>
      <c r="C218" s="67">
        <v>38241</v>
      </c>
      <c r="D218" s="67">
        <v>9132</v>
      </c>
      <c r="E218" s="67">
        <v>1594</v>
      </c>
      <c r="F218" s="67">
        <v>934</v>
      </c>
      <c r="G218" s="67">
        <v>360</v>
      </c>
      <c r="H218" s="67">
        <v>179316</v>
      </c>
      <c r="W218" s="67">
        <f t="shared" si="3"/>
        <v>38.241</v>
      </c>
    </row>
    <row r="219" spans="1:23" x14ac:dyDescent="0.25">
      <c r="A219" s="68"/>
    </row>
    <row r="220" spans="1:23" x14ac:dyDescent="0.25">
      <c r="A220" s="68"/>
    </row>
    <row r="221" spans="1:23" x14ac:dyDescent="0.25">
      <c r="A221" s="68"/>
    </row>
    <row r="222" spans="1:23" x14ac:dyDescent="0.25">
      <c r="A222" s="68"/>
    </row>
    <row r="223" spans="1:23" x14ac:dyDescent="0.25">
      <c r="A223" s="68"/>
    </row>
    <row r="224" spans="1:23"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row r="269" spans="1:1" x14ac:dyDescent="0.25">
      <c r="A269" s="68"/>
    </row>
    <row r="270" spans="1:1" x14ac:dyDescent="0.25">
      <c r="A270" s="68"/>
    </row>
    <row r="271" spans="1:1" x14ac:dyDescent="0.25">
      <c r="A271" s="68"/>
    </row>
    <row r="272" spans="1:1" x14ac:dyDescent="0.25">
      <c r="A272" s="68"/>
    </row>
    <row r="273" spans="1:1" x14ac:dyDescent="0.25">
      <c r="A273" s="68"/>
    </row>
    <row r="274" spans="1:1" x14ac:dyDescent="0.25">
      <c r="A274" s="68"/>
    </row>
    <row r="275" spans="1:1" x14ac:dyDescent="0.25">
      <c r="A275" s="68"/>
    </row>
    <row r="276" spans="1:1" x14ac:dyDescent="0.25">
      <c r="A276" s="68"/>
    </row>
    <row r="277" spans="1:1" x14ac:dyDescent="0.25">
      <c r="A277" s="68"/>
    </row>
    <row r="278" spans="1:1" x14ac:dyDescent="0.25">
      <c r="A278" s="68"/>
    </row>
    <row r="279" spans="1:1" x14ac:dyDescent="0.25">
      <c r="A279" s="68"/>
    </row>
    <row r="280" spans="1:1" x14ac:dyDescent="0.25">
      <c r="A280" s="68"/>
    </row>
    <row r="281" spans="1:1" x14ac:dyDescent="0.25">
      <c r="A281" s="68"/>
    </row>
    <row r="282" spans="1:1" x14ac:dyDescent="0.25">
      <c r="A282" s="68"/>
    </row>
    <row r="283" spans="1:1" x14ac:dyDescent="0.25">
      <c r="A283" s="68"/>
    </row>
    <row r="284" spans="1:1" x14ac:dyDescent="0.25">
      <c r="A284" s="68"/>
    </row>
    <row r="285" spans="1:1" x14ac:dyDescent="0.25">
      <c r="A285" s="68"/>
    </row>
    <row r="286" spans="1:1" x14ac:dyDescent="0.25">
      <c r="A286" s="68"/>
    </row>
    <row r="287" spans="1:1" x14ac:dyDescent="0.25">
      <c r="A287" s="68"/>
    </row>
    <row r="288" spans="1:1" x14ac:dyDescent="0.25">
      <c r="A288" s="68"/>
    </row>
    <row r="289" spans="1:1" x14ac:dyDescent="0.25">
      <c r="A289" s="68"/>
    </row>
    <row r="290" spans="1:1" x14ac:dyDescent="0.25">
      <c r="A290" s="68"/>
    </row>
    <row r="291" spans="1:1" x14ac:dyDescent="0.25">
      <c r="A291" s="68"/>
    </row>
    <row r="292" spans="1:1" x14ac:dyDescent="0.25">
      <c r="A292" s="68"/>
    </row>
    <row r="293" spans="1:1" x14ac:dyDescent="0.25">
      <c r="A293" s="68"/>
    </row>
    <row r="294" spans="1:1" x14ac:dyDescent="0.25">
      <c r="A294" s="68"/>
    </row>
    <row r="295" spans="1:1" x14ac:dyDescent="0.25">
      <c r="A295" s="68"/>
    </row>
    <row r="296" spans="1:1" x14ac:dyDescent="0.25">
      <c r="A296" s="68"/>
    </row>
    <row r="297" spans="1:1" x14ac:dyDescent="0.25">
      <c r="A297" s="68"/>
    </row>
    <row r="298" spans="1:1" x14ac:dyDescent="0.25">
      <c r="A298" s="68"/>
    </row>
    <row r="299" spans="1:1" x14ac:dyDescent="0.25">
      <c r="A299" s="68"/>
    </row>
    <row r="300" spans="1:1" x14ac:dyDescent="0.25">
      <c r="A300" s="68"/>
    </row>
    <row r="301" spans="1:1" x14ac:dyDescent="0.25">
      <c r="A301" s="68"/>
    </row>
    <row r="302" spans="1:1" x14ac:dyDescent="0.25">
      <c r="A302" s="68"/>
    </row>
    <row r="303" spans="1:1" x14ac:dyDescent="0.25">
      <c r="A303" s="68"/>
    </row>
    <row r="304" spans="1:1" x14ac:dyDescent="0.25">
      <c r="A304" s="68"/>
    </row>
    <row r="305" spans="1:1" x14ac:dyDescent="0.25">
      <c r="A305" s="68"/>
    </row>
    <row r="306" spans="1:1" x14ac:dyDescent="0.25">
      <c r="A306" s="68"/>
    </row>
    <row r="307" spans="1:1" x14ac:dyDescent="0.25">
      <c r="A307" s="68"/>
    </row>
    <row r="308" spans="1:1" x14ac:dyDescent="0.25">
      <c r="A308" s="68"/>
    </row>
    <row r="309" spans="1:1" x14ac:dyDescent="0.25">
      <c r="A309" s="68"/>
    </row>
    <row r="310" spans="1:1" x14ac:dyDescent="0.25">
      <c r="A310" s="68"/>
    </row>
    <row r="311" spans="1:1" x14ac:dyDescent="0.25">
      <c r="A311" s="68"/>
    </row>
    <row r="312" spans="1:1" x14ac:dyDescent="0.25">
      <c r="A312" s="68"/>
    </row>
    <row r="313" spans="1:1" x14ac:dyDescent="0.25">
      <c r="A313" s="68"/>
    </row>
    <row r="314" spans="1:1" x14ac:dyDescent="0.25">
      <c r="A314" s="68"/>
    </row>
    <row r="315" spans="1:1" x14ac:dyDescent="0.25">
      <c r="A315" s="68"/>
    </row>
    <row r="316" spans="1:1" x14ac:dyDescent="0.25">
      <c r="A316" s="68"/>
    </row>
    <row r="317" spans="1:1" x14ac:dyDescent="0.25">
      <c r="A317" s="68"/>
    </row>
    <row r="318" spans="1:1" x14ac:dyDescent="0.25">
      <c r="A318" s="68"/>
    </row>
    <row r="319" spans="1:1" x14ac:dyDescent="0.25">
      <c r="A319" s="68"/>
    </row>
    <row r="320" spans="1:1" x14ac:dyDescent="0.25">
      <c r="A320" s="68"/>
    </row>
    <row r="321" spans="1:1" x14ac:dyDescent="0.25">
      <c r="A321" s="68"/>
    </row>
    <row r="322" spans="1:1" x14ac:dyDescent="0.25">
      <c r="A322" s="68"/>
    </row>
    <row r="323" spans="1:1" x14ac:dyDescent="0.25">
      <c r="A323" s="68"/>
    </row>
    <row r="324" spans="1:1" x14ac:dyDescent="0.25">
      <c r="A324" s="68"/>
    </row>
    <row r="325" spans="1:1" x14ac:dyDescent="0.25">
      <c r="A325" s="68"/>
    </row>
    <row r="326" spans="1:1" x14ac:dyDescent="0.25">
      <c r="A326" s="68"/>
    </row>
    <row r="327" spans="1:1" x14ac:dyDescent="0.25">
      <c r="A327" s="68"/>
    </row>
    <row r="328" spans="1:1" x14ac:dyDescent="0.25">
      <c r="A328" s="68"/>
    </row>
    <row r="329" spans="1:1" x14ac:dyDescent="0.25">
      <c r="A329" s="68"/>
    </row>
    <row r="330" spans="1:1" x14ac:dyDescent="0.25">
      <c r="A330" s="68"/>
    </row>
    <row r="331" spans="1:1" x14ac:dyDescent="0.25">
      <c r="A331" s="68"/>
    </row>
    <row r="332" spans="1:1" x14ac:dyDescent="0.25">
      <c r="A332" s="68"/>
    </row>
    <row r="333" spans="1:1" x14ac:dyDescent="0.25">
      <c r="A333" s="68"/>
    </row>
    <row r="334" spans="1:1" x14ac:dyDescent="0.25">
      <c r="A334" s="68"/>
    </row>
    <row r="335" spans="1:1" x14ac:dyDescent="0.25">
      <c r="A335" s="68"/>
    </row>
    <row r="336" spans="1:1" x14ac:dyDescent="0.25">
      <c r="A336" s="68"/>
    </row>
    <row r="337" spans="1:1" x14ac:dyDescent="0.25">
      <c r="A337" s="68"/>
    </row>
    <row r="338" spans="1:1" x14ac:dyDescent="0.25">
      <c r="A338" s="68"/>
    </row>
    <row r="339" spans="1:1" x14ac:dyDescent="0.25">
      <c r="A339" s="68"/>
    </row>
    <row r="340" spans="1:1" x14ac:dyDescent="0.25">
      <c r="A340" s="68"/>
    </row>
    <row r="341" spans="1:1" x14ac:dyDescent="0.25">
      <c r="A341" s="68"/>
    </row>
    <row r="342" spans="1:1" x14ac:dyDescent="0.25">
      <c r="A342" s="68"/>
    </row>
    <row r="343" spans="1:1" x14ac:dyDescent="0.25">
      <c r="A343" s="68"/>
    </row>
    <row r="344" spans="1:1" x14ac:dyDescent="0.25">
      <c r="A344" s="68"/>
    </row>
    <row r="345" spans="1:1" x14ac:dyDescent="0.25">
      <c r="A345" s="68"/>
    </row>
    <row r="346" spans="1:1" x14ac:dyDescent="0.25">
      <c r="A346" s="68"/>
    </row>
    <row r="347" spans="1:1" x14ac:dyDescent="0.25">
      <c r="A347" s="68"/>
    </row>
    <row r="348" spans="1:1" x14ac:dyDescent="0.25">
      <c r="A348" s="68"/>
    </row>
    <row r="349" spans="1:1" x14ac:dyDescent="0.25">
      <c r="A349" s="68"/>
    </row>
    <row r="350" spans="1:1" x14ac:dyDescent="0.25">
      <c r="A350" s="68"/>
    </row>
    <row r="351" spans="1:1" x14ac:dyDescent="0.25">
      <c r="A351" s="68"/>
    </row>
    <row r="352" spans="1:1" x14ac:dyDescent="0.25">
      <c r="A352" s="68"/>
    </row>
    <row r="353" spans="1:1" x14ac:dyDescent="0.25">
      <c r="A353" s="68"/>
    </row>
    <row r="354" spans="1:1" x14ac:dyDescent="0.25">
      <c r="A354" s="68"/>
    </row>
    <row r="355" spans="1:1" x14ac:dyDescent="0.25">
      <c r="A355" s="68"/>
    </row>
    <row r="356" spans="1:1" x14ac:dyDescent="0.25">
      <c r="A356" s="68"/>
    </row>
    <row r="357" spans="1:1" x14ac:dyDescent="0.25">
      <c r="A357" s="68"/>
    </row>
    <row r="358" spans="1:1" x14ac:dyDescent="0.25">
      <c r="A358" s="68"/>
    </row>
    <row r="359" spans="1:1" x14ac:dyDescent="0.25">
      <c r="A359" s="68"/>
    </row>
    <row r="360" spans="1:1" x14ac:dyDescent="0.25">
      <c r="A360" s="68"/>
    </row>
    <row r="361" spans="1:1" x14ac:dyDescent="0.25">
      <c r="A361" s="68"/>
    </row>
    <row r="362" spans="1:1" x14ac:dyDescent="0.25">
      <c r="A362" s="68"/>
    </row>
    <row r="363" spans="1:1" x14ac:dyDescent="0.25">
      <c r="A363" s="68"/>
    </row>
    <row r="364" spans="1:1" x14ac:dyDescent="0.25">
      <c r="A364" s="68"/>
    </row>
    <row r="365" spans="1:1" x14ac:dyDescent="0.25">
      <c r="A365" s="68"/>
    </row>
    <row r="366" spans="1:1" x14ac:dyDescent="0.25">
      <c r="A366" s="68"/>
    </row>
    <row r="367" spans="1:1" x14ac:dyDescent="0.25">
      <c r="A367" s="68"/>
    </row>
    <row r="368" spans="1:1" x14ac:dyDescent="0.25">
      <c r="A368" s="68"/>
    </row>
    <row r="369" spans="1:1" x14ac:dyDescent="0.25">
      <c r="A369" s="68"/>
    </row>
    <row r="370" spans="1:1" x14ac:dyDescent="0.25">
      <c r="A370" s="68"/>
    </row>
    <row r="371" spans="1:1" x14ac:dyDescent="0.25">
      <c r="A371" s="68"/>
    </row>
    <row r="372" spans="1:1" x14ac:dyDescent="0.25">
      <c r="A372" s="68"/>
    </row>
    <row r="373" spans="1:1" x14ac:dyDescent="0.25">
      <c r="A373" s="68"/>
    </row>
    <row r="374" spans="1:1" x14ac:dyDescent="0.25">
      <c r="A374" s="68"/>
    </row>
    <row r="375" spans="1:1" x14ac:dyDescent="0.25">
      <c r="A375" s="68"/>
    </row>
    <row r="376" spans="1:1" x14ac:dyDescent="0.25">
      <c r="A376" s="68"/>
    </row>
    <row r="377" spans="1:1" x14ac:dyDescent="0.25">
      <c r="A377" s="68"/>
    </row>
    <row r="378" spans="1:1" x14ac:dyDescent="0.25">
      <c r="A378" s="68"/>
    </row>
    <row r="379" spans="1:1" x14ac:dyDescent="0.25">
      <c r="A379" s="68"/>
    </row>
    <row r="380" spans="1:1" x14ac:dyDescent="0.25">
      <c r="A380" s="68"/>
    </row>
    <row r="381" spans="1:1" x14ac:dyDescent="0.25">
      <c r="A381" s="68"/>
    </row>
    <row r="382" spans="1:1" x14ac:dyDescent="0.25">
      <c r="A382" s="68"/>
    </row>
    <row r="383" spans="1:1" x14ac:dyDescent="0.25">
      <c r="A383" s="68"/>
    </row>
    <row r="384" spans="1:1" x14ac:dyDescent="0.25">
      <c r="A384" s="68"/>
    </row>
    <row r="385" spans="1:1" x14ac:dyDescent="0.25">
      <c r="A385" s="68"/>
    </row>
    <row r="386" spans="1:1" x14ac:dyDescent="0.25">
      <c r="A386" s="68"/>
    </row>
    <row r="387" spans="1:1" x14ac:dyDescent="0.25">
      <c r="A387" s="68"/>
    </row>
    <row r="388" spans="1:1" x14ac:dyDescent="0.25">
      <c r="A388" s="68"/>
    </row>
    <row r="389" spans="1:1" x14ac:dyDescent="0.25">
      <c r="A389" s="68"/>
    </row>
    <row r="390" spans="1:1" x14ac:dyDescent="0.25">
      <c r="A390" s="68"/>
    </row>
    <row r="391" spans="1:1" x14ac:dyDescent="0.25">
      <c r="A391" s="68"/>
    </row>
    <row r="392" spans="1:1" x14ac:dyDescent="0.25">
      <c r="A392" s="68"/>
    </row>
    <row r="393" spans="1:1" x14ac:dyDescent="0.25">
      <c r="A393" s="68"/>
    </row>
    <row r="394" spans="1:1" x14ac:dyDescent="0.25">
      <c r="A394" s="68"/>
    </row>
    <row r="395" spans="1:1" x14ac:dyDescent="0.25">
      <c r="A395" s="68"/>
    </row>
    <row r="396" spans="1:1" x14ac:dyDescent="0.25">
      <c r="A396" s="68"/>
    </row>
    <row r="397" spans="1:1" x14ac:dyDescent="0.25">
      <c r="A397" s="68"/>
    </row>
    <row r="398" spans="1:1" x14ac:dyDescent="0.25">
      <c r="A398" s="68"/>
    </row>
    <row r="399" spans="1:1" x14ac:dyDescent="0.25">
      <c r="A399" s="68"/>
    </row>
    <row r="400" spans="1:1" x14ac:dyDescent="0.25">
      <c r="A400" s="68"/>
    </row>
    <row r="401" spans="1:1" x14ac:dyDescent="0.25">
      <c r="A401" s="68"/>
    </row>
    <row r="402" spans="1:1" x14ac:dyDescent="0.25">
      <c r="A402" s="68"/>
    </row>
    <row r="403" spans="1:1" x14ac:dyDescent="0.25">
      <c r="A403" s="68"/>
    </row>
    <row r="404" spans="1:1" x14ac:dyDescent="0.25">
      <c r="A404" s="68"/>
    </row>
    <row r="405" spans="1:1" x14ac:dyDescent="0.25">
      <c r="A405" s="68"/>
    </row>
    <row r="406" spans="1:1" x14ac:dyDescent="0.25">
      <c r="A406" s="68"/>
    </row>
    <row r="407" spans="1:1" x14ac:dyDescent="0.25">
      <c r="A407" s="68"/>
    </row>
    <row r="408" spans="1:1" x14ac:dyDescent="0.25">
      <c r="A408" s="68"/>
    </row>
    <row r="409" spans="1:1" x14ac:dyDescent="0.25">
      <c r="A409" s="68"/>
    </row>
    <row r="410" spans="1:1" x14ac:dyDescent="0.25">
      <c r="A410" s="68"/>
    </row>
    <row r="411" spans="1:1" x14ac:dyDescent="0.25">
      <c r="A411" s="68"/>
    </row>
    <row r="412" spans="1:1" x14ac:dyDescent="0.25">
      <c r="A412" s="68"/>
    </row>
    <row r="413" spans="1:1" x14ac:dyDescent="0.25">
      <c r="A413" s="68"/>
    </row>
    <row r="414" spans="1:1" x14ac:dyDescent="0.25">
      <c r="A414" s="68"/>
    </row>
    <row r="415" spans="1:1" x14ac:dyDescent="0.25">
      <c r="A415" s="68"/>
    </row>
    <row r="416" spans="1:1" x14ac:dyDescent="0.25">
      <c r="A416" s="68"/>
    </row>
    <row r="417" spans="1:1" x14ac:dyDescent="0.25">
      <c r="A417" s="68"/>
    </row>
    <row r="418" spans="1:1" x14ac:dyDescent="0.25">
      <c r="A418" s="68"/>
    </row>
    <row r="419" spans="1:1" x14ac:dyDescent="0.25">
      <c r="A419" s="68"/>
    </row>
    <row r="420" spans="1:1" x14ac:dyDescent="0.25">
      <c r="A420" s="68"/>
    </row>
    <row r="421" spans="1:1" x14ac:dyDescent="0.25">
      <c r="A421" s="68"/>
    </row>
    <row r="422" spans="1:1" x14ac:dyDescent="0.25">
      <c r="A422" s="68"/>
    </row>
    <row r="423" spans="1:1" x14ac:dyDescent="0.25">
      <c r="A423" s="68"/>
    </row>
    <row r="424" spans="1:1" x14ac:dyDescent="0.25">
      <c r="A424" s="68"/>
    </row>
    <row r="425" spans="1:1" x14ac:dyDescent="0.25">
      <c r="A425" s="68"/>
    </row>
    <row r="426" spans="1:1" x14ac:dyDescent="0.25">
      <c r="A426" s="68"/>
    </row>
    <row r="427" spans="1:1" x14ac:dyDescent="0.25">
      <c r="A427" s="68"/>
    </row>
    <row r="428" spans="1:1" x14ac:dyDescent="0.25">
      <c r="A428" s="68"/>
    </row>
    <row r="429" spans="1:1" x14ac:dyDescent="0.25">
      <c r="A429" s="68"/>
    </row>
    <row r="430" spans="1:1" x14ac:dyDescent="0.25">
      <c r="A430" s="68"/>
    </row>
    <row r="431" spans="1:1" x14ac:dyDescent="0.25">
      <c r="A431" s="68"/>
    </row>
    <row r="432" spans="1:1" x14ac:dyDescent="0.25">
      <c r="A432" s="68"/>
    </row>
    <row r="433" spans="1:1" x14ac:dyDescent="0.25">
      <c r="A433" s="68"/>
    </row>
    <row r="434" spans="1:1" x14ac:dyDescent="0.25">
      <c r="A434" s="68"/>
    </row>
    <row r="435" spans="1:1" x14ac:dyDescent="0.25">
      <c r="A435" s="68"/>
    </row>
    <row r="436" spans="1:1" x14ac:dyDescent="0.25">
      <c r="A436" s="68"/>
    </row>
    <row r="437" spans="1:1" x14ac:dyDescent="0.25">
      <c r="A437" s="68"/>
    </row>
    <row r="438" spans="1:1" x14ac:dyDescent="0.25">
      <c r="A438" s="68"/>
    </row>
    <row r="439" spans="1:1" x14ac:dyDescent="0.25">
      <c r="A439" s="68"/>
    </row>
    <row r="440" spans="1:1" x14ac:dyDescent="0.25">
      <c r="A440" s="68"/>
    </row>
    <row r="441" spans="1:1" x14ac:dyDescent="0.25">
      <c r="A441" s="68"/>
    </row>
    <row r="442" spans="1:1" x14ac:dyDescent="0.25">
      <c r="A442" s="68"/>
    </row>
    <row r="443" spans="1:1" x14ac:dyDescent="0.25">
      <c r="A443" s="68"/>
    </row>
    <row r="444" spans="1:1" x14ac:dyDescent="0.25">
      <c r="A444" s="68"/>
    </row>
    <row r="445" spans="1:1" x14ac:dyDescent="0.25">
      <c r="A445" s="68"/>
    </row>
    <row r="446" spans="1:1" x14ac:dyDescent="0.25">
      <c r="A446" s="68"/>
    </row>
  </sheetData>
  <hyperlinks>
    <hyperlink ref="B1" r:id="rId1"/>
  </hyperlinks>
  <pageMargins left="0.7" right="0.7" top="0.75" bottom="0.75" header="0.3" footer="0.3"/>
  <pageSetup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3"/>
  <sheetViews>
    <sheetView workbookViewId="0"/>
  </sheetViews>
  <sheetFormatPr defaultRowHeight="15" x14ac:dyDescent="0.25"/>
  <cols>
    <col min="1" max="1" width="8.5" style="70" bestFit="1" customWidth="1"/>
    <col min="2" max="16384" width="9" style="67"/>
  </cols>
  <sheetData>
    <row r="1" spans="1:8" x14ac:dyDescent="0.25">
      <c r="A1" s="129" t="s">
        <v>405</v>
      </c>
      <c r="G1" s="67" t="s">
        <v>404</v>
      </c>
    </row>
    <row r="2" spans="1:8" x14ac:dyDescent="0.25">
      <c r="A2" s="71" t="s">
        <v>403</v>
      </c>
    </row>
    <row r="3" spans="1:8" x14ac:dyDescent="0.25">
      <c r="A3" s="70" t="s">
        <v>402</v>
      </c>
      <c r="B3" s="67" t="s">
        <v>397</v>
      </c>
      <c r="C3" s="67" t="s">
        <v>260</v>
      </c>
      <c r="D3" s="67" t="s">
        <v>259</v>
      </c>
      <c r="E3" s="67" t="s">
        <v>257</v>
      </c>
      <c r="F3" s="67" t="s">
        <v>256</v>
      </c>
      <c r="G3" s="67" t="s">
        <v>255</v>
      </c>
      <c r="H3" s="67" t="s">
        <v>396</v>
      </c>
    </row>
    <row r="4" spans="1:8" x14ac:dyDescent="0.25">
      <c r="A4" s="70">
        <v>42370</v>
      </c>
      <c r="B4" s="67">
        <v>1206328</v>
      </c>
      <c r="C4" s="67">
        <v>7203012</v>
      </c>
      <c r="D4" s="67">
        <v>1743259</v>
      </c>
      <c r="E4" s="67">
        <v>48506</v>
      </c>
      <c r="F4" s="67">
        <v>164804</v>
      </c>
      <c r="G4" s="67">
        <v>716</v>
      </c>
      <c r="H4" s="67">
        <v>28479288</v>
      </c>
    </row>
    <row r="5" spans="1:8" x14ac:dyDescent="0.25">
      <c r="A5" s="70">
        <v>42005</v>
      </c>
      <c r="B5" s="67">
        <v>1291945</v>
      </c>
      <c r="C5" s="67">
        <v>7890459</v>
      </c>
      <c r="D5" s="67">
        <v>1805197</v>
      </c>
      <c r="E5" s="67">
        <v>58181</v>
      </c>
      <c r="F5" s="67">
        <v>168246</v>
      </c>
      <c r="G5" s="67">
        <v>764</v>
      </c>
      <c r="H5" s="67">
        <v>28772044</v>
      </c>
    </row>
    <row r="6" spans="1:8" x14ac:dyDescent="0.25">
      <c r="A6" s="70">
        <v>41640</v>
      </c>
      <c r="B6" s="67">
        <v>1253678</v>
      </c>
      <c r="C6" s="67">
        <v>7985019</v>
      </c>
      <c r="D6" s="67">
        <v>1960813</v>
      </c>
      <c r="E6" s="67">
        <v>54446</v>
      </c>
      <c r="F6" s="67">
        <v>181060</v>
      </c>
      <c r="G6" s="67">
        <v>496</v>
      </c>
      <c r="H6" s="67">
        <v>27497754</v>
      </c>
    </row>
    <row r="7" spans="1:8" x14ac:dyDescent="0.25">
      <c r="A7" s="70">
        <v>41275</v>
      </c>
      <c r="B7" s="67">
        <v>1309246</v>
      </c>
      <c r="C7" s="67">
        <v>7633618</v>
      </c>
      <c r="D7" s="67">
        <v>2360202</v>
      </c>
      <c r="E7" s="67">
        <v>59272</v>
      </c>
      <c r="F7" s="67">
        <v>196326</v>
      </c>
      <c r="G7" s="67">
        <v>292</v>
      </c>
      <c r="H7" s="67">
        <v>25562232</v>
      </c>
    </row>
    <row r="8" spans="1:8" x14ac:dyDescent="0.25">
      <c r="A8" s="70">
        <v>40909</v>
      </c>
      <c r="B8" s="67">
        <v>1507564</v>
      </c>
      <c r="C8" s="67">
        <v>7475495</v>
      </c>
      <c r="D8" s="67">
        <v>2955437</v>
      </c>
      <c r="E8" s="67">
        <v>63843</v>
      </c>
      <c r="F8" s="67">
        <v>215710</v>
      </c>
      <c r="G8" s="67">
        <v>773</v>
      </c>
      <c r="H8" s="67">
        <v>25283278</v>
      </c>
    </row>
    <row r="9" spans="1:8" x14ac:dyDescent="0.25">
      <c r="A9" s="70">
        <v>40544</v>
      </c>
      <c r="B9" s="67">
        <v>1812328</v>
      </c>
      <c r="C9" s="67">
        <v>7112863</v>
      </c>
      <c r="D9" s="67">
        <v>3029206</v>
      </c>
      <c r="E9" s="67">
        <v>81487</v>
      </c>
      <c r="F9" s="67">
        <v>195581</v>
      </c>
      <c r="G9" s="67">
        <v>15125</v>
      </c>
      <c r="H9" s="67">
        <v>24036352</v>
      </c>
    </row>
    <row r="10" spans="1:8" x14ac:dyDescent="0.25">
      <c r="A10" s="70">
        <v>40179</v>
      </c>
      <c r="B10" s="67">
        <v>2245062</v>
      </c>
      <c r="C10" s="67">
        <v>6715294</v>
      </c>
      <c r="D10" s="67">
        <v>2210099</v>
      </c>
      <c r="E10" s="67">
        <v>73721</v>
      </c>
      <c r="F10" s="67">
        <v>222932</v>
      </c>
      <c r="G10" s="67">
        <v>12409</v>
      </c>
      <c r="H10" s="67">
        <v>22381873</v>
      </c>
    </row>
    <row r="11" spans="1:8" x14ac:dyDescent="0.25">
      <c r="A11" s="70">
        <v>39814</v>
      </c>
      <c r="B11" s="67">
        <v>2428916</v>
      </c>
      <c r="C11" s="67">
        <v>6818973</v>
      </c>
      <c r="D11" s="67">
        <v>1548607</v>
      </c>
      <c r="E11" s="67">
        <v>88157</v>
      </c>
      <c r="F11" s="67">
        <v>236029</v>
      </c>
      <c r="G11" s="67">
        <v>257</v>
      </c>
      <c r="H11" s="67">
        <v>21647936</v>
      </c>
    </row>
    <row r="12" spans="1:8" x14ac:dyDescent="0.25">
      <c r="A12" s="70">
        <v>39448</v>
      </c>
      <c r="B12" s="67">
        <v>2314342</v>
      </c>
      <c r="C12" s="67">
        <v>6960693</v>
      </c>
      <c r="D12" s="67">
        <v>1377969</v>
      </c>
      <c r="E12" s="67">
        <v>96641</v>
      </c>
      <c r="F12" s="67">
        <v>257884</v>
      </c>
      <c r="G12" s="67">
        <v>2436</v>
      </c>
      <c r="H12" s="67">
        <v>21112053</v>
      </c>
    </row>
    <row r="13" spans="1:8" x14ac:dyDescent="0.25">
      <c r="A13" s="70">
        <v>39083</v>
      </c>
      <c r="B13" s="67">
        <v>2798718</v>
      </c>
      <c r="C13" s="67">
        <v>6123180</v>
      </c>
      <c r="D13" s="67">
        <v>1365333</v>
      </c>
      <c r="E13" s="67">
        <v>73460</v>
      </c>
      <c r="F13" s="67">
        <v>270407</v>
      </c>
      <c r="G13" s="67">
        <v>1778</v>
      </c>
      <c r="H13" s="67">
        <v>20196346</v>
      </c>
    </row>
    <row r="14" spans="1:8" x14ac:dyDescent="0.25">
      <c r="A14" s="70">
        <v>38718</v>
      </c>
      <c r="B14" s="67">
        <v>2901969</v>
      </c>
      <c r="C14" s="67">
        <v>5548022</v>
      </c>
      <c r="D14" s="67">
        <v>1361119</v>
      </c>
      <c r="E14" s="67">
        <v>60531</v>
      </c>
      <c r="F14" s="67">
        <v>286220</v>
      </c>
      <c r="G14" s="67">
        <v>2540</v>
      </c>
      <c r="H14" s="67">
        <v>19409674</v>
      </c>
    </row>
    <row r="15" spans="1:8" x14ac:dyDescent="0.25">
      <c r="A15" s="70">
        <v>38353</v>
      </c>
      <c r="B15" s="67">
        <v>3132089</v>
      </c>
      <c r="C15" s="67">
        <v>5276401</v>
      </c>
      <c r="D15" s="67">
        <v>1296048</v>
      </c>
      <c r="E15" s="67">
        <v>52923</v>
      </c>
      <c r="F15" s="67">
        <v>296528</v>
      </c>
      <c r="G15" s="67">
        <v>2616</v>
      </c>
      <c r="H15" s="67">
        <v>18927095</v>
      </c>
    </row>
    <row r="16" spans="1:8" x14ac:dyDescent="0.25">
      <c r="A16" s="70">
        <v>37987</v>
      </c>
      <c r="B16" s="67">
        <v>3969450</v>
      </c>
      <c r="C16" s="67">
        <v>5067315</v>
      </c>
      <c r="D16" s="67">
        <v>1353249</v>
      </c>
      <c r="E16" s="67">
        <v>63353</v>
      </c>
      <c r="F16" s="67">
        <v>316021</v>
      </c>
      <c r="G16" s="67">
        <v>3123</v>
      </c>
      <c r="H16" s="67">
        <v>19517491</v>
      </c>
    </row>
    <row r="17" spans="1:8" x14ac:dyDescent="0.25">
      <c r="A17" s="70">
        <v>37622</v>
      </c>
      <c r="B17" s="67">
        <v>4406450</v>
      </c>
      <c r="C17" s="67">
        <v>5243567</v>
      </c>
      <c r="D17" s="67">
        <v>1350399</v>
      </c>
      <c r="E17" s="67">
        <v>133901</v>
      </c>
      <c r="F17" s="67">
        <v>346145</v>
      </c>
      <c r="G17" s="67">
        <v>3087</v>
      </c>
      <c r="H17" s="67">
        <v>19974360</v>
      </c>
    </row>
    <row r="18" spans="1:8" x14ac:dyDescent="0.25">
      <c r="A18" s="70">
        <v>37257</v>
      </c>
      <c r="B18" s="67">
        <v>4511942</v>
      </c>
      <c r="C18" s="67">
        <v>5141075</v>
      </c>
      <c r="D18" s="67">
        <v>1361751</v>
      </c>
      <c r="E18" s="67">
        <v>112980</v>
      </c>
      <c r="F18" s="67">
        <v>356061</v>
      </c>
      <c r="G18" s="67">
        <v>3353</v>
      </c>
      <c r="H18" s="67">
        <v>19884780</v>
      </c>
    </row>
    <row r="19" spans="1:8" x14ac:dyDescent="0.25">
      <c r="A19" s="70">
        <v>36892</v>
      </c>
      <c r="B19" s="67">
        <v>5027623</v>
      </c>
      <c r="C19" s="67">
        <v>5282723</v>
      </c>
      <c r="D19" s="67">
        <v>1502086</v>
      </c>
      <c r="E19" s="67">
        <v>107541</v>
      </c>
      <c r="F19" s="67">
        <v>356810</v>
      </c>
      <c r="G19" s="67">
        <v>5710</v>
      </c>
      <c r="H19" s="67">
        <v>20570295</v>
      </c>
    </row>
    <row r="20" spans="1:8" x14ac:dyDescent="0.25">
      <c r="A20" s="70">
        <v>36526</v>
      </c>
      <c r="B20" s="67">
        <v>4934387</v>
      </c>
      <c r="C20" s="67">
        <v>5282104</v>
      </c>
      <c r="D20" s="67">
        <v>1455014</v>
      </c>
      <c r="E20" s="67">
        <v>88558</v>
      </c>
      <c r="F20" s="67">
        <v>363467</v>
      </c>
      <c r="G20" s="67">
        <v>6491</v>
      </c>
      <c r="H20" s="67">
        <v>20197511</v>
      </c>
    </row>
    <row r="21" spans="1:8" x14ac:dyDescent="0.25">
      <c r="A21" s="70">
        <v>36161</v>
      </c>
      <c r="B21" s="67">
        <v>5029704</v>
      </c>
      <c r="C21" s="67">
        <v>5054486</v>
      </c>
      <c r="D21" s="67">
        <v>1566916</v>
      </c>
      <c r="E21" s="67">
        <v>111021</v>
      </c>
      <c r="F21" s="67">
        <v>381701</v>
      </c>
      <c r="G21" s="67">
        <v>5933</v>
      </c>
      <c r="H21" s="67">
        <v>19804848</v>
      </c>
    </row>
    <row r="22" spans="1:8" x14ac:dyDescent="0.25">
      <c r="A22" s="70">
        <v>35796</v>
      </c>
      <c r="B22" s="67">
        <v>5076496</v>
      </c>
      <c r="C22" s="67">
        <v>5227477</v>
      </c>
      <c r="D22" s="67">
        <v>1551979</v>
      </c>
      <c r="E22" s="67">
        <v>108068</v>
      </c>
      <c r="F22" s="67">
        <v>392394</v>
      </c>
      <c r="G22" s="67">
        <v>5796</v>
      </c>
      <c r="H22" s="67">
        <v>19961348</v>
      </c>
    </row>
    <row r="23" spans="1:8" x14ac:dyDescent="0.25">
      <c r="A23" s="70">
        <v>35431</v>
      </c>
      <c r="B23" s="67">
        <v>5206023</v>
      </c>
      <c r="C23" s="67">
        <v>5167334</v>
      </c>
      <c r="D23" s="67">
        <v>1505014</v>
      </c>
      <c r="E23" s="67">
        <v>107300</v>
      </c>
      <c r="F23" s="67">
        <v>388596</v>
      </c>
      <c r="G23" s="67">
        <v>6114</v>
      </c>
      <c r="H23" s="67">
        <v>19866093</v>
      </c>
    </row>
  </sheetData>
  <hyperlinks>
    <hyperlink ref="A2" r:id="rId1"/>
  </hyperlinks>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31"/>
  <sheetViews>
    <sheetView workbookViewId="0">
      <selection activeCell="D22" sqref="D22"/>
    </sheetView>
  </sheetViews>
  <sheetFormatPr defaultRowHeight="15" x14ac:dyDescent="0.25"/>
  <cols>
    <col min="1" max="1" width="10.625" style="67" customWidth="1"/>
    <col min="2" max="2" width="10.25" style="67" customWidth="1"/>
    <col min="3" max="3" width="9.875" style="67" customWidth="1"/>
    <col min="4" max="4" width="10" style="67" customWidth="1"/>
    <col min="5" max="5" width="11.75" style="67" customWidth="1"/>
    <col min="6" max="6" width="14.25" style="67" customWidth="1"/>
    <col min="7" max="16384" width="9" style="67"/>
  </cols>
  <sheetData>
    <row r="1" spans="1:6" x14ac:dyDescent="0.25">
      <c r="A1" s="128" t="s">
        <v>409</v>
      </c>
      <c r="B1" s="69" t="s">
        <v>408</v>
      </c>
    </row>
    <row r="2" spans="1:6" x14ac:dyDescent="0.25">
      <c r="A2" s="67" t="s">
        <v>407</v>
      </c>
    </row>
    <row r="3" spans="1:6" x14ac:dyDescent="0.25">
      <c r="A3" s="67" t="s">
        <v>402</v>
      </c>
      <c r="B3" s="67" t="s">
        <v>260</v>
      </c>
      <c r="C3" s="67" t="s">
        <v>259</v>
      </c>
      <c r="D3" s="67" t="s">
        <v>257</v>
      </c>
      <c r="E3" s="67" t="s">
        <v>256</v>
      </c>
      <c r="F3" s="67" t="s">
        <v>406</v>
      </c>
    </row>
    <row r="4" spans="1:6" x14ac:dyDescent="0.25">
      <c r="A4" s="67">
        <v>2001</v>
      </c>
      <c r="B4" s="67">
        <v>45042406</v>
      </c>
      <c r="C4" s="67">
        <v>3715136</v>
      </c>
      <c r="D4" s="67">
        <v>603827</v>
      </c>
      <c r="E4" s="67">
        <v>19363851</v>
      </c>
      <c r="F4" s="67">
        <v>1127688806</v>
      </c>
    </row>
    <row r="5" spans="1:6" x14ac:dyDescent="0.25">
      <c r="A5" s="67">
        <v>2002</v>
      </c>
      <c r="B5" s="67">
        <v>45246622</v>
      </c>
      <c r="C5" s="67">
        <v>3802509</v>
      </c>
      <c r="D5" s="67">
        <v>2305262</v>
      </c>
      <c r="E5" s="67">
        <v>18931293</v>
      </c>
      <c r="F5" s="67">
        <v>1094283061</v>
      </c>
    </row>
    <row r="6" spans="1:6" x14ac:dyDescent="0.25">
      <c r="A6" s="67">
        <v>2003</v>
      </c>
      <c r="B6" s="67">
        <v>47516757</v>
      </c>
      <c r="C6" s="67">
        <v>4028110</v>
      </c>
      <c r="D6" s="67">
        <v>3695385</v>
      </c>
      <c r="E6" s="67">
        <v>20117555</v>
      </c>
      <c r="F6" s="67">
        <v>1071752573</v>
      </c>
    </row>
    <row r="7" spans="1:6" x14ac:dyDescent="0.25">
      <c r="A7" s="67">
        <v>2004</v>
      </c>
      <c r="B7" s="67">
        <v>45862826</v>
      </c>
      <c r="C7" s="67">
        <v>3805488</v>
      </c>
      <c r="D7" s="67">
        <v>3586363</v>
      </c>
      <c r="E7" s="67">
        <v>22270612</v>
      </c>
      <c r="F7" s="67">
        <v>1112098870</v>
      </c>
    </row>
    <row r="8" spans="1:6" x14ac:dyDescent="0.25">
      <c r="A8" s="67">
        <v>2005</v>
      </c>
      <c r="B8" s="67">
        <v>45938679</v>
      </c>
      <c r="C8" s="67">
        <v>4160962</v>
      </c>
      <c r="D8" s="67">
        <v>3555351</v>
      </c>
      <c r="E8" s="67">
        <v>21338682</v>
      </c>
      <c r="F8" s="67">
        <v>1131498099</v>
      </c>
    </row>
    <row r="9" spans="1:6" x14ac:dyDescent="0.25">
      <c r="A9" s="67">
        <v>2006</v>
      </c>
      <c r="B9" s="67">
        <v>45547617</v>
      </c>
      <c r="C9" s="67">
        <v>4114016</v>
      </c>
      <c r="D9" s="67">
        <v>3797455</v>
      </c>
      <c r="E9" s="67">
        <v>18829862</v>
      </c>
      <c r="F9" s="67">
        <v>1162749659</v>
      </c>
    </row>
    <row r="10" spans="1:6" x14ac:dyDescent="0.25">
      <c r="A10" s="67">
        <v>2007</v>
      </c>
      <c r="B10" s="67">
        <v>41948406</v>
      </c>
      <c r="C10" s="67">
        <v>3126586</v>
      </c>
      <c r="D10" s="67">
        <v>3545266</v>
      </c>
      <c r="E10" s="67">
        <v>19327303</v>
      </c>
      <c r="F10" s="67">
        <v>1146635345</v>
      </c>
    </row>
    <row r="11" spans="1:6" x14ac:dyDescent="0.25">
      <c r="A11" s="67">
        <v>2008</v>
      </c>
      <c r="B11" s="67">
        <v>39016927</v>
      </c>
      <c r="C11" s="67">
        <v>3843243</v>
      </c>
      <c r="D11" s="67">
        <v>2841512</v>
      </c>
      <c r="E11" s="67">
        <v>20611379</v>
      </c>
      <c r="F11" s="67">
        <v>1171808669</v>
      </c>
    </row>
    <row r="12" spans="1:6" x14ac:dyDescent="0.25">
      <c r="A12" s="67">
        <v>2009</v>
      </c>
      <c r="B12" s="67">
        <v>35093268</v>
      </c>
      <c r="C12" s="67">
        <v>3657416</v>
      </c>
      <c r="D12" s="67">
        <v>3439987</v>
      </c>
      <c r="E12" s="67">
        <v>18796190</v>
      </c>
      <c r="F12" s="67">
        <v>1074923392</v>
      </c>
    </row>
    <row r="13" spans="1:6" x14ac:dyDescent="0.25">
      <c r="A13" s="67">
        <v>2010</v>
      </c>
      <c r="B13" s="67">
        <v>40982001</v>
      </c>
      <c r="C13" s="67">
        <v>3944542</v>
      </c>
      <c r="D13" s="67">
        <v>4003505</v>
      </c>
      <c r="E13" s="67">
        <v>19914940</v>
      </c>
      <c r="F13" s="67">
        <v>1084368148</v>
      </c>
    </row>
    <row r="14" spans="1:6" x14ac:dyDescent="0.25">
      <c r="A14" s="67">
        <v>2011</v>
      </c>
      <c r="B14" s="67">
        <v>45903597</v>
      </c>
      <c r="C14" s="67">
        <v>3864700</v>
      </c>
      <c r="D14" s="67">
        <v>2746744</v>
      </c>
      <c r="E14" s="67">
        <v>19071050</v>
      </c>
      <c r="F14" s="67">
        <v>1095627536</v>
      </c>
    </row>
    <row r="15" spans="1:6" x14ac:dyDescent="0.25">
      <c r="A15" s="67">
        <v>2012</v>
      </c>
      <c r="B15" s="67">
        <v>44178225</v>
      </c>
      <c r="C15" s="67">
        <v>3971129</v>
      </c>
      <c r="D15" s="67">
        <v>2952818</v>
      </c>
      <c r="E15" s="67">
        <v>19321139</v>
      </c>
      <c r="F15" s="67">
        <v>1016458418</v>
      </c>
    </row>
    <row r="16" spans="1:6" x14ac:dyDescent="0.25">
      <c r="A16" s="67">
        <v>2013</v>
      </c>
      <c r="B16" s="67">
        <v>42850619</v>
      </c>
      <c r="C16" s="67">
        <v>2809771</v>
      </c>
      <c r="D16" s="67">
        <v>3575069</v>
      </c>
      <c r="E16" s="67">
        <v>18620017</v>
      </c>
      <c r="F16" s="67">
        <v>984841779</v>
      </c>
    </row>
    <row r="17" spans="1:6" x14ac:dyDescent="0.25">
      <c r="A17" s="67">
        <v>2014</v>
      </c>
      <c r="B17" s="67">
        <v>43654013</v>
      </c>
      <c r="C17" s="67">
        <v>2604888</v>
      </c>
      <c r="D17" s="67">
        <v>3737100</v>
      </c>
      <c r="E17" s="67">
        <v>16362945</v>
      </c>
      <c r="F17" s="67">
        <v>1000048758</v>
      </c>
    </row>
    <row r="18" spans="1:6" x14ac:dyDescent="0.25">
      <c r="A18" s="67">
        <v>2015</v>
      </c>
      <c r="B18" s="67">
        <v>35917966</v>
      </c>
      <c r="C18" s="67">
        <v>3438728</v>
      </c>
      <c r="D18" s="67">
        <v>3143392</v>
      </c>
      <c r="E18" s="67">
        <v>13190832</v>
      </c>
      <c r="F18" s="67">
        <v>896940563</v>
      </c>
    </row>
    <row r="19" spans="1:6" x14ac:dyDescent="0.25">
      <c r="A19" s="67">
        <v>2016</v>
      </c>
      <c r="B19" s="67">
        <v>39000584</v>
      </c>
      <c r="C19" s="67">
        <v>2797656</v>
      </c>
      <c r="D19" s="67">
        <v>2869740</v>
      </c>
      <c r="E19" s="67">
        <v>9642974</v>
      </c>
      <c r="F19" s="67">
        <v>728364498</v>
      </c>
    </row>
    <row r="22" spans="1:6" x14ac:dyDescent="0.25">
      <c r="A22" s="67" t="s">
        <v>402</v>
      </c>
      <c r="C22" s="67" t="s">
        <v>417</v>
      </c>
    </row>
    <row r="23" spans="1:6" ht="15.75" x14ac:dyDescent="0.25">
      <c r="A23" s="67">
        <v>2008</v>
      </c>
      <c r="C23" s="72">
        <v>40.69</v>
      </c>
    </row>
    <row r="24" spans="1:6" ht="15.75" x14ac:dyDescent="0.25">
      <c r="A24" s="67">
        <v>2009</v>
      </c>
      <c r="C24" s="72">
        <v>43.33</v>
      </c>
    </row>
    <row r="25" spans="1:6" ht="15.75" x14ac:dyDescent="0.25">
      <c r="A25" s="67">
        <v>2010</v>
      </c>
      <c r="C25" s="72">
        <v>44.27</v>
      </c>
    </row>
    <row r="26" spans="1:6" ht="15.75" x14ac:dyDescent="0.25">
      <c r="A26" s="67">
        <v>2011</v>
      </c>
      <c r="C26" s="72">
        <v>46.24</v>
      </c>
    </row>
    <row r="27" spans="1:6" ht="15.75" x14ac:dyDescent="0.25">
      <c r="A27" s="67">
        <v>2012</v>
      </c>
      <c r="C27" s="72">
        <v>45.77</v>
      </c>
    </row>
    <row r="28" spans="1:6" ht="15.75" x14ac:dyDescent="0.25">
      <c r="A28" s="67">
        <v>2013</v>
      </c>
      <c r="C28" s="72">
        <v>45.02</v>
      </c>
    </row>
    <row r="29" spans="1:6" ht="15.75" x14ac:dyDescent="0.25">
      <c r="A29" s="67">
        <v>2014</v>
      </c>
      <c r="C29" s="72">
        <v>45.67</v>
      </c>
    </row>
    <row r="30" spans="1:6" ht="15.75" x14ac:dyDescent="0.25">
      <c r="A30" s="67">
        <v>2015</v>
      </c>
      <c r="C30" s="72">
        <v>42.6</v>
      </c>
    </row>
    <row r="31" spans="1:6" ht="15.75" x14ac:dyDescent="0.25">
      <c r="A31" s="67">
        <v>2016</v>
      </c>
      <c r="C31" s="72">
        <v>40.64</v>
      </c>
    </row>
  </sheetData>
  <hyperlinks>
    <hyperlink ref="B1" r:id="rId1" location="/topic/33?agg=0"/>
  </hyperlinks>
  <pageMargins left="0.7" right="0.7" top="0.75" bottom="0.75" header="0.3" footer="0.3"/>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19"/>
  <sheetViews>
    <sheetView workbookViewId="0"/>
  </sheetViews>
  <sheetFormatPr defaultRowHeight="15.75" x14ac:dyDescent="0.25"/>
  <cols>
    <col min="1" max="1" width="9" style="67"/>
    <col min="2" max="2" width="9" style="72"/>
    <col min="3" max="16384" width="9" style="67"/>
  </cols>
  <sheetData>
    <row r="1" spans="1:2" ht="15" x14ac:dyDescent="0.25">
      <c r="A1" s="128" t="s">
        <v>413</v>
      </c>
      <c r="B1" s="73" t="s">
        <v>412</v>
      </c>
    </row>
    <row r="2" spans="1:2" x14ac:dyDescent="0.25">
      <c r="A2" s="67" t="s">
        <v>411</v>
      </c>
    </row>
    <row r="3" spans="1:2" x14ac:dyDescent="0.25">
      <c r="A3" s="67" t="s">
        <v>398</v>
      </c>
      <c r="B3" s="72" t="s">
        <v>410</v>
      </c>
    </row>
    <row r="4" spans="1:2" x14ac:dyDescent="0.25">
      <c r="A4" s="68">
        <v>43070</v>
      </c>
      <c r="B4" s="72">
        <v>57.88</v>
      </c>
    </row>
    <row r="5" spans="1:2" x14ac:dyDescent="0.25">
      <c r="A5" s="68">
        <v>43040</v>
      </c>
      <c r="B5" s="72">
        <v>56.64</v>
      </c>
    </row>
    <row r="6" spans="1:2" x14ac:dyDescent="0.25">
      <c r="A6" s="68">
        <v>43009</v>
      </c>
      <c r="B6" s="72">
        <v>51.58</v>
      </c>
    </row>
    <row r="7" spans="1:2" x14ac:dyDescent="0.25">
      <c r="A7" s="68">
        <v>42979</v>
      </c>
      <c r="B7" s="72">
        <v>49.82</v>
      </c>
    </row>
    <row r="8" spans="1:2" x14ac:dyDescent="0.25">
      <c r="A8" s="68">
        <v>42948</v>
      </c>
      <c r="B8" s="72">
        <v>48.04</v>
      </c>
    </row>
    <row r="9" spans="1:2" x14ac:dyDescent="0.25">
      <c r="A9" s="68">
        <v>42917</v>
      </c>
      <c r="B9" s="72">
        <v>46.63</v>
      </c>
    </row>
    <row r="10" spans="1:2" x14ac:dyDescent="0.25">
      <c r="A10" s="68">
        <v>42887</v>
      </c>
      <c r="B10" s="72">
        <v>45.18</v>
      </c>
    </row>
    <row r="11" spans="1:2" x14ac:dyDescent="0.25">
      <c r="A11" s="68">
        <v>42856</v>
      </c>
      <c r="B11" s="72">
        <v>48.48</v>
      </c>
    </row>
    <row r="12" spans="1:2" x14ac:dyDescent="0.25">
      <c r="A12" s="68">
        <v>42826</v>
      </c>
      <c r="B12" s="72">
        <v>51.06</v>
      </c>
    </row>
    <row r="13" spans="1:2" x14ac:dyDescent="0.25">
      <c r="A13" s="68">
        <v>42795</v>
      </c>
      <c r="B13" s="72">
        <v>49.33</v>
      </c>
    </row>
    <row r="14" spans="1:2" x14ac:dyDescent="0.25">
      <c r="A14" s="68">
        <v>42767</v>
      </c>
      <c r="B14" s="72">
        <v>53.47</v>
      </c>
    </row>
    <row r="15" spans="1:2" x14ac:dyDescent="0.25">
      <c r="A15" s="68">
        <v>42736</v>
      </c>
      <c r="B15" s="72">
        <v>52.5</v>
      </c>
    </row>
    <row r="16" spans="1:2" x14ac:dyDescent="0.25">
      <c r="A16" s="68">
        <v>42705</v>
      </c>
      <c r="B16" s="72">
        <v>51.97</v>
      </c>
    </row>
    <row r="17" spans="1:2" x14ac:dyDescent="0.25">
      <c r="A17" s="68">
        <v>42675</v>
      </c>
      <c r="B17" s="72">
        <v>45.66</v>
      </c>
    </row>
    <row r="18" spans="1:2" x14ac:dyDescent="0.25">
      <c r="A18" s="68">
        <v>42644</v>
      </c>
      <c r="B18" s="72">
        <v>49.78</v>
      </c>
    </row>
    <row r="19" spans="1:2" x14ac:dyDescent="0.25">
      <c r="A19" s="68">
        <v>42614</v>
      </c>
      <c r="B19" s="72">
        <v>45.18</v>
      </c>
    </row>
    <row r="20" spans="1:2" x14ac:dyDescent="0.25">
      <c r="A20" s="68">
        <v>42583</v>
      </c>
      <c r="B20" s="72">
        <v>44.72</v>
      </c>
    </row>
    <row r="21" spans="1:2" x14ac:dyDescent="0.25">
      <c r="A21" s="68">
        <v>42552</v>
      </c>
      <c r="B21" s="72">
        <v>44.65</v>
      </c>
    </row>
    <row r="22" spans="1:2" x14ac:dyDescent="0.25">
      <c r="A22" s="68">
        <v>42522</v>
      </c>
      <c r="B22" s="72">
        <v>48.76</v>
      </c>
    </row>
    <row r="23" spans="1:2" x14ac:dyDescent="0.25">
      <c r="A23" s="68">
        <v>42491</v>
      </c>
      <c r="B23" s="72">
        <v>46.71</v>
      </c>
    </row>
    <row r="24" spans="1:2" x14ac:dyDescent="0.25">
      <c r="A24" s="68">
        <v>42461</v>
      </c>
      <c r="B24" s="72">
        <v>40.75</v>
      </c>
    </row>
    <row r="25" spans="1:2" x14ac:dyDescent="0.25">
      <c r="A25" s="68">
        <v>42430</v>
      </c>
      <c r="B25" s="72">
        <v>37.549999999999997</v>
      </c>
    </row>
    <row r="26" spans="1:2" x14ac:dyDescent="0.25">
      <c r="A26" s="68">
        <v>42401</v>
      </c>
      <c r="B26" s="72">
        <v>30.32</v>
      </c>
    </row>
    <row r="27" spans="1:2" x14ac:dyDescent="0.25">
      <c r="A27" s="68">
        <v>42370</v>
      </c>
      <c r="B27" s="72">
        <v>31.68</v>
      </c>
    </row>
    <row r="28" spans="1:2" x14ac:dyDescent="0.25">
      <c r="A28" s="68">
        <v>42339</v>
      </c>
      <c r="B28" s="72">
        <v>37.19</v>
      </c>
    </row>
    <row r="29" spans="1:2" x14ac:dyDescent="0.25">
      <c r="A29" s="68">
        <v>42309</v>
      </c>
      <c r="B29" s="72">
        <v>42.44</v>
      </c>
    </row>
    <row r="30" spans="1:2" x14ac:dyDescent="0.25">
      <c r="A30" s="68">
        <v>42278</v>
      </c>
      <c r="B30" s="72">
        <v>46.22</v>
      </c>
    </row>
    <row r="31" spans="1:2" x14ac:dyDescent="0.25">
      <c r="A31" s="68">
        <v>42248</v>
      </c>
      <c r="B31" s="72">
        <v>45.48</v>
      </c>
    </row>
    <row r="32" spans="1:2" x14ac:dyDescent="0.25">
      <c r="A32" s="68">
        <v>42217</v>
      </c>
      <c r="B32" s="72">
        <v>42.87</v>
      </c>
    </row>
    <row r="33" spans="1:2" x14ac:dyDescent="0.25">
      <c r="A33" s="68">
        <v>42186</v>
      </c>
      <c r="B33" s="72">
        <v>50.9</v>
      </c>
    </row>
    <row r="34" spans="1:2" x14ac:dyDescent="0.25">
      <c r="A34" s="68">
        <v>42156</v>
      </c>
      <c r="B34" s="72">
        <v>59.82</v>
      </c>
    </row>
    <row r="35" spans="1:2" x14ac:dyDescent="0.25">
      <c r="A35" s="68">
        <v>42125</v>
      </c>
      <c r="B35" s="72">
        <v>59.27</v>
      </c>
    </row>
    <row r="36" spans="1:2" x14ac:dyDescent="0.25">
      <c r="A36" s="68">
        <v>42095</v>
      </c>
      <c r="B36" s="72">
        <v>54.45</v>
      </c>
    </row>
    <row r="37" spans="1:2" x14ac:dyDescent="0.25">
      <c r="A37" s="68">
        <v>42064</v>
      </c>
      <c r="B37" s="72">
        <v>47.82</v>
      </c>
    </row>
    <row r="38" spans="1:2" x14ac:dyDescent="0.25">
      <c r="A38" s="68">
        <v>42036</v>
      </c>
      <c r="B38" s="72">
        <v>50.58</v>
      </c>
    </row>
    <row r="39" spans="1:2" x14ac:dyDescent="0.25">
      <c r="A39" s="68">
        <v>42005</v>
      </c>
      <c r="B39" s="72">
        <v>47.22</v>
      </c>
    </row>
    <row r="40" spans="1:2" x14ac:dyDescent="0.25">
      <c r="A40" s="68">
        <v>41974</v>
      </c>
      <c r="B40" s="72">
        <v>59.29</v>
      </c>
    </row>
    <row r="41" spans="1:2" x14ac:dyDescent="0.25">
      <c r="A41" s="68">
        <v>41944</v>
      </c>
      <c r="B41" s="72">
        <v>75.790000000000006</v>
      </c>
    </row>
    <row r="42" spans="1:2" x14ac:dyDescent="0.25">
      <c r="A42" s="68">
        <v>41913</v>
      </c>
      <c r="B42" s="72">
        <v>84.4</v>
      </c>
    </row>
    <row r="43" spans="1:2" x14ac:dyDescent="0.25">
      <c r="A43" s="68">
        <v>41883</v>
      </c>
      <c r="B43" s="72">
        <v>93.21</v>
      </c>
    </row>
    <row r="44" spans="1:2" x14ac:dyDescent="0.25">
      <c r="A44" s="68">
        <v>41852</v>
      </c>
      <c r="B44" s="72">
        <v>96.54</v>
      </c>
    </row>
    <row r="45" spans="1:2" x14ac:dyDescent="0.25">
      <c r="A45" s="68">
        <v>41821</v>
      </c>
      <c r="B45" s="72">
        <v>103.59</v>
      </c>
    </row>
    <row r="46" spans="1:2" x14ac:dyDescent="0.25">
      <c r="A46" s="68">
        <v>41791</v>
      </c>
      <c r="B46" s="72">
        <v>105.79</v>
      </c>
    </row>
    <row r="47" spans="1:2" x14ac:dyDescent="0.25">
      <c r="A47" s="68">
        <v>41760</v>
      </c>
      <c r="B47" s="72">
        <v>102.18</v>
      </c>
    </row>
    <row r="48" spans="1:2" x14ac:dyDescent="0.25">
      <c r="A48" s="68">
        <v>41730</v>
      </c>
      <c r="B48" s="72">
        <v>102.07</v>
      </c>
    </row>
    <row r="49" spans="1:2" x14ac:dyDescent="0.25">
      <c r="A49" s="68">
        <v>41699</v>
      </c>
      <c r="B49" s="72">
        <v>100.8</v>
      </c>
    </row>
    <row r="50" spans="1:2" x14ac:dyDescent="0.25">
      <c r="A50" s="68">
        <v>41671</v>
      </c>
      <c r="B50" s="72">
        <v>100.82</v>
      </c>
    </row>
    <row r="51" spans="1:2" x14ac:dyDescent="0.25">
      <c r="A51" s="68">
        <v>41640</v>
      </c>
      <c r="B51" s="72">
        <v>94.62</v>
      </c>
    </row>
    <row r="52" spans="1:2" x14ac:dyDescent="0.25">
      <c r="A52" s="68">
        <v>41609</v>
      </c>
      <c r="B52" s="72">
        <v>97.63</v>
      </c>
    </row>
    <row r="53" spans="1:2" x14ac:dyDescent="0.25">
      <c r="A53" s="68">
        <v>41579</v>
      </c>
      <c r="B53" s="72">
        <v>93.86</v>
      </c>
    </row>
    <row r="54" spans="1:2" x14ac:dyDescent="0.25">
      <c r="A54" s="68">
        <v>41548</v>
      </c>
      <c r="B54" s="72">
        <v>100.54</v>
      </c>
    </row>
    <row r="55" spans="1:2" x14ac:dyDescent="0.25">
      <c r="A55" s="68">
        <v>41518</v>
      </c>
      <c r="B55" s="72">
        <v>106.29</v>
      </c>
    </row>
    <row r="56" spans="1:2" x14ac:dyDescent="0.25">
      <c r="A56" s="68">
        <v>41487</v>
      </c>
      <c r="B56" s="72">
        <v>106.57</v>
      </c>
    </row>
    <row r="57" spans="1:2" x14ac:dyDescent="0.25">
      <c r="A57" s="68">
        <v>41456</v>
      </c>
      <c r="B57" s="72">
        <v>104.67</v>
      </c>
    </row>
    <row r="58" spans="1:2" x14ac:dyDescent="0.25">
      <c r="A58" s="68">
        <v>41426</v>
      </c>
      <c r="B58" s="72">
        <v>95.77</v>
      </c>
    </row>
    <row r="59" spans="1:2" x14ac:dyDescent="0.25">
      <c r="A59" s="68">
        <v>41395</v>
      </c>
      <c r="B59" s="72">
        <v>94.51</v>
      </c>
    </row>
    <row r="60" spans="1:2" x14ac:dyDescent="0.25">
      <c r="A60" s="68">
        <v>41365</v>
      </c>
      <c r="B60" s="72">
        <v>92.02</v>
      </c>
    </row>
    <row r="61" spans="1:2" x14ac:dyDescent="0.25">
      <c r="A61" s="68">
        <v>41334</v>
      </c>
      <c r="B61" s="72">
        <v>92.94</v>
      </c>
    </row>
    <row r="62" spans="1:2" x14ac:dyDescent="0.25">
      <c r="A62" s="68">
        <v>41306</v>
      </c>
      <c r="B62" s="72">
        <v>95.31</v>
      </c>
    </row>
    <row r="63" spans="1:2" x14ac:dyDescent="0.25">
      <c r="A63" s="68">
        <v>41275</v>
      </c>
      <c r="B63" s="72">
        <v>94.76</v>
      </c>
    </row>
    <row r="64" spans="1:2" x14ac:dyDescent="0.25">
      <c r="A64" s="68">
        <v>41244</v>
      </c>
      <c r="B64" s="72">
        <v>87.86</v>
      </c>
    </row>
    <row r="65" spans="1:2" x14ac:dyDescent="0.25">
      <c r="A65" s="68">
        <v>41214</v>
      </c>
      <c r="B65" s="72">
        <v>86.53</v>
      </c>
    </row>
    <row r="66" spans="1:2" x14ac:dyDescent="0.25">
      <c r="A66" s="68">
        <v>41183</v>
      </c>
      <c r="B66" s="72">
        <v>89.49</v>
      </c>
    </row>
    <row r="67" spans="1:2" x14ac:dyDescent="0.25">
      <c r="A67" s="68">
        <v>41153</v>
      </c>
      <c r="B67" s="72">
        <v>94.51</v>
      </c>
    </row>
    <row r="68" spans="1:2" x14ac:dyDescent="0.25">
      <c r="A68" s="68">
        <v>41122</v>
      </c>
      <c r="B68" s="72">
        <v>94.13</v>
      </c>
    </row>
    <row r="69" spans="1:2" x14ac:dyDescent="0.25">
      <c r="A69" s="68">
        <v>41091</v>
      </c>
      <c r="B69" s="72">
        <v>87.9</v>
      </c>
    </row>
    <row r="70" spans="1:2" x14ac:dyDescent="0.25">
      <c r="A70" s="68">
        <v>41061</v>
      </c>
      <c r="B70" s="72">
        <v>82.3</v>
      </c>
    </row>
    <row r="71" spans="1:2" x14ac:dyDescent="0.25">
      <c r="A71" s="68">
        <v>41030</v>
      </c>
      <c r="B71" s="72">
        <v>94.66</v>
      </c>
    </row>
    <row r="72" spans="1:2" x14ac:dyDescent="0.25">
      <c r="A72" s="68">
        <v>41000</v>
      </c>
      <c r="B72" s="72">
        <v>103.32</v>
      </c>
    </row>
    <row r="73" spans="1:2" x14ac:dyDescent="0.25">
      <c r="A73" s="68">
        <v>40969</v>
      </c>
      <c r="B73" s="72">
        <v>106.16</v>
      </c>
    </row>
    <row r="74" spans="1:2" x14ac:dyDescent="0.25">
      <c r="A74" s="68">
        <v>40940</v>
      </c>
      <c r="B74" s="72">
        <v>102.2</v>
      </c>
    </row>
    <row r="75" spans="1:2" x14ac:dyDescent="0.25">
      <c r="A75" s="68">
        <v>40909</v>
      </c>
      <c r="B75" s="72">
        <v>100.27</v>
      </c>
    </row>
    <row r="76" spans="1:2" x14ac:dyDescent="0.25">
      <c r="A76" s="68">
        <v>40878</v>
      </c>
      <c r="B76" s="72">
        <v>98.56</v>
      </c>
    </row>
    <row r="77" spans="1:2" x14ac:dyDescent="0.25">
      <c r="A77" s="68">
        <v>40848</v>
      </c>
      <c r="B77" s="72">
        <v>97.16</v>
      </c>
    </row>
    <row r="78" spans="1:2" x14ac:dyDescent="0.25">
      <c r="A78" s="68">
        <v>40817</v>
      </c>
      <c r="B78" s="72">
        <v>86.32</v>
      </c>
    </row>
    <row r="79" spans="1:2" x14ac:dyDescent="0.25">
      <c r="A79" s="68">
        <v>40787</v>
      </c>
      <c r="B79" s="72">
        <v>85.52</v>
      </c>
    </row>
    <row r="80" spans="1:2" x14ac:dyDescent="0.25">
      <c r="A80" s="68">
        <v>40756</v>
      </c>
      <c r="B80" s="72">
        <v>86.33</v>
      </c>
    </row>
    <row r="81" spans="1:2" x14ac:dyDescent="0.25">
      <c r="A81" s="68">
        <v>40725</v>
      </c>
      <c r="B81" s="72">
        <v>97.3</v>
      </c>
    </row>
    <row r="82" spans="1:2" x14ac:dyDescent="0.25">
      <c r="A82" s="68">
        <v>40695</v>
      </c>
      <c r="B82" s="72">
        <v>96.26</v>
      </c>
    </row>
    <row r="83" spans="1:2" x14ac:dyDescent="0.25">
      <c r="A83" s="68">
        <v>40664</v>
      </c>
      <c r="B83" s="72">
        <v>100.9</v>
      </c>
    </row>
    <row r="84" spans="1:2" x14ac:dyDescent="0.25">
      <c r="A84" s="68">
        <v>40634</v>
      </c>
      <c r="B84" s="72">
        <v>109.53</v>
      </c>
    </row>
    <row r="85" spans="1:2" x14ac:dyDescent="0.25">
      <c r="A85" s="68">
        <v>40603</v>
      </c>
      <c r="B85" s="72">
        <v>102.86</v>
      </c>
    </row>
    <row r="86" spans="1:2" x14ac:dyDescent="0.25">
      <c r="A86" s="68">
        <v>40575</v>
      </c>
      <c r="B86" s="72">
        <v>88.58</v>
      </c>
    </row>
    <row r="87" spans="1:2" x14ac:dyDescent="0.25">
      <c r="A87" s="68">
        <v>40544</v>
      </c>
      <c r="B87" s="72">
        <v>89.17</v>
      </c>
    </row>
    <row r="88" spans="1:2" x14ac:dyDescent="0.25">
      <c r="A88" s="68">
        <v>40513</v>
      </c>
      <c r="B88" s="72">
        <v>89.15</v>
      </c>
    </row>
    <row r="89" spans="1:2" x14ac:dyDescent="0.25">
      <c r="A89" s="68">
        <v>40483</v>
      </c>
      <c r="B89" s="72">
        <v>84.25</v>
      </c>
    </row>
    <row r="90" spans="1:2" x14ac:dyDescent="0.25">
      <c r="A90" s="68">
        <v>40452</v>
      </c>
      <c r="B90" s="72">
        <v>81.89</v>
      </c>
    </row>
    <row r="91" spans="1:2" x14ac:dyDescent="0.25">
      <c r="A91" s="68">
        <v>40422</v>
      </c>
      <c r="B91" s="72">
        <v>75.239999999999995</v>
      </c>
    </row>
    <row r="92" spans="1:2" x14ac:dyDescent="0.25">
      <c r="A92" s="68">
        <v>40391</v>
      </c>
      <c r="B92" s="72">
        <v>76.599999999999994</v>
      </c>
    </row>
    <row r="93" spans="1:2" x14ac:dyDescent="0.25">
      <c r="A93" s="68">
        <v>40360</v>
      </c>
      <c r="B93" s="72">
        <v>76.319999999999993</v>
      </c>
    </row>
    <row r="94" spans="1:2" x14ac:dyDescent="0.25">
      <c r="A94" s="68">
        <v>40330</v>
      </c>
      <c r="B94" s="72">
        <v>75.34</v>
      </c>
    </row>
    <row r="95" spans="1:2" x14ac:dyDescent="0.25">
      <c r="A95" s="68">
        <v>40299</v>
      </c>
      <c r="B95" s="72">
        <v>73.739999999999995</v>
      </c>
    </row>
    <row r="96" spans="1:2" x14ac:dyDescent="0.25">
      <c r="A96" s="68">
        <v>40269</v>
      </c>
      <c r="B96" s="72">
        <v>84.29</v>
      </c>
    </row>
    <row r="97" spans="1:2" x14ac:dyDescent="0.25">
      <c r="A97" s="68">
        <v>40238</v>
      </c>
      <c r="B97" s="72">
        <v>81.2</v>
      </c>
    </row>
    <row r="98" spans="1:2" x14ac:dyDescent="0.25">
      <c r="A98" s="68">
        <v>40210</v>
      </c>
      <c r="B98" s="72">
        <v>76.39</v>
      </c>
    </row>
    <row r="99" spans="1:2" x14ac:dyDescent="0.25">
      <c r="A99" s="68">
        <v>40179</v>
      </c>
      <c r="B99" s="72">
        <v>78.33</v>
      </c>
    </row>
    <row r="100" spans="1:2" x14ac:dyDescent="0.25">
      <c r="A100" s="68">
        <v>40148</v>
      </c>
      <c r="B100" s="72">
        <v>74.47</v>
      </c>
    </row>
    <row r="101" spans="1:2" x14ac:dyDescent="0.25">
      <c r="A101" s="68">
        <v>40118</v>
      </c>
      <c r="B101" s="72">
        <v>77.989999999999995</v>
      </c>
    </row>
    <row r="102" spans="1:2" x14ac:dyDescent="0.25">
      <c r="A102" s="68">
        <v>40087</v>
      </c>
      <c r="B102" s="72">
        <v>75.72</v>
      </c>
    </row>
    <row r="103" spans="1:2" x14ac:dyDescent="0.25">
      <c r="A103" s="68">
        <v>40057</v>
      </c>
      <c r="B103" s="72">
        <v>69.41</v>
      </c>
    </row>
    <row r="104" spans="1:2" x14ac:dyDescent="0.25">
      <c r="A104" s="68">
        <v>40026</v>
      </c>
      <c r="B104" s="72">
        <v>71.05</v>
      </c>
    </row>
    <row r="105" spans="1:2" x14ac:dyDescent="0.25">
      <c r="A105" s="68">
        <v>39995</v>
      </c>
      <c r="B105" s="72">
        <v>64.150000000000006</v>
      </c>
    </row>
    <row r="106" spans="1:2" x14ac:dyDescent="0.25">
      <c r="A106" s="68">
        <v>39965</v>
      </c>
      <c r="B106" s="72">
        <v>69.64</v>
      </c>
    </row>
    <row r="107" spans="1:2" x14ac:dyDescent="0.25">
      <c r="A107" s="68">
        <v>39934</v>
      </c>
      <c r="B107" s="72">
        <v>59.03</v>
      </c>
    </row>
    <row r="108" spans="1:2" x14ac:dyDescent="0.25">
      <c r="A108" s="68">
        <v>39904</v>
      </c>
      <c r="B108" s="72">
        <v>49.65</v>
      </c>
    </row>
    <row r="109" spans="1:2" x14ac:dyDescent="0.25">
      <c r="A109" s="68">
        <v>39873</v>
      </c>
      <c r="B109" s="72">
        <v>47.94</v>
      </c>
    </row>
    <row r="110" spans="1:2" x14ac:dyDescent="0.25">
      <c r="A110" s="68">
        <v>39845</v>
      </c>
      <c r="B110" s="72">
        <v>39.090000000000003</v>
      </c>
    </row>
    <row r="111" spans="1:2" x14ac:dyDescent="0.25">
      <c r="A111" s="68">
        <v>39814</v>
      </c>
      <c r="B111" s="72">
        <v>41.71</v>
      </c>
    </row>
    <row r="112" spans="1:2" x14ac:dyDescent="0.25">
      <c r="A112" s="68">
        <v>39783</v>
      </c>
      <c r="B112" s="72">
        <v>41.12</v>
      </c>
    </row>
    <row r="113" spans="1:2" x14ac:dyDescent="0.25">
      <c r="A113" s="68">
        <v>39753</v>
      </c>
      <c r="B113" s="72">
        <v>57.31</v>
      </c>
    </row>
    <row r="114" spans="1:2" x14ac:dyDescent="0.25">
      <c r="A114" s="68">
        <v>39722</v>
      </c>
      <c r="B114" s="72">
        <v>76.61</v>
      </c>
    </row>
    <row r="115" spans="1:2" x14ac:dyDescent="0.25">
      <c r="A115" s="68">
        <v>39692</v>
      </c>
      <c r="B115" s="72">
        <v>104.11</v>
      </c>
    </row>
    <row r="116" spans="1:2" x14ac:dyDescent="0.25">
      <c r="A116" s="68">
        <v>39661</v>
      </c>
      <c r="B116" s="72">
        <v>116.67</v>
      </c>
    </row>
    <row r="117" spans="1:2" x14ac:dyDescent="0.25">
      <c r="A117" s="68">
        <v>39630</v>
      </c>
      <c r="B117" s="72">
        <v>133.37</v>
      </c>
    </row>
    <row r="118" spans="1:2" x14ac:dyDescent="0.25">
      <c r="A118" s="68">
        <v>39600</v>
      </c>
      <c r="B118" s="72">
        <v>133.88</v>
      </c>
    </row>
    <row r="119" spans="1:2" x14ac:dyDescent="0.25">
      <c r="A119" s="68">
        <v>39569</v>
      </c>
      <c r="B119" s="72">
        <v>125.4</v>
      </c>
    </row>
    <row r="120" spans="1:2" x14ac:dyDescent="0.25">
      <c r="A120" s="68">
        <v>39539</v>
      </c>
      <c r="B120" s="72">
        <v>112.58</v>
      </c>
    </row>
    <row r="121" spans="1:2" x14ac:dyDescent="0.25">
      <c r="A121" s="68">
        <v>39508</v>
      </c>
      <c r="B121" s="72">
        <v>105.45</v>
      </c>
    </row>
    <row r="122" spans="1:2" x14ac:dyDescent="0.25">
      <c r="A122" s="68">
        <v>39479</v>
      </c>
      <c r="B122" s="72">
        <v>95.39</v>
      </c>
    </row>
    <row r="123" spans="1:2" x14ac:dyDescent="0.25">
      <c r="A123" s="68">
        <v>39448</v>
      </c>
      <c r="B123" s="72">
        <v>92.97</v>
      </c>
    </row>
    <row r="124" spans="1:2" x14ac:dyDescent="0.25">
      <c r="A124" s="68">
        <v>39417</v>
      </c>
      <c r="B124" s="72">
        <v>91.69</v>
      </c>
    </row>
    <row r="125" spans="1:2" x14ac:dyDescent="0.25">
      <c r="A125" s="68">
        <v>39387</v>
      </c>
      <c r="B125" s="72">
        <v>94.77</v>
      </c>
    </row>
    <row r="126" spans="1:2" x14ac:dyDescent="0.25">
      <c r="A126" s="68">
        <v>39356</v>
      </c>
      <c r="B126" s="72">
        <v>85.8</v>
      </c>
    </row>
    <row r="127" spans="1:2" x14ac:dyDescent="0.25">
      <c r="A127" s="68">
        <v>39326</v>
      </c>
      <c r="B127" s="72">
        <v>79.92</v>
      </c>
    </row>
    <row r="128" spans="1:2" x14ac:dyDescent="0.25">
      <c r="A128" s="68">
        <v>39295</v>
      </c>
      <c r="B128" s="72">
        <v>72.36</v>
      </c>
    </row>
    <row r="129" spans="1:2" x14ac:dyDescent="0.25">
      <c r="A129" s="68">
        <v>39264</v>
      </c>
      <c r="B129" s="72">
        <v>74.12</v>
      </c>
    </row>
    <row r="130" spans="1:2" x14ac:dyDescent="0.25">
      <c r="A130" s="68">
        <v>39234</v>
      </c>
      <c r="B130" s="72">
        <v>67.489999999999995</v>
      </c>
    </row>
    <row r="131" spans="1:2" x14ac:dyDescent="0.25">
      <c r="A131" s="68">
        <v>39203</v>
      </c>
      <c r="B131" s="72">
        <v>63.46</v>
      </c>
    </row>
    <row r="132" spans="1:2" x14ac:dyDescent="0.25">
      <c r="A132" s="68">
        <v>39173</v>
      </c>
      <c r="B132" s="72">
        <v>63.98</v>
      </c>
    </row>
    <row r="133" spans="1:2" x14ac:dyDescent="0.25">
      <c r="A133" s="68">
        <v>39142</v>
      </c>
      <c r="B133" s="72">
        <v>60.44</v>
      </c>
    </row>
    <row r="134" spans="1:2" x14ac:dyDescent="0.25">
      <c r="A134" s="68">
        <v>39114</v>
      </c>
      <c r="B134" s="72">
        <v>59.28</v>
      </c>
    </row>
    <row r="135" spans="1:2" x14ac:dyDescent="0.25">
      <c r="A135" s="68">
        <v>39083</v>
      </c>
      <c r="B135" s="72">
        <v>54.51</v>
      </c>
    </row>
    <row r="136" spans="1:2" x14ac:dyDescent="0.25">
      <c r="A136" s="68">
        <v>39052</v>
      </c>
      <c r="B136" s="72">
        <v>61.96</v>
      </c>
    </row>
    <row r="137" spans="1:2" x14ac:dyDescent="0.25">
      <c r="A137" s="68">
        <v>39022</v>
      </c>
      <c r="B137" s="72">
        <v>59.08</v>
      </c>
    </row>
    <row r="138" spans="1:2" x14ac:dyDescent="0.25">
      <c r="A138" s="68">
        <v>38991</v>
      </c>
      <c r="B138" s="72">
        <v>58.89</v>
      </c>
    </row>
    <row r="139" spans="1:2" x14ac:dyDescent="0.25">
      <c r="A139" s="68">
        <v>38961</v>
      </c>
      <c r="B139" s="72">
        <v>63.8</v>
      </c>
    </row>
    <row r="140" spans="1:2" x14ac:dyDescent="0.25">
      <c r="A140" s="68">
        <v>38930</v>
      </c>
      <c r="B140" s="72">
        <v>73.040000000000006</v>
      </c>
    </row>
    <row r="141" spans="1:2" x14ac:dyDescent="0.25">
      <c r="A141" s="68">
        <v>38899</v>
      </c>
      <c r="B141" s="72">
        <v>74.41</v>
      </c>
    </row>
    <row r="142" spans="1:2" x14ac:dyDescent="0.25">
      <c r="A142" s="68">
        <v>38869</v>
      </c>
      <c r="B142" s="72">
        <v>70.95</v>
      </c>
    </row>
    <row r="143" spans="1:2" x14ac:dyDescent="0.25">
      <c r="A143" s="68">
        <v>38838</v>
      </c>
      <c r="B143" s="72">
        <v>70.84</v>
      </c>
    </row>
    <row r="144" spans="1:2" x14ac:dyDescent="0.25">
      <c r="A144" s="68">
        <v>38808</v>
      </c>
      <c r="B144" s="72">
        <v>69.44</v>
      </c>
    </row>
    <row r="145" spans="1:2" x14ac:dyDescent="0.25">
      <c r="A145" s="68">
        <v>38777</v>
      </c>
      <c r="B145" s="72">
        <v>62.69</v>
      </c>
    </row>
    <row r="146" spans="1:2" x14ac:dyDescent="0.25">
      <c r="A146" s="68">
        <v>38749</v>
      </c>
      <c r="B146" s="72">
        <v>61.63</v>
      </c>
    </row>
    <row r="147" spans="1:2" x14ac:dyDescent="0.25">
      <c r="A147" s="68">
        <v>38718</v>
      </c>
      <c r="B147" s="72">
        <v>65.489999999999995</v>
      </c>
    </row>
    <row r="148" spans="1:2" x14ac:dyDescent="0.25">
      <c r="A148" s="68">
        <v>38687</v>
      </c>
      <c r="B148" s="72">
        <v>59.41</v>
      </c>
    </row>
    <row r="149" spans="1:2" x14ac:dyDescent="0.25">
      <c r="A149" s="68">
        <v>38657</v>
      </c>
      <c r="B149" s="72">
        <v>58.32</v>
      </c>
    </row>
    <row r="150" spans="1:2" x14ac:dyDescent="0.25">
      <c r="A150" s="68">
        <v>38626</v>
      </c>
      <c r="B150" s="72">
        <v>62.26</v>
      </c>
    </row>
    <row r="151" spans="1:2" x14ac:dyDescent="0.25">
      <c r="A151" s="68">
        <v>38596</v>
      </c>
      <c r="B151" s="72">
        <v>65.59</v>
      </c>
    </row>
    <row r="152" spans="1:2" x14ac:dyDescent="0.25">
      <c r="A152" s="68">
        <v>38565</v>
      </c>
      <c r="B152" s="72">
        <v>64.989999999999995</v>
      </c>
    </row>
    <row r="153" spans="1:2" x14ac:dyDescent="0.25">
      <c r="A153" s="68">
        <v>38534</v>
      </c>
      <c r="B153" s="72">
        <v>59</v>
      </c>
    </row>
    <row r="154" spans="1:2" x14ac:dyDescent="0.25">
      <c r="A154" s="68">
        <v>38504</v>
      </c>
      <c r="B154" s="72">
        <v>56.35</v>
      </c>
    </row>
    <row r="155" spans="1:2" x14ac:dyDescent="0.25">
      <c r="A155" s="68">
        <v>38473</v>
      </c>
      <c r="B155" s="72">
        <v>49.83</v>
      </c>
    </row>
    <row r="156" spans="1:2" x14ac:dyDescent="0.25">
      <c r="A156" s="68">
        <v>38443</v>
      </c>
      <c r="B156" s="72">
        <v>52.98</v>
      </c>
    </row>
    <row r="157" spans="1:2" x14ac:dyDescent="0.25">
      <c r="A157" s="68">
        <v>38412</v>
      </c>
      <c r="B157" s="72">
        <v>54.19</v>
      </c>
    </row>
    <row r="158" spans="1:2" x14ac:dyDescent="0.25">
      <c r="A158" s="68">
        <v>38384</v>
      </c>
      <c r="B158" s="72">
        <v>48.15</v>
      </c>
    </row>
    <row r="159" spans="1:2" x14ac:dyDescent="0.25">
      <c r="A159" s="68">
        <v>38353</v>
      </c>
      <c r="B159" s="72">
        <v>46.84</v>
      </c>
    </row>
    <row r="160" spans="1:2" x14ac:dyDescent="0.25">
      <c r="A160" s="68">
        <v>38322</v>
      </c>
      <c r="B160" s="72">
        <v>43.15</v>
      </c>
    </row>
    <row r="161" spans="1:2" x14ac:dyDescent="0.25">
      <c r="A161" s="68">
        <v>38292</v>
      </c>
      <c r="B161" s="72">
        <v>48.47</v>
      </c>
    </row>
    <row r="162" spans="1:2" x14ac:dyDescent="0.25">
      <c r="A162" s="68">
        <v>38261</v>
      </c>
      <c r="B162" s="72">
        <v>53.28</v>
      </c>
    </row>
    <row r="163" spans="1:2" x14ac:dyDescent="0.25">
      <c r="A163" s="68">
        <v>38231</v>
      </c>
      <c r="B163" s="72">
        <v>45.94</v>
      </c>
    </row>
    <row r="164" spans="1:2" x14ac:dyDescent="0.25">
      <c r="A164" s="68">
        <v>38200</v>
      </c>
      <c r="B164" s="72">
        <v>44.9</v>
      </c>
    </row>
    <row r="165" spans="1:2" x14ac:dyDescent="0.25">
      <c r="A165" s="68">
        <v>38169</v>
      </c>
      <c r="B165" s="72">
        <v>40.78</v>
      </c>
    </row>
    <row r="166" spans="1:2" x14ac:dyDescent="0.25">
      <c r="A166" s="68">
        <v>38139</v>
      </c>
      <c r="B166" s="72">
        <v>38.03</v>
      </c>
    </row>
    <row r="167" spans="1:2" x14ac:dyDescent="0.25">
      <c r="A167" s="68">
        <v>38108</v>
      </c>
      <c r="B167" s="72">
        <v>40.28</v>
      </c>
    </row>
    <row r="168" spans="1:2" x14ac:dyDescent="0.25">
      <c r="A168" s="68">
        <v>38078</v>
      </c>
      <c r="B168" s="72">
        <v>36.75</v>
      </c>
    </row>
    <row r="169" spans="1:2" x14ac:dyDescent="0.25">
      <c r="A169" s="68">
        <v>38047</v>
      </c>
      <c r="B169" s="72">
        <v>36.74</v>
      </c>
    </row>
    <row r="170" spans="1:2" x14ac:dyDescent="0.25">
      <c r="A170" s="68">
        <v>38018</v>
      </c>
      <c r="B170" s="72">
        <v>34.69</v>
      </c>
    </row>
    <row r="171" spans="1:2" x14ac:dyDescent="0.25">
      <c r="A171" s="68">
        <v>37987</v>
      </c>
      <c r="B171" s="72">
        <v>34.31</v>
      </c>
    </row>
    <row r="172" spans="1:2" x14ac:dyDescent="0.25">
      <c r="A172" s="68">
        <v>37956</v>
      </c>
      <c r="B172" s="72">
        <v>32.130000000000003</v>
      </c>
    </row>
    <row r="173" spans="1:2" x14ac:dyDescent="0.25">
      <c r="A173" s="68">
        <v>37926</v>
      </c>
      <c r="B173" s="72">
        <v>31.11</v>
      </c>
    </row>
    <row r="174" spans="1:2" x14ac:dyDescent="0.25">
      <c r="A174" s="68">
        <v>37895</v>
      </c>
      <c r="B174" s="72">
        <v>30.34</v>
      </c>
    </row>
    <row r="175" spans="1:2" x14ac:dyDescent="0.25">
      <c r="A175" s="68">
        <v>37865</v>
      </c>
      <c r="B175" s="72">
        <v>28.31</v>
      </c>
    </row>
    <row r="176" spans="1:2" x14ac:dyDescent="0.25">
      <c r="A176" s="68">
        <v>37834</v>
      </c>
      <c r="B176" s="72">
        <v>31.57</v>
      </c>
    </row>
    <row r="177" spans="1:2" x14ac:dyDescent="0.25">
      <c r="A177" s="68">
        <v>37803</v>
      </c>
      <c r="B177" s="72">
        <v>30.76</v>
      </c>
    </row>
    <row r="178" spans="1:2" x14ac:dyDescent="0.25">
      <c r="A178" s="68">
        <v>37773</v>
      </c>
      <c r="B178" s="72">
        <v>30.66</v>
      </c>
    </row>
    <row r="179" spans="1:2" x14ac:dyDescent="0.25">
      <c r="A179" s="68">
        <v>37742</v>
      </c>
      <c r="B179" s="72">
        <v>28.11</v>
      </c>
    </row>
    <row r="180" spans="1:2" x14ac:dyDescent="0.25">
      <c r="A180" s="68">
        <v>37712</v>
      </c>
      <c r="B180" s="72">
        <v>28.17</v>
      </c>
    </row>
    <row r="181" spans="1:2" x14ac:dyDescent="0.25">
      <c r="A181" s="68">
        <v>37681</v>
      </c>
      <c r="B181" s="72">
        <v>33.51</v>
      </c>
    </row>
    <row r="182" spans="1:2" x14ac:dyDescent="0.25">
      <c r="A182" s="68">
        <v>37653</v>
      </c>
      <c r="B182" s="72">
        <v>35.83</v>
      </c>
    </row>
    <row r="183" spans="1:2" x14ac:dyDescent="0.25">
      <c r="A183" s="68">
        <v>37622</v>
      </c>
      <c r="B183" s="72">
        <v>32.950000000000003</v>
      </c>
    </row>
    <row r="184" spans="1:2" x14ac:dyDescent="0.25">
      <c r="A184" s="68">
        <v>37591</v>
      </c>
      <c r="B184" s="72">
        <v>29.46</v>
      </c>
    </row>
    <row r="185" spans="1:2" x14ac:dyDescent="0.25">
      <c r="A185" s="68">
        <v>37561</v>
      </c>
      <c r="B185" s="72">
        <v>26.35</v>
      </c>
    </row>
    <row r="186" spans="1:2" x14ac:dyDescent="0.25">
      <c r="A186" s="68">
        <v>37530</v>
      </c>
      <c r="B186" s="72">
        <v>28.84</v>
      </c>
    </row>
    <row r="187" spans="1:2" x14ac:dyDescent="0.25">
      <c r="A187" s="68">
        <v>37500</v>
      </c>
      <c r="B187" s="72">
        <v>29.66</v>
      </c>
    </row>
    <row r="188" spans="1:2" x14ac:dyDescent="0.25">
      <c r="A188" s="68">
        <v>37469</v>
      </c>
      <c r="B188" s="72">
        <v>28.39</v>
      </c>
    </row>
    <row r="189" spans="1:2" x14ac:dyDescent="0.25">
      <c r="A189" s="68">
        <v>37438</v>
      </c>
      <c r="B189" s="72">
        <v>26.97</v>
      </c>
    </row>
    <row r="190" spans="1:2" x14ac:dyDescent="0.25">
      <c r="A190" s="68">
        <v>37408</v>
      </c>
      <c r="B190" s="72">
        <v>25.52</v>
      </c>
    </row>
    <row r="191" spans="1:2" x14ac:dyDescent="0.25">
      <c r="A191" s="68">
        <v>37377</v>
      </c>
      <c r="B191" s="72">
        <v>27.04</v>
      </c>
    </row>
    <row r="192" spans="1:2" x14ac:dyDescent="0.25">
      <c r="A192" s="68">
        <v>37347</v>
      </c>
      <c r="B192" s="72">
        <v>26.18</v>
      </c>
    </row>
    <row r="193" spans="1:2" x14ac:dyDescent="0.25">
      <c r="A193" s="68">
        <v>37316</v>
      </c>
      <c r="B193" s="72">
        <v>24.53</v>
      </c>
    </row>
    <row r="194" spans="1:2" x14ac:dyDescent="0.25">
      <c r="A194" s="68">
        <v>37288</v>
      </c>
      <c r="B194" s="72">
        <v>20.72</v>
      </c>
    </row>
    <row r="195" spans="1:2" x14ac:dyDescent="0.25">
      <c r="A195" s="68">
        <v>37257</v>
      </c>
      <c r="B195" s="72">
        <v>19.72</v>
      </c>
    </row>
    <row r="196" spans="1:2" x14ac:dyDescent="0.25">
      <c r="A196" s="68">
        <v>37226</v>
      </c>
      <c r="B196" s="72">
        <v>19.39</v>
      </c>
    </row>
    <row r="197" spans="1:2" x14ac:dyDescent="0.25">
      <c r="A197" s="68">
        <v>37196</v>
      </c>
      <c r="B197" s="72">
        <v>19.64</v>
      </c>
    </row>
    <row r="198" spans="1:2" x14ac:dyDescent="0.25">
      <c r="A198" s="68">
        <v>37165</v>
      </c>
      <c r="B198" s="72">
        <v>22.17</v>
      </c>
    </row>
    <row r="199" spans="1:2" x14ac:dyDescent="0.25">
      <c r="A199" s="68">
        <v>37135</v>
      </c>
      <c r="B199" s="72">
        <v>26.2</v>
      </c>
    </row>
    <row r="200" spans="1:2" x14ac:dyDescent="0.25">
      <c r="A200" s="68">
        <v>37104</v>
      </c>
      <c r="B200" s="72">
        <v>27.37</v>
      </c>
    </row>
    <row r="201" spans="1:2" x14ac:dyDescent="0.25">
      <c r="A201" s="68">
        <v>37073</v>
      </c>
      <c r="B201" s="72">
        <v>26.43</v>
      </c>
    </row>
    <row r="202" spans="1:2" x14ac:dyDescent="0.25">
      <c r="A202" s="68">
        <v>37043</v>
      </c>
      <c r="B202" s="72">
        <v>27.6</v>
      </c>
    </row>
    <row r="203" spans="1:2" x14ac:dyDescent="0.25">
      <c r="A203" s="68">
        <v>37012</v>
      </c>
      <c r="B203" s="72">
        <v>28.63</v>
      </c>
    </row>
    <row r="204" spans="1:2" x14ac:dyDescent="0.25">
      <c r="A204" s="68">
        <v>36982</v>
      </c>
      <c r="B204" s="72">
        <v>27.49</v>
      </c>
    </row>
    <row r="205" spans="1:2" x14ac:dyDescent="0.25">
      <c r="A205" s="68">
        <v>36951</v>
      </c>
      <c r="B205" s="72">
        <v>27.25</v>
      </c>
    </row>
    <row r="206" spans="1:2" x14ac:dyDescent="0.25">
      <c r="A206" s="68">
        <v>36923</v>
      </c>
      <c r="B206" s="72">
        <v>29.61</v>
      </c>
    </row>
    <row r="207" spans="1:2" x14ac:dyDescent="0.25">
      <c r="A207" s="68">
        <v>36892</v>
      </c>
      <c r="B207" s="72">
        <v>29.59</v>
      </c>
    </row>
    <row r="208" spans="1:2" x14ac:dyDescent="0.25">
      <c r="A208" s="68">
        <v>36861</v>
      </c>
      <c r="B208" s="72">
        <v>28.44</v>
      </c>
    </row>
    <row r="209" spans="1:2" x14ac:dyDescent="0.25">
      <c r="A209" s="68">
        <v>36831</v>
      </c>
      <c r="B209" s="72">
        <v>34.42</v>
      </c>
    </row>
    <row r="210" spans="1:2" x14ac:dyDescent="0.25">
      <c r="A210" s="68">
        <v>36800</v>
      </c>
      <c r="B210" s="72">
        <v>33.11</v>
      </c>
    </row>
    <row r="211" spans="1:2" x14ac:dyDescent="0.25">
      <c r="A211" s="68">
        <v>36770</v>
      </c>
      <c r="B211" s="72">
        <v>33.880000000000003</v>
      </c>
    </row>
    <row r="212" spans="1:2" x14ac:dyDescent="0.25">
      <c r="A212" s="68">
        <v>36739</v>
      </c>
      <c r="B212" s="72">
        <v>31.26</v>
      </c>
    </row>
    <row r="213" spans="1:2" x14ac:dyDescent="0.25">
      <c r="A213" s="68">
        <v>36708</v>
      </c>
      <c r="B213" s="72">
        <v>29.7</v>
      </c>
    </row>
    <row r="214" spans="1:2" x14ac:dyDescent="0.25">
      <c r="A214" s="68">
        <v>36678</v>
      </c>
      <c r="B214" s="72">
        <v>31.82</v>
      </c>
    </row>
    <row r="215" spans="1:2" x14ac:dyDescent="0.25">
      <c r="A215" s="68">
        <v>36647</v>
      </c>
      <c r="B215" s="72">
        <v>28.79</v>
      </c>
    </row>
    <row r="216" spans="1:2" x14ac:dyDescent="0.25">
      <c r="A216" s="68">
        <v>36617</v>
      </c>
      <c r="B216" s="72">
        <v>25.72</v>
      </c>
    </row>
    <row r="217" spans="1:2" x14ac:dyDescent="0.25">
      <c r="A217" s="68">
        <v>36586</v>
      </c>
      <c r="B217" s="72">
        <v>29.84</v>
      </c>
    </row>
    <row r="218" spans="1:2" x14ac:dyDescent="0.25">
      <c r="A218" s="68">
        <v>36557</v>
      </c>
      <c r="B218" s="72">
        <v>29.37</v>
      </c>
    </row>
    <row r="219" spans="1:2" x14ac:dyDescent="0.25">
      <c r="A219" s="68">
        <v>36526</v>
      </c>
      <c r="B219" s="72">
        <v>27.26</v>
      </c>
    </row>
  </sheetData>
  <hyperlinks>
    <hyperlink ref="B1" r:id="rId1"/>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254"/>
  <sheetViews>
    <sheetView workbookViewId="0">
      <selection activeCell="B2" sqref="B2"/>
    </sheetView>
  </sheetViews>
  <sheetFormatPr defaultRowHeight="15.75" x14ac:dyDescent="0.25"/>
  <cols>
    <col min="1" max="2" width="9" style="67"/>
    <col min="3" max="3" width="9" style="70"/>
    <col min="4" max="4" width="9" style="74"/>
    <col min="5" max="16384" width="9" style="67"/>
  </cols>
  <sheetData>
    <row r="1" spans="1:4" x14ac:dyDescent="0.25">
      <c r="A1" s="128" t="s">
        <v>416</v>
      </c>
      <c r="B1" s="66" t="s">
        <v>415</v>
      </c>
    </row>
    <row r="2" spans="1:4" x14ac:dyDescent="0.25">
      <c r="A2" s="67" t="s">
        <v>398</v>
      </c>
      <c r="B2" s="67" t="s">
        <v>414</v>
      </c>
    </row>
    <row r="3" spans="1:4" x14ac:dyDescent="0.25">
      <c r="A3" s="68">
        <v>43070</v>
      </c>
      <c r="B3" s="67">
        <v>2.81</v>
      </c>
      <c r="C3" s="70" t="s">
        <v>402</v>
      </c>
    </row>
    <row r="4" spans="1:4" x14ac:dyDescent="0.25">
      <c r="A4" s="68">
        <v>43040</v>
      </c>
      <c r="B4" s="67">
        <v>3.01</v>
      </c>
      <c r="C4" s="70">
        <v>42736</v>
      </c>
      <c r="D4" s="74">
        <f>AVERAGE(B3:B14)</f>
        <v>2.9849999999999994</v>
      </c>
    </row>
    <row r="5" spans="1:4" x14ac:dyDescent="0.25">
      <c r="A5" s="68">
        <v>43009</v>
      </c>
      <c r="B5" s="67">
        <v>2.88</v>
      </c>
      <c r="C5" s="70">
        <v>42370</v>
      </c>
      <c r="D5" s="74">
        <f>AVERAGE(B15:B26)</f>
        <v>2.5150000000000001</v>
      </c>
    </row>
    <row r="6" spans="1:4" x14ac:dyDescent="0.25">
      <c r="A6" s="68">
        <v>42979</v>
      </c>
      <c r="B6" s="67">
        <v>2.98</v>
      </c>
      <c r="C6" s="70">
        <v>42005</v>
      </c>
      <c r="D6" s="74">
        <f>AVERAGE(B27:B38)</f>
        <v>2.6300000000000003</v>
      </c>
    </row>
    <row r="7" spans="1:4" x14ac:dyDescent="0.25">
      <c r="A7" s="68">
        <v>42948</v>
      </c>
      <c r="B7" s="67">
        <v>2.9</v>
      </c>
      <c r="C7" s="70">
        <v>41640</v>
      </c>
      <c r="D7" s="74">
        <f>AVERAGE(B39:B50)</f>
        <v>4.3916666666666666</v>
      </c>
    </row>
    <row r="8" spans="1:4" x14ac:dyDescent="0.25">
      <c r="A8" s="68">
        <v>42917</v>
      </c>
      <c r="B8" s="67">
        <v>2.98</v>
      </c>
      <c r="C8" s="70">
        <v>41275</v>
      </c>
      <c r="D8" s="74">
        <f>AVERAGE(B51:B62)</f>
        <v>3.7283333333333335</v>
      </c>
    </row>
    <row r="9" spans="1:4" x14ac:dyDescent="0.25">
      <c r="A9" s="68">
        <v>42887</v>
      </c>
      <c r="B9" s="67">
        <v>2.98</v>
      </c>
      <c r="C9" s="70">
        <v>40909</v>
      </c>
      <c r="D9" s="74">
        <f>AVERAGE(B63:B74)</f>
        <v>2.7524999999999999</v>
      </c>
    </row>
    <row r="10" spans="1:4" x14ac:dyDescent="0.25">
      <c r="A10" s="68">
        <v>42856</v>
      </c>
      <c r="B10" s="67">
        <v>3.15</v>
      </c>
      <c r="C10" s="70">
        <v>40544</v>
      </c>
      <c r="D10" s="74">
        <f>AVERAGE(B75:B86)</f>
        <v>3.9999999999999996</v>
      </c>
    </row>
    <row r="11" spans="1:4" x14ac:dyDescent="0.25">
      <c r="A11" s="68">
        <v>42826</v>
      </c>
      <c r="B11" s="67">
        <v>3.1</v>
      </c>
      <c r="C11" s="70">
        <v>40179</v>
      </c>
      <c r="D11" s="74">
        <f>AVERAGE(B87:B98)</f>
        <v>4.3866666666666667</v>
      </c>
    </row>
    <row r="12" spans="1:4" x14ac:dyDescent="0.25">
      <c r="A12" s="68">
        <v>42795</v>
      </c>
      <c r="B12" s="67">
        <v>2.88</v>
      </c>
      <c r="C12" s="70">
        <v>39814</v>
      </c>
      <c r="D12" s="74">
        <f>AVERAGE(B99:B110)</f>
        <v>3.9483333333333337</v>
      </c>
    </row>
    <row r="13" spans="1:4" x14ac:dyDescent="0.25">
      <c r="A13" s="68">
        <v>42767</v>
      </c>
      <c r="B13" s="67">
        <v>2.85</v>
      </c>
      <c r="C13" s="70">
        <v>39448</v>
      </c>
      <c r="D13" s="74">
        <f>AVERAGE(B111:B122)</f>
        <v>8.8616666666666664</v>
      </c>
    </row>
    <row r="14" spans="1:4" x14ac:dyDescent="0.25">
      <c r="A14" s="68">
        <v>42736</v>
      </c>
      <c r="B14" s="67">
        <v>3.3</v>
      </c>
      <c r="C14" s="70">
        <v>39083</v>
      </c>
      <c r="D14" s="74">
        <f>AVERAGE(B123:B134)</f>
        <v>6.9766666666666666</v>
      </c>
    </row>
    <row r="15" spans="1:4" x14ac:dyDescent="0.25">
      <c r="A15" s="68">
        <v>42705</v>
      </c>
      <c r="B15" s="67">
        <v>3.59</v>
      </c>
      <c r="C15" s="70">
        <v>38718</v>
      </c>
      <c r="D15" s="74">
        <f>AVERAGE(B135:B146)</f>
        <v>6.745000000000001</v>
      </c>
    </row>
    <row r="16" spans="1:4" x14ac:dyDescent="0.25">
      <c r="A16" s="68">
        <v>42675</v>
      </c>
      <c r="B16" s="67">
        <v>2.5499999999999998</v>
      </c>
      <c r="C16" s="70">
        <v>38353</v>
      </c>
      <c r="D16" s="74">
        <f>AVERAGE(B147:B158)</f>
        <v>8.8116666666666674</v>
      </c>
    </row>
    <row r="17" spans="1:4" x14ac:dyDescent="0.25">
      <c r="A17" s="68">
        <v>42644</v>
      </c>
      <c r="B17" s="67">
        <v>2.98</v>
      </c>
      <c r="C17" s="70">
        <v>37987</v>
      </c>
      <c r="D17" s="74">
        <f>AVERAGE(B159:B170)</f>
        <v>5.8999999999999995</v>
      </c>
    </row>
    <row r="18" spans="1:4" x14ac:dyDescent="0.25">
      <c r="A18" s="68">
        <v>42614</v>
      </c>
      <c r="B18" s="67">
        <v>2.99</v>
      </c>
      <c r="C18" s="70">
        <v>37622</v>
      </c>
      <c r="D18" s="74">
        <f>AVERAGE(B171:B182)</f>
        <v>5.4858333333333347</v>
      </c>
    </row>
    <row r="19" spans="1:4" x14ac:dyDescent="0.25">
      <c r="A19" s="68">
        <v>42583</v>
      </c>
      <c r="B19" s="67">
        <v>2.82</v>
      </c>
      <c r="C19" s="70">
        <v>37257</v>
      </c>
      <c r="D19" s="74">
        <f>AVERAGE(B183:B194)</f>
        <v>3.3666666666666667</v>
      </c>
    </row>
    <row r="20" spans="1:4" x14ac:dyDescent="0.25">
      <c r="A20" s="68">
        <v>42552</v>
      </c>
      <c r="B20" s="67">
        <v>2.82</v>
      </c>
      <c r="C20" s="70">
        <v>36892</v>
      </c>
      <c r="D20" s="74">
        <f>AVERAGE(B195:B206)</f>
        <v>3.956666666666667</v>
      </c>
    </row>
    <row r="21" spans="1:4" x14ac:dyDescent="0.25">
      <c r="A21" s="68">
        <v>42522</v>
      </c>
      <c r="B21" s="67">
        <v>2.59</v>
      </c>
      <c r="C21" s="70">
        <v>36526</v>
      </c>
      <c r="D21" s="74">
        <f>AVERAGE(B207:B218)</f>
        <v>4.3091666666666661</v>
      </c>
    </row>
    <row r="22" spans="1:4" x14ac:dyDescent="0.25">
      <c r="A22" s="68">
        <v>42491</v>
      </c>
      <c r="B22" s="67">
        <v>1.92</v>
      </c>
      <c r="C22" s="70">
        <v>36161</v>
      </c>
    </row>
    <row r="23" spans="1:4" x14ac:dyDescent="0.25">
      <c r="A23" s="68">
        <v>42461</v>
      </c>
      <c r="B23" s="67">
        <v>1.92</v>
      </c>
      <c r="C23" s="70">
        <v>35796</v>
      </c>
    </row>
    <row r="24" spans="1:4" x14ac:dyDescent="0.25">
      <c r="A24" s="68">
        <v>42430</v>
      </c>
      <c r="B24" s="67">
        <v>1.73</v>
      </c>
      <c r="C24" s="70">
        <v>35431</v>
      </c>
    </row>
    <row r="25" spans="1:4" x14ac:dyDescent="0.25">
      <c r="A25" s="68">
        <v>42401</v>
      </c>
      <c r="B25" s="67">
        <v>1.99</v>
      </c>
      <c r="C25" s="70">
        <v>35065</v>
      </c>
    </row>
    <row r="26" spans="1:4" x14ac:dyDescent="0.25">
      <c r="A26" s="68">
        <v>42370</v>
      </c>
      <c r="B26" s="67">
        <v>2.2799999999999998</v>
      </c>
      <c r="C26" s="70">
        <v>34700</v>
      </c>
    </row>
    <row r="27" spans="1:4" x14ac:dyDescent="0.25">
      <c r="A27" s="68">
        <v>42339</v>
      </c>
      <c r="B27" s="67">
        <v>1.93</v>
      </c>
      <c r="C27" s="70">
        <v>34335</v>
      </c>
    </row>
    <row r="28" spans="1:4" x14ac:dyDescent="0.25">
      <c r="A28" s="68">
        <v>42309</v>
      </c>
      <c r="B28" s="67">
        <v>2.09</v>
      </c>
      <c r="C28" s="70">
        <v>33970</v>
      </c>
    </row>
    <row r="29" spans="1:4" x14ac:dyDescent="0.25">
      <c r="A29" s="68">
        <v>42278</v>
      </c>
      <c r="B29" s="67">
        <v>2.34</v>
      </c>
      <c r="C29" s="70">
        <v>33604</v>
      </c>
    </row>
    <row r="30" spans="1:4" x14ac:dyDescent="0.25">
      <c r="A30" s="68">
        <v>42248</v>
      </c>
      <c r="B30" s="67">
        <v>2.66</v>
      </c>
      <c r="C30" s="70">
        <v>33239</v>
      </c>
    </row>
    <row r="31" spans="1:4" x14ac:dyDescent="0.25">
      <c r="A31" s="68">
        <v>42217</v>
      </c>
      <c r="B31" s="67">
        <v>2.77</v>
      </c>
      <c r="C31" s="70">
        <v>32874</v>
      </c>
    </row>
    <row r="32" spans="1:4" x14ac:dyDescent="0.25">
      <c r="A32" s="68">
        <v>42186</v>
      </c>
      <c r="B32" s="67">
        <v>2.84</v>
      </c>
    </row>
    <row r="33" spans="1:2" x14ac:dyDescent="0.25">
      <c r="A33" s="68">
        <v>42156</v>
      </c>
      <c r="B33" s="67">
        <v>2.78</v>
      </c>
    </row>
    <row r="34" spans="1:2" x14ac:dyDescent="0.25">
      <c r="A34" s="68">
        <v>42125</v>
      </c>
      <c r="B34" s="67">
        <v>2.85</v>
      </c>
    </row>
    <row r="35" spans="1:2" x14ac:dyDescent="0.25">
      <c r="A35" s="68">
        <v>42095</v>
      </c>
      <c r="B35" s="67">
        <v>2.61</v>
      </c>
    </row>
    <row r="36" spans="1:2" x14ac:dyDescent="0.25">
      <c r="A36" s="68">
        <v>42064</v>
      </c>
      <c r="B36" s="67">
        <v>2.83</v>
      </c>
    </row>
    <row r="37" spans="1:2" x14ac:dyDescent="0.25">
      <c r="A37" s="68">
        <v>42036</v>
      </c>
      <c r="B37" s="67">
        <v>2.87</v>
      </c>
    </row>
    <row r="38" spans="1:2" x14ac:dyDescent="0.25">
      <c r="A38" s="68">
        <v>42005</v>
      </c>
      <c r="B38" s="67">
        <v>2.99</v>
      </c>
    </row>
    <row r="39" spans="1:2" x14ac:dyDescent="0.25">
      <c r="A39" s="68">
        <v>41974</v>
      </c>
      <c r="B39" s="67">
        <v>3.48</v>
      </c>
    </row>
    <row r="40" spans="1:2" x14ac:dyDescent="0.25">
      <c r="A40" s="68">
        <v>41944</v>
      </c>
      <c r="B40" s="67">
        <v>4.12</v>
      </c>
    </row>
    <row r="41" spans="1:2" x14ac:dyDescent="0.25">
      <c r="A41" s="68">
        <v>41913</v>
      </c>
      <c r="B41" s="67">
        <v>3.78</v>
      </c>
    </row>
    <row r="42" spans="1:2" x14ac:dyDescent="0.25">
      <c r="A42" s="68">
        <v>41883</v>
      </c>
      <c r="B42" s="67">
        <v>3.92</v>
      </c>
    </row>
    <row r="43" spans="1:2" x14ac:dyDescent="0.25">
      <c r="A43" s="68">
        <v>41852</v>
      </c>
      <c r="B43" s="67">
        <v>3.91</v>
      </c>
    </row>
    <row r="44" spans="1:2" x14ac:dyDescent="0.25">
      <c r="A44" s="68">
        <v>41821</v>
      </c>
      <c r="B44" s="67">
        <v>4.05</v>
      </c>
    </row>
    <row r="45" spans="1:2" x14ac:dyDescent="0.25">
      <c r="A45" s="68">
        <v>41791</v>
      </c>
      <c r="B45" s="67">
        <v>4.59</v>
      </c>
    </row>
    <row r="46" spans="1:2" x14ac:dyDescent="0.25">
      <c r="A46" s="68">
        <v>41760</v>
      </c>
      <c r="B46" s="67">
        <v>4.58</v>
      </c>
    </row>
    <row r="47" spans="1:2" x14ac:dyDescent="0.25">
      <c r="A47" s="68">
        <v>41730</v>
      </c>
      <c r="B47" s="67">
        <v>4.66</v>
      </c>
    </row>
    <row r="48" spans="1:2" x14ac:dyDescent="0.25">
      <c r="A48" s="68">
        <v>41699</v>
      </c>
      <c r="B48" s="67">
        <v>4.9000000000000004</v>
      </c>
    </row>
    <row r="49" spans="1:2" x14ac:dyDescent="0.25">
      <c r="A49" s="68">
        <v>41671</v>
      </c>
      <c r="B49" s="67">
        <v>6</v>
      </c>
    </row>
    <row r="50" spans="1:2" x14ac:dyDescent="0.25">
      <c r="A50" s="68">
        <v>41640</v>
      </c>
      <c r="B50" s="67">
        <v>4.71</v>
      </c>
    </row>
    <row r="51" spans="1:2" x14ac:dyDescent="0.25">
      <c r="A51" s="68">
        <v>41609</v>
      </c>
      <c r="B51" s="67">
        <v>4.24</v>
      </c>
    </row>
    <row r="52" spans="1:2" x14ac:dyDescent="0.25">
      <c r="A52" s="68">
        <v>41579</v>
      </c>
      <c r="B52" s="67">
        <v>3.64</v>
      </c>
    </row>
    <row r="53" spans="1:2" x14ac:dyDescent="0.25">
      <c r="A53" s="68">
        <v>41548</v>
      </c>
      <c r="B53" s="67">
        <v>3.68</v>
      </c>
    </row>
    <row r="54" spans="1:2" x14ac:dyDescent="0.25">
      <c r="A54" s="68">
        <v>41518</v>
      </c>
      <c r="B54" s="67">
        <v>3.62</v>
      </c>
    </row>
    <row r="55" spans="1:2" x14ac:dyDescent="0.25">
      <c r="A55" s="68">
        <v>41487</v>
      </c>
      <c r="B55" s="67">
        <v>3.43</v>
      </c>
    </row>
    <row r="56" spans="1:2" x14ac:dyDescent="0.25">
      <c r="A56" s="68">
        <v>41456</v>
      </c>
      <c r="B56" s="67">
        <v>3.62</v>
      </c>
    </row>
    <row r="57" spans="1:2" x14ac:dyDescent="0.25">
      <c r="A57" s="68">
        <v>41426</v>
      </c>
      <c r="B57" s="67">
        <v>3.83</v>
      </c>
    </row>
    <row r="58" spans="1:2" x14ac:dyDescent="0.25">
      <c r="A58" s="68">
        <v>41395</v>
      </c>
      <c r="B58" s="67">
        <v>4.04</v>
      </c>
    </row>
    <row r="59" spans="1:2" x14ac:dyDescent="0.25">
      <c r="A59" s="68">
        <v>41365</v>
      </c>
      <c r="B59" s="67">
        <v>4.17</v>
      </c>
    </row>
    <row r="60" spans="1:2" x14ac:dyDescent="0.25">
      <c r="A60" s="68">
        <v>41334</v>
      </c>
      <c r="B60" s="67">
        <v>3.81</v>
      </c>
    </row>
    <row r="61" spans="1:2" x14ac:dyDescent="0.25">
      <c r="A61" s="68">
        <v>41306</v>
      </c>
      <c r="B61" s="67">
        <v>3.33</v>
      </c>
    </row>
    <row r="62" spans="1:2" x14ac:dyDescent="0.25">
      <c r="A62" s="68">
        <v>41275</v>
      </c>
      <c r="B62" s="67">
        <v>3.33</v>
      </c>
    </row>
    <row r="63" spans="1:2" x14ac:dyDescent="0.25">
      <c r="A63" s="68">
        <v>41244</v>
      </c>
      <c r="B63" s="67">
        <v>3.34</v>
      </c>
    </row>
    <row r="64" spans="1:2" x14ac:dyDescent="0.25">
      <c r="A64" s="68">
        <v>41214</v>
      </c>
      <c r="B64" s="67">
        <v>3.54</v>
      </c>
    </row>
    <row r="65" spans="1:2" x14ac:dyDescent="0.25">
      <c r="A65" s="68">
        <v>41183</v>
      </c>
      <c r="B65" s="67">
        <v>3.32</v>
      </c>
    </row>
    <row r="66" spans="1:2" x14ac:dyDescent="0.25">
      <c r="A66" s="68">
        <v>41153</v>
      </c>
      <c r="B66" s="67">
        <v>2.85</v>
      </c>
    </row>
    <row r="67" spans="1:2" x14ac:dyDescent="0.25">
      <c r="A67" s="68">
        <v>41122</v>
      </c>
      <c r="B67" s="67">
        <v>2.84</v>
      </c>
    </row>
    <row r="68" spans="1:2" x14ac:dyDescent="0.25">
      <c r="A68" s="68">
        <v>41091</v>
      </c>
      <c r="B68" s="67">
        <v>2.95</v>
      </c>
    </row>
    <row r="69" spans="1:2" x14ac:dyDescent="0.25">
      <c r="A69" s="68">
        <v>41061</v>
      </c>
      <c r="B69" s="67">
        <v>2.46</v>
      </c>
    </row>
    <row r="70" spans="1:2" x14ac:dyDescent="0.25">
      <c r="A70" s="68">
        <v>41030</v>
      </c>
      <c r="B70" s="67">
        <v>2.4300000000000002</v>
      </c>
    </row>
    <row r="71" spans="1:2" x14ac:dyDescent="0.25">
      <c r="A71" s="68">
        <v>41000</v>
      </c>
      <c r="B71" s="67">
        <v>1.95</v>
      </c>
    </row>
    <row r="72" spans="1:2" x14ac:dyDescent="0.25">
      <c r="A72" s="68">
        <v>40969</v>
      </c>
      <c r="B72" s="67">
        <v>2.17</v>
      </c>
    </row>
    <row r="73" spans="1:2" x14ac:dyDescent="0.25">
      <c r="A73" s="68">
        <v>40940</v>
      </c>
      <c r="B73" s="67">
        <v>2.5099999999999998</v>
      </c>
    </row>
    <row r="74" spans="1:2" x14ac:dyDescent="0.25">
      <c r="A74" s="68">
        <v>40909</v>
      </c>
      <c r="B74" s="67">
        <v>2.67</v>
      </c>
    </row>
    <row r="75" spans="1:2" x14ac:dyDescent="0.25">
      <c r="A75" s="68">
        <v>40878</v>
      </c>
      <c r="B75" s="67">
        <v>3.17</v>
      </c>
    </row>
    <row r="76" spans="1:2" x14ac:dyDescent="0.25">
      <c r="A76" s="68">
        <v>40848</v>
      </c>
      <c r="B76" s="67">
        <v>3.24</v>
      </c>
    </row>
    <row r="77" spans="1:2" x14ac:dyDescent="0.25">
      <c r="A77" s="68">
        <v>40817</v>
      </c>
      <c r="B77" s="67">
        <v>3.57</v>
      </c>
    </row>
    <row r="78" spans="1:2" x14ac:dyDescent="0.25">
      <c r="A78" s="68">
        <v>40787</v>
      </c>
      <c r="B78" s="67">
        <v>3.9</v>
      </c>
    </row>
    <row r="79" spans="1:2" x14ac:dyDescent="0.25">
      <c r="A79" s="68">
        <v>40756</v>
      </c>
      <c r="B79" s="67">
        <v>4.0599999999999996</v>
      </c>
    </row>
    <row r="80" spans="1:2" x14ac:dyDescent="0.25">
      <c r="A80" s="68">
        <v>40725</v>
      </c>
      <c r="B80" s="67">
        <v>4.42</v>
      </c>
    </row>
    <row r="81" spans="1:2" x14ac:dyDescent="0.25">
      <c r="A81" s="68">
        <v>40695</v>
      </c>
      <c r="B81" s="67">
        <v>4.54</v>
      </c>
    </row>
    <row r="82" spans="1:2" x14ac:dyDescent="0.25">
      <c r="A82" s="68">
        <v>40664</v>
      </c>
      <c r="B82" s="67">
        <v>4.3099999999999996</v>
      </c>
    </row>
    <row r="83" spans="1:2" x14ac:dyDescent="0.25">
      <c r="A83" s="68">
        <v>40634</v>
      </c>
      <c r="B83" s="67">
        <v>4.24</v>
      </c>
    </row>
    <row r="84" spans="1:2" x14ac:dyDescent="0.25">
      <c r="A84" s="68">
        <v>40603</v>
      </c>
      <c r="B84" s="67">
        <v>3.97</v>
      </c>
    </row>
    <row r="85" spans="1:2" x14ac:dyDescent="0.25">
      <c r="A85" s="68">
        <v>40575</v>
      </c>
      <c r="B85" s="67">
        <v>4.09</v>
      </c>
    </row>
    <row r="86" spans="1:2" x14ac:dyDescent="0.25">
      <c r="A86" s="68">
        <v>40544</v>
      </c>
      <c r="B86" s="67">
        <v>4.49</v>
      </c>
    </row>
    <row r="87" spans="1:2" x14ac:dyDescent="0.25">
      <c r="A87" s="68">
        <v>40513</v>
      </c>
      <c r="B87" s="67">
        <v>4.25</v>
      </c>
    </row>
    <row r="88" spans="1:2" x14ac:dyDescent="0.25">
      <c r="A88" s="68">
        <v>40483</v>
      </c>
      <c r="B88" s="67">
        <v>3.71</v>
      </c>
    </row>
    <row r="89" spans="1:2" x14ac:dyDescent="0.25">
      <c r="A89" s="68">
        <v>40452</v>
      </c>
      <c r="B89" s="67">
        <v>3.43</v>
      </c>
    </row>
    <row r="90" spans="1:2" x14ac:dyDescent="0.25">
      <c r="A90" s="68">
        <v>40422</v>
      </c>
      <c r="B90" s="67">
        <v>3.89</v>
      </c>
    </row>
    <row r="91" spans="1:2" x14ac:dyDescent="0.25">
      <c r="A91" s="68">
        <v>40391</v>
      </c>
      <c r="B91" s="67">
        <v>4.32</v>
      </c>
    </row>
    <row r="92" spans="1:2" x14ac:dyDescent="0.25">
      <c r="A92" s="68">
        <v>40360</v>
      </c>
      <c r="B92" s="67">
        <v>4.63</v>
      </c>
    </row>
    <row r="93" spans="1:2" x14ac:dyDescent="0.25">
      <c r="A93" s="68">
        <v>40330</v>
      </c>
      <c r="B93" s="67">
        <v>4.8</v>
      </c>
    </row>
    <row r="94" spans="1:2" x14ac:dyDescent="0.25">
      <c r="A94" s="68">
        <v>40299</v>
      </c>
      <c r="B94" s="67">
        <v>4.1399999999999997</v>
      </c>
    </row>
    <row r="95" spans="1:2" x14ac:dyDescent="0.25">
      <c r="A95" s="68">
        <v>40269</v>
      </c>
      <c r="B95" s="67">
        <v>4.03</v>
      </c>
    </row>
    <row r="96" spans="1:2" x14ac:dyDescent="0.25">
      <c r="A96" s="68">
        <v>40238</v>
      </c>
      <c r="B96" s="67">
        <v>4.29</v>
      </c>
    </row>
    <row r="97" spans="1:2" x14ac:dyDescent="0.25">
      <c r="A97" s="68">
        <v>40210</v>
      </c>
      <c r="B97" s="67">
        <v>5.32</v>
      </c>
    </row>
    <row r="98" spans="1:2" x14ac:dyDescent="0.25">
      <c r="A98" s="68">
        <v>40179</v>
      </c>
      <c r="B98" s="67">
        <v>5.83</v>
      </c>
    </row>
    <row r="99" spans="1:2" x14ac:dyDescent="0.25">
      <c r="A99" s="68">
        <v>40148</v>
      </c>
      <c r="B99" s="67">
        <v>5.35</v>
      </c>
    </row>
    <row r="100" spans="1:2" x14ac:dyDescent="0.25">
      <c r="A100" s="68">
        <v>40118</v>
      </c>
      <c r="B100" s="67">
        <v>3.66</v>
      </c>
    </row>
    <row r="101" spans="1:2" x14ac:dyDescent="0.25">
      <c r="A101" s="68">
        <v>40087</v>
      </c>
      <c r="B101" s="67">
        <v>4.01</v>
      </c>
    </row>
    <row r="102" spans="1:2" x14ac:dyDescent="0.25">
      <c r="A102" s="68">
        <v>40057</v>
      </c>
      <c r="B102" s="67">
        <v>2.99</v>
      </c>
    </row>
    <row r="103" spans="1:2" x14ac:dyDescent="0.25">
      <c r="A103" s="68">
        <v>40026</v>
      </c>
      <c r="B103" s="67">
        <v>3.14</v>
      </c>
    </row>
    <row r="104" spans="1:2" x14ac:dyDescent="0.25">
      <c r="A104" s="68">
        <v>39995</v>
      </c>
      <c r="B104" s="67">
        <v>3.38</v>
      </c>
    </row>
    <row r="105" spans="1:2" x14ac:dyDescent="0.25">
      <c r="A105" s="68">
        <v>39965</v>
      </c>
      <c r="B105" s="67">
        <v>3.8</v>
      </c>
    </row>
    <row r="106" spans="1:2" x14ac:dyDescent="0.25">
      <c r="A106" s="68">
        <v>39934</v>
      </c>
      <c r="B106" s="67">
        <v>3.83</v>
      </c>
    </row>
    <row r="107" spans="1:2" x14ac:dyDescent="0.25">
      <c r="A107" s="68">
        <v>39904</v>
      </c>
      <c r="B107" s="67">
        <v>3.5</v>
      </c>
    </row>
    <row r="108" spans="1:2" x14ac:dyDescent="0.25">
      <c r="A108" s="68">
        <v>39873</v>
      </c>
      <c r="B108" s="67">
        <v>3.96</v>
      </c>
    </row>
    <row r="109" spans="1:2" x14ac:dyDescent="0.25">
      <c r="A109" s="68">
        <v>39845</v>
      </c>
      <c r="B109" s="67">
        <v>4.5199999999999996</v>
      </c>
    </row>
    <row r="110" spans="1:2" x14ac:dyDescent="0.25">
      <c r="A110" s="68">
        <v>39814</v>
      </c>
      <c r="B110" s="67">
        <v>5.24</v>
      </c>
    </row>
    <row r="111" spans="1:2" x14ac:dyDescent="0.25">
      <c r="A111" s="68">
        <v>39783</v>
      </c>
      <c r="B111" s="67">
        <v>5.82</v>
      </c>
    </row>
    <row r="112" spans="1:2" x14ac:dyDescent="0.25">
      <c r="A112" s="68">
        <v>39753</v>
      </c>
      <c r="B112" s="67">
        <v>6.68</v>
      </c>
    </row>
    <row r="113" spans="1:2" x14ac:dyDescent="0.25">
      <c r="A113" s="68">
        <v>39722</v>
      </c>
      <c r="B113" s="67">
        <v>6.74</v>
      </c>
    </row>
    <row r="114" spans="1:2" x14ac:dyDescent="0.25">
      <c r="A114" s="68">
        <v>39692</v>
      </c>
      <c r="B114" s="67">
        <v>7.67</v>
      </c>
    </row>
    <row r="115" spans="1:2" x14ac:dyDescent="0.25">
      <c r="A115" s="68">
        <v>39661</v>
      </c>
      <c r="B115" s="67">
        <v>8.26</v>
      </c>
    </row>
    <row r="116" spans="1:2" x14ac:dyDescent="0.25">
      <c r="A116" s="68">
        <v>39630</v>
      </c>
      <c r="B116" s="67">
        <v>11.09</v>
      </c>
    </row>
    <row r="117" spans="1:2" x14ac:dyDescent="0.25">
      <c r="A117" s="68">
        <v>39600</v>
      </c>
      <c r="B117" s="67">
        <v>12.69</v>
      </c>
    </row>
    <row r="118" spans="1:2" x14ac:dyDescent="0.25">
      <c r="A118" s="68">
        <v>39569</v>
      </c>
      <c r="B118" s="67">
        <v>11.27</v>
      </c>
    </row>
    <row r="119" spans="1:2" x14ac:dyDescent="0.25">
      <c r="A119" s="68">
        <v>39539</v>
      </c>
      <c r="B119" s="67">
        <v>10.18</v>
      </c>
    </row>
    <row r="120" spans="1:2" x14ac:dyDescent="0.25">
      <c r="A120" s="68">
        <v>39508</v>
      </c>
      <c r="B120" s="67">
        <v>9.41</v>
      </c>
    </row>
    <row r="121" spans="1:2" x14ac:dyDescent="0.25">
      <c r="A121" s="68">
        <v>39479</v>
      </c>
      <c r="B121" s="67">
        <v>8.5399999999999991</v>
      </c>
    </row>
    <row r="122" spans="1:2" x14ac:dyDescent="0.25">
      <c r="A122" s="68">
        <v>39448</v>
      </c>
      <c r="B122" s="67">
        <v>7.99</v>
      </c>
    </row>
    <row r="123" spans="1:2" x14ac:dyDescent="0.25">
      <c r="A123" s="68">
        <v>39417</v>
      </c>
      <c r="B123" s="67">
        <v>7.11</v>
      </c>
    </row>
    <row r="124" spans="1:2" x14ac:dyDescent="0.25">
      <c r="A124" s="68">
        <v>39387</v>
      </c>
      <c r="B124" s="67">
        <v>7.1</v>
      </c>
    </row>
    <row r="125" spans="1:2" x14ac:dyDescent="0.25">
      <c r="A125" s="68">
        <v>39356</v>
      </c>
      <c r="B125" s="67">
        <v>6.74</v>
      </c>
    </row>
    <row r="126" spans="1:2" x14ac:dyDescent="0.25">
      <c r="A126" s="68">
        <v>39326</v>
      </c>
      <c r="B126" s="67">
        <v>6.08</v>
      </c>
    </row>
    <row r="127" spans="1:2" x14ac:dyDescent="0.25">
      <c r="A127" s="68">
        <v>39295</v>
      </c>
      <c r="B127" s="67">
        <v>6.22</v>
      </c>
    </row>
    <row r="128" spans="1:2" x14ac:dyDescent="0.25">
      <c r="A128" s="68">
        <v>39264</v>
      </c>
      <c r="B128" s="67">
        <v>6.22</v>
      </c>
    </row>
    <row r="129" spans="1:2" x14ac:dyDescent="0.25">
      <c r="A129" s="68">
        <v>39234</v>
      </c>
      <c r="B129" s="67">
        <v>7.35</v>
      </c>
    </row>
    <row r="130" spans="1:2" x14ac:dyDescent="0.25">
      <c r="A130" s="68">
        <v>39203</v>
      </c>
      <c r="B130" s="67">
        <v>7.64</v>
      </c>
    </row>
    <row r="131" spans="1:2" x14ac:dyDescent="0.25">
      <c r="A131" s="68">
        <v>39173</v>
      </c>
      <c r="B131" s="67">
        <v>7.6</v>
      </c>
    </row>
    <row r="132" spans="1:2" x14ac:dyDescent="0.25">
      <c r="A132" s="68">
        <v>39142</v>
      </c>
      <c r="B132" s="67">
        <v>7.11</v>
      </c>
    </row>
    <row r="133" spans="1:2" x14ac:dyDescent="0.25">
      <c r="A133" s="68">
        <v>39114</v>
      </c>
      <c r="B133" s="67">
        <v>8</v>
      </c>
    </row>
    <row r="134" spans="1:2" x14ac:dyDescent="0.25">
      <c r="A134" s="68">
        <v>39083</v>
      </c>
      <c r="B134" s="67">
        <v>6.55</v>
      </c>
    </row>
    <row r="135" spans="1:2" x14ac:dyDescent="0.25">
      <c r="A135" s="68">
        <v>39052</v>
      </c>
      <c r="B135" s="67">
        <v>6.73</v>
      </c>
    </row>
    <row r="136" spans="1:2" x14ac:dyDescent="0.25">
      <c r="A136" s="68">
        <v>39022</v>
      </c>
      <c r="B136" s="67">
        <v>7.41</v>
      </c>
    </row>
    <row r="137" spans="1:2" x14ac:dyDescent="0.25">
      <c r="A137" s="68">
        <v>38991</v>
      </c>
      <c r="B137" s="67">
        <v>5.85</v>
      </c>
    </row>
    <row r="138" spans="1:2" x14ac:dyDescent="0.25">
      <c r="A138" s="68">
        <v>38961</v>
      </c>
      <c r="B138" s="67">
        <v>4.9000000000000004</v>
      </c>
    </row>
    <row r="139" spans="1:2" x14ac:dyDescent="0.25">
      <c r="A139" s="68">
        <v>38930</v>
      </c>
      <c r="B139" s="67">
        <v>7.14</v>
      </c>
    </row>
    <row r="140" spans="1:2" x14ac:dyDescent="0.25">
      <c r="A140" s="68">
        <v>38899</v>
      </c>
      <c r="B140" s="67">
        <v>6.17</v>
      </c>
    </row>
    <row r="141" spans="1:2" x14ac:dyDescent="0.25">
      <c r="A141" s="68">
        <v>38869</v>
      </c>
      <c r="B141" s="67">
        <v>6.21</v>
      </c>
    </row>
    <row r="142" spans="1:2" x14ac:dyDescent="0.25">
      <c r="A142" s="68">
        <v>38838</v>
      </c>
      <c r="B142" s="67">
        <v>6.25</v>
      </c>
    </row>
    <row r="143" spans="1:2" x14ac:dyDescent="0.25">
      <c r="A143" s="68">
        <v>38808</v>
      </c>
      <c r="B143" s="67">
        <v>7.16</v>
      </c>
    </row>
    <row r="144" spans="1:2" x14ac:dyDescent="0.25">
      <c r="A144" s="68">
        <v>38777</v>
      </c>
      <c r="B144" s="67">
        <v>6.89</v>
      </c>
    </row>
    <row r="145" spans="1:2" x14ac:dyDescent="0.25">
      <c r="A145" s="68">
        <v>38749</v>
      </c>
      <c r="B145" s="67">
        <v>7.54</v>
      </c>
    </row>
    <row r="146" spans="1:2" x14ac:dyDescent="0.25">
      <c r="A146" s="68">
        <v>38718</v>
      </c>
      <c r="B146" s="67">
        <v>8.69</v>
      </c>
    </row>
    <row r="147" spans="1:2" x14ac:dyDescent="0.25">
      <c r="A147" s="68">
        <v>38687</v>
      </c>
      <c r="B147" s="67">
        <v>13.05</v>
      </c>
    </row>
    <row r="148" spans="1:2" x14ac:dyDescent="0.25">
      <c r="A148" s="68">
        <v>38657</v>
      </c>
      <c r="B148" s="67">
        <v>10.3</v>
      </c>
    </row>
    <row r="149" spans="1:2" x14ac:dyDescent="0.25">
      <c r="A149" s="68">
        <v>38626</v>
      </c>
      <c r="B149" s="67">
        <v>13.42</v>
      </c>
    </row>
    <row r="150" spans="1:2" x14ac:dyDescent="0.25">
      <c r="A150" s="68">
        <v>38596</v>
      </c>
      <c r="B150" s="67">
        <v>11.75</v>
      </c>
    </row>
    <row r="151" spans="1:2" x14ac:dyDescent="0.25">
      <c r="A151" s="68">
        <v>38565</v>
      </c>
      <c r="B151" s="67">
        <v>9.5299999999999994</v>
      </c>
    </row>
    <row r="152" spans="1:2" x14ac:dyDescent="0.25">
      <c r="A152" s="68">
        <v>38534</v>
      </c>
      <c r="B152" s="67">
        <v>7.63</v>
      </c>
    </row>
    <row r="153" spans="1:2" x14ac:dyDescent="0.25">
      <c r="A153" s="68">
        <v>38504</v>
      </c>
      <c r="B153" s="67">
        <v>7.18</v>
      </c>
    </row>
    <row r="154" spans="1:2" x14ac:dyDescent="0.25">
      <c r="A154" s="68">
        <v>38473</v>
      </c>
      <c r="B154" s="67">
        <v>6.47</v>
      </c>
    </row>
    <row r="155" spans="1:2" x14ac:dyDescent="0.25">
      <c r="A155" s="68">
        <v>38443</v>
      </c>
      <c r="B155" s="67">
        <v>7.16</v>
      </c>
    </row>
    <row r="156" spans="1:2" x14ac:dyDescent="0.25">
      <c r="A156" s="68">
        <v>38412</v>
      </c>
      <c r="B156" s="67">
        <v>6.96</v>
      </c>
    </row>
    <row r="157" spans="1:2" x14ac:dyDescent="0.25">
      <c r="A157" s="68">
        <v>38384</v>
      </c>
      <c r="B157" s="67">
        <v>6.14</v>
      </c>
    </row>
    <row r="158" spans="1:2" x14ac:dyDescent="0.25">
      <c r="A158" s="68">
        <v>38353</v>
      </c>
      <c r="B158" s="67">
        <v>6.15</v>
      </c>
    </row>
    <row r="159" spans="1:2" x14ac:dyDescent="0.25">
      <c r="A159" s="68">
        <v>38322</v>
      </c>
      <c r="B159" s="67">
        <v>6.58</v>
      </c>
    </row>
    <row r="160" spans="1:2" x14ac:dyDescent="0.25">
      <c r="A160" s="68">
        <v>38292</v>
      </c>
      <c r="B160" s="67">
        <v>6.17</v>
      </c>
    </row>
    <row r="161" spans="1:2" x14ac:dyDescent="0.25">
      <c r="A161" s="68">
        <v>38261</v>
      </c>
      <c r="B161" s="67">
        <v>6.35</v>
      </c>
    </row>
    <row r="162" spans="1:2" x14ac:dyDescent="0.25">
      <c r="A162" s="68">
        <v>38231</v>
      </c>
      <c r="B162" s="67">
        <v>5.15</v>
      </c>
    </row>
    <row r="163" spans="1:2" x14ac:dyDescent="0.25">
      <c r="A163" s="68">
        <v>38200</v>
      </c>
      <c r="B163" s="67">
        <v>5.41</v>
      </c>
    </row>
    <row r="164" spans="1:2" x14ac:dyDescent="0.25">
      <c r="A164" s="68">
        <v>38169</v>
      </c>
      <c r="B164" s="67">
        <v>5.93</v>
      </c>
    </row>
    <row r="165" spans="1:2" x14ac:dyDescent="0.25">
      <c r="A165" s="68">
        <v>38139</v>
      </c>
      <c r="B165" s="67">
        <v>6.27</v>
      </c>
    </row>
    <row r="166" spans="1:2" x14ac:dyDescent="0.25">
      <c r="A166" s="68">
        <v>38108</v>
      </c>
      <c r="B166" s="67">
        <v>6.33</v>
      </c>
    </row>
    <row r="167" spans="1:2" x14ac:dyDescent="0.25">
      <c r="A167" s="68">
        <v>38078</v>
      </c>
      <c r="B167" s="67">
        <v>5.71</v>
      </c>
    </row>
    <row r="168" spans="1:2" x14ac:dyDescent="0.25">
      <c r="A168" s="68">
        <v>38047</v>
      </c>
      <c r="B168" s="67">
        <v>5.39</v>
      </c>
    </row>
    <row r="169" spans="1:2" x14ac:dyDescent="0.25">
      <c r="A169" s="68">
        <v>38018</v>
      </c>
      <c r="B169" s="67">
        <v>5.37</v>
      </c>
    </row>
    <row r="170" spans="1:2" x14ac:dyDescent="0.25">
      <c r="A170" s="68">
        <v>37987</v>
      </c>
      <c r="B170" s="67">
        <v>6.14</v>
      </c>
    </row>
    <row r="171" spans="1:2" x14ac:dyDescent="0.25">
      <c r="A171" s="68">
        <v>37956</v>
      </c>
      <c r="B171" s="67">
        <v>6.13</v>
      </c>
    </row>
    <row r="172" spans="1:2" x14ac:dyDescent="0.25">
      <c r="A172" s="68">
        <v>37926</v>
      </c>
      <c r="B172" s="67">
        <v>4.47</v>
      </c>
    </row>
    <row r="173" spans="1:2" x14ac:dyDescent="0.25">
      <c r="A173" s="68">
        <v>37895</v>
      </c>
      <c r="B173" s="67">
        <v>4.63</v>
      </c>
    </row>
    <row r="174" spans="1:2" x14ac:dyDescent="0.25">
      <c r="A174" s="68">
        <v>37865</v>
      </c>
      <c r="B174" s="67">
        <v>4.62</v>
      </c>
    </row>
    <row r="175" spans="1:2" x14ac:dyDescent="0.25">
      <c r="A175" s="68">
        <v>37834</v>
      </c>
      <c r="B175" s="67">
        <v>4.99</v>
      </c>
    </row>
    <row r="176" spans="1:2" x14ac:dyDescent="0.25">
      <c r="A176" s="68">
        <v>37803</v>
      </c>
      <c r="B176" s="67">
        <v>5.03</v>
      </c>
    </row>
    <row r="177" spans="1:2" x14ac:dyDescent="0.25">
      <c r="A177" s="68">
        <v>37773</v>
      </c>
      <c r="B177" s="67">
        <v>5.82</v>
      </c>
    </row>
    <row r="178" spans="1:2" x14ac:dyDescent="0.25">
      <c r="A178" s="68">
        <v>37742</v>
      </c>
      <c r="B178" s="67">
        <v>5.81</v>
      </c>
    </row>
    <row r="179" spans="1:2" x14ac:dyDescent="0.25">
      <c r="A179" s="68">
        <v>37712</v>
      </c>
      <c r="B179" s="67">
        <v>5.26</v>
      </c>
    </row>
    <row r="180" spans="1:2" x14ac:dyDescent="0.25">
      <c r="A180" s="68">
        <v>37681</v>
      </c>
      <c r="B180" s="67">
        <v>5.93</v>
      </c>
    </row>
    <row r="181" spans="1:2" x14ac:dyDescent="0.25">
      <c r="A181" s="68">
        <v>37653</v>
      </c>
      <c r="B181" s="67">
        <v>7.71</v>
      </c>
    </row>
    <row r="182" spans="1:2" x14ac:dyDescent="0.25">
      <c r="A182" s="68">
        <v>37622</v>
      </c>
      <c r="B182" s="67">
        <v>5.43</v>
      </c>
    </row>
    <row r="183" spans="1:2" x14ac:dyDescent="0.25">
      <c r="A183" s="68">
        <v>37591</v>
      </c>
      <c r="B183" s="67">
        <v>4.74</v>
      </c>
    </row>
    <row r="184" spans="1:2" x14ac:dyDescent="0.25">
      <c r="A184" s="68">
        <v>37561</v>
      </c>
      <c r="B184" s="67">
        <v>4.04</v>
      </c>
    </row>
    <row r="185" spans="1:2" x14ac:dyDescent="0.25">
      <c r="A185" s="68">
        <v>37530</v>
      </c>
      <c r="B185" s="67">
        <v>4.13</v>
      </c>
    </row>
    <row r="186" spans="1:2" x14ac:dyDescent="0.25">
      <c r="A186" s="68">
        <v>37500</v>
      </c>
      <c r="B186" s="67">
        <v>3.55</v>
      </c>
    </row>
    <row r="187" spans="1:2" x14ac:dyDescent="0.25">
      <c r="A187" s="68">
        <v>37469</v>
      </c>
      <c r="B187" s="67">
        <v>3.09</v>
      </c>
    </row>
    <row r="188" spans="1:2" x14ac:dyDescent="0.25">
      <c r="A188" s="68">
        <v>37438</v>
      </c>
      <c r="B188" s="67">
        <v>2.99</v>
      </c>
    </row>
    <row r="189" spans="1:2" x14ac:dyDescent="0.25">
      <c r="A189" s="68">
        <v>37408</v>
      </c>
      <c r="B189" s="67">
        <v>3.26</v>
      </c>
    </row>
    <row r="190" spans="1:2" x14ac:dyDescent="0.25">
      <c r="A190" s="68">
        <v>37377</v>
      </c>
      <c r="B190" s="67">
        <v>3.5</v>
      </c>
    </row>
    <row r="191" spans="1:2" x14ac:dyDescent="0.25">
      <c r="A191" s="68">
        <v>37347</v>
      </c>
      <c r="B191" s="67">
        <v>3.43</v>
      </c>
    </row>
    <row r="192" spans="1:2" x14ac:dyDescent="0.25">
      <c r="A192" s="68">
        <v>37316</v>
      </c>
      <c r="B192" s="67">
        <v>3.03</v>
      </c>
    </row>
    <row r="193" spans="1:2" x14ac:dyDescent="0.25">
      <c r="A193" s="68">
        <v>37288</v>
      </c>
      <c r="B193" s="67">
        <v>2.3199999999999998</v>
      </c>
    </row>
    <row r="194" spans="1:2" x14ac:dyDescent="0.25">
      <c r="A194" s="68">
        <v>37257</v>
      </c>
      <c r="B194" s="67">
        <v>2.3199999999999998</v>
      </c>
    </row>
    <row r="195" spans="1:2" x14ac:dyDescent="0.25">
      <c r="A195" s="68">
        <v>37226</v>
      </c>
      <c r="B195" s="67">
        <v>2.2999999999999998</v>
      </c>
    </row>
    <row r="196" spans="1:2" x14ac:dyDescent="0.25">
      <c r="A196" s="68">
        <v>37196</v>
      </c>
      <c r="B196" s="67">
        <v>2.34</v>
      </c>
    </row>
    <row r="197" spans="1:2" x14ac:dyDescent="0.25">
      <c r="A197" s="68">
        <v>37165</v>
      </c>
      <c r="B197" s="67">
        <v>2.46</v>
      </c>
    </row>
    <row r="198" spans="1:2" x14ac:dyDescent="0.25">
      <c r="A198" s="68">
        <v>37135</v>
      </c>
      <c r="B198" s="67">
        <v>2.19</v>
      </c>
    </row>
    <row r="199" spans="1:2" x14ac:dyDescent="0.25">
      <c r="A199" s="68">
        <v>37104</v>
      </c>
      <c r="B199" s="67">
        <v>2.97</v>
      </c>
    </row>
    <row r="200" spans="1:2" x14ac:dyDescent="0.25">
      <c r="A200" s="68">
        <v>37073</v>
      </c>
      <c r="B200" s="67">
        <v>3.11</v>
      </c>
    </row>
    <row r="201" spans="1:2" x14ac:dyDescent="0.25">
      <c r="A201" s="68">
        <v>37043</v>
      </c>
      <c r="B201" s="67">
        <v>3.72</v>
      </c>
    </row>
    <row r="202" spans="1:2" x14ac:dyDescent="0.25">
      <c r="A202" s="68">
        <v>37012</v>
      </c>
      <c r="B202" s="67">
        <v>4.1900000000000004</v>
      </c>
    </row>
    <row r="203" spans="1:2" x14ac:dyDescent="0.25">
      <c r="A203" s="68">
        <v>36982</v>
      </c>
      <c r="B203" s="67">
        <v>5.19</v>
      </c>
    </row>
    <row r="204" spans="1:2" x14ac:dyDescent="0.25">
      <c r="A204" s="68">
        <v>36951</v>
      </c>
      <c r="B204" s="67">
        <v>5.23</v>
      </c>
    </row>
    <row r="205" spans="1:2" x14ac:dyDescent="0.25">
      <c r="A205" s="68">
        <v>36923</v>
      </c>
      <c r="B205" s="67">
        <v>5.61</v>
      </c>
    </row>
    <row r="206" spans="1:2" x14ac:dyDescent="0.25">
      <c r="A206" s="68">
        <v>36892</v>
      </c>
      <c r="B206" s="67">
        <v>8.17</v>
      </c>
    </row>
    <row r="207" spans="1:2" x14ac:dyDescent="0.25">
      <c r="A207" s="68">
        <v>36861</v>
      </c>
      <c r="B207" s="67">
        <v>8.9</v>
      </c>
    </row>
    <row r="208" spans="1:2" x14ac:dyDescent="0.25">
      <c r="A208" s="68">
        <v>36831</v>
      </c>
      <c r="B208" s="67">
        <v>5.52</v>
      </c>
    </row>
    <row r="209" spans="1:2" x14ac:dyDescent="0.25">
      <c r="A209" s="68">
        <v>36800</v>
      </c>
      <c r="B209" s="67">
        <v>5.0199999999999996</v>
      </c>
    </row>
    <row r="210" spans="1:2" x14ac:dyDescent="0.25">
      <c r="A210" s="68">
        <v>36770</v>
      </c>
      <c r="B210" s="67">
        <v>5.0599999999999996</v>
      </c>
    </row>
    <row r="211" spans="1:2" x14ac:dyDescent="0.25">
      <c r="A211" s="68">
        <v>36739</v>
      </c>
      <c r="B211" s="67">
        <v>4.43</v>
      </c>
    </row>
    <row r="212" spans="1:2" x14ac:dyDescent="0.25">
      <c r="A212" s="68">
        <v>36708</v>
      </c>
      <c r="B212" s="67">
        <v>3.99</v>
      </c>
    </row>
    <row r="213" spans="1:2" x14ac:dyDescent="0.25">
      <c r="A213" s="68">
        <v>36678</v>
      </c>
      <c r="B213" s="67">
        <v>4.29</v>
      </c>
    </row>
    <row r="214" spans="1:2" x14ac:dyDescent="0.25">
      <c r="A214" s="68">
        <v>36647</v>
      </c>
      <c r="B214" s="67">
        <v>3.59</v>
      </c>
    </row>
    <row r="215" spans="1:2" x14ac:dyDescent="0.25">
      <c r="A215" s="68">
        <v>36617</v>
      </c>
      <c r="B215" s="67">
        <v>3.04</v>
      </c>
    </row>
    <row r="216" spans="1:2" x14ac:dyDescent="0.25">
      <c r="A216" s="68">
        <v>36586</v>
      </c>
      <c r="B216" s="67">
        <v>2.79</v>
      </c>
    </row>
    <row r="217" spans="1:2" x14ac:dyDescent="0.25">
      <c r="A217" s="68">
        <v>36557</v>
      </c>
      <c r="B217" s="67">
        <v>2.66</v>
      </c>
    </row>
    <row r="218" spans="1:2" x14ac:dyDescent="0.25">
      <c r="A218" s="68">
        <v>36526</v>
      </c>
      <c r="B218" s="67">
        <v>2.42</v>
      </c>
    </row>
    <row r="219" spans="1:2" x14ac:dyDescent="0.25">
      <c r="A219" s="68">
        <v>36495</v>
      </c>
      <c r="B219" s="67">
        <v>2.36</v>
      </c>
    </row>
    <row r="220" spans="1:2" x14ac:dyDescent="0.25">
      <c r="A220" s="68">
        <v>36465</v>
      </c>
      <c r="B220" s="67">
        <v>2.37</v>
      </c>
    </row>
    <row r="221" spans="1:2" x14ac:dyDescent="0.25">
      <c r="A221" s="68">
        <v>36434</v>
      </c>
      <c r="B221" s="67">
        <v>2.73</v>
      </c>
    </row>
    <row r="222" spans="1:2" x14ac:dyDescent="0.25">
      <c r="A222" s="68">
        <v>36404</v>
      </c>
      <c r="B222" s="67">
        <v>2.5499999999999998</v>
      </c>
    </row>
    <row r="223" spans="1:2" x14ac:dyDescent="0.25">
      <c r="A223" s="68">
        <v>36373</v>
      </c>
      <c r="B223" s="67">
        <v>2.8</v>
      </c>
    </row>
    <row r="224" spans="1:2" x14ac:dyDescent="0.25">
      <c r="A224" s="68">
        <v>36342</v>
      </c>
      <c r="B224" s="67">
        <v>2.31</v>
      </c>
    </row>
    <row r="225" spans="1:2" x14ac:dyDescent="0.25">
      <c r="A225" s="68">
        <v>36312</v>
      </c>
      <c r="B225" s="67">
        <v>2.2999999999999998</v>
      </c>
    </row>
    <row r="226" spans="1:2" x14ac:dyDescent="0.25">
      <c r="A226" s="68">
        <v>36281</v>
      </c>
      <c r="B226" s="67">
        <v>2.2599999999999998</v>
      </c>
    </row>
    <row r="227" spans="1:2" x14ac:dyDescent="0.25">
      <c r="A227" s="68">
        <v>36251</v>
      </c>
      <c r="B227" s="67">
        <v>2.15</v>
      </c>
    </row>
    <row r="228" spans="1:2" x14ac:dyDescent="0.25">
      <c r="A228" s="68">
        <v>36220</v>
      </c>
      <c r="B228" s="67">
        <v>1.79</v>
      </c>
    </row>
    <row r="229" spans="1:2" x14ac:dyDescent="0.25">
      <c r="A229" s="68">
        <v>36192</v>
      </c>
      <c r="B229" s="67">
        <v>1.77</v>
      </c>
    </row>
    <row r="230" spans="1:2" x14ac:dyDescent="0.25">
      <c r="A230" s="68">
        <v>36161</v>
      </c>
      <c r="B230" s="67">
        <v>1.85</v>
      </c>
    </row>
    <row r="231" spans="1:2" x14ac:dyDescent="0.25">
      <c r="A231" s="68">
        <v>36130</v>
      </c>
      <c r="B231" s="67">
        <v>1.72</v>
      </c>
    </row>
    <row r="232" spans="1:2" x14ac:dyDescent="0.25">
      <c r="A232" s="68">
        <v>36100</v>
      </c>
      <c r="B232" s="67">
        <v>2.12</v>
      </c>
    </row>
    <row r="233" spans="1:2" x14ac:dyDescent="0.25">
      <c r="A233" s="68">
        <v>36069</v>
      </c>
      <c r="B233" s="67">
        <v>1.91</v>
      </c>
    </row>
    <row r="234" spans="1:2" x14ac:dyDescent="0.25">
      <c r="A234" s="68">
        <v>36039</v>
      </c>
      <c r="B234" s="67">
        <v>2.02</v>
      </c>
    </row>
    <row r="235" spans="1:2" x14ac:dyDescent="0.25">
      <c r="A235" s="68">
        <v>36008</v>
      </c>
      <c r="B235" s="67">
        <v>1.85</v>
      </c>
    </row>
    <row r="236" spans="1:2" x14ac:dyDescent="0.25">
      <c r="A236" s="68">
        <v>35977</v>
      </c>
      <c r="B236" s="67">
        <v>2.17</v>
      </c>
    </row>
    <row r="237" spans="1:2" x14ac:dyDescent="0.25">
      <c r="A237" s="68">
        <v>35947</v>
      </c>
      <c r="B237" s="67">
        <v>2.17</v>
      </c>
    </row>
    <row r="238" spans="1:2" x14ac:dyDescent="0.25">
      <c r="A238" s="68">
        <v>35916</v>
      </c>
      <c r="B238" s="67">
        <v>2.14</v>
      </c>
    </row>
    <row r="239" spans="1:2" x14ac:dyDescent="0.25">
      <c r="A239" s="68">
        <v>35886</v>
      </c>
      <c r="B239" s="67">
        <v>2.4300000000000002</v>
      </c>
    </row>
    <row r="240" spans="1:2" x14ac:dyDescent="0.25">
      <c r="A240" s="68">
        <v>35855</v>
      </c>
      <c r="B240" s="67">
        <v>2.2400000000000002</v>
      </c>
    </row>
    <row r="241" spans="1:2" x14ac:dyDescent="0.25">
      <c r="A241" s="68">
        <v>35827</v>
      </c>
      <c r="B241" s="67">
        <v>2.23</v>
      </c>
    </row>
    <row r="242" spans="1:2" x14ac:dyDescent="0.25">
      <c r="A242" s="68">
        <v>35796</v>
      </c>
      <c r="B242" s="67">
        <v>2.09</v>
      </c>
    </row>
    <row r="243" spans="1:2" x14ac:dyDescent="0.25">
      <c r="A243" s="68">
        <v>35765</v>
      </c>
      <c r="B243" s="67">
        <v>2.35</v>
      </c>
    </row>
    <row r="244" spans="1:2" x14ac:dyDescent="0.25">
      <c r="A244" s="68">
        <v>35735</v>
      </c>
      <c r="B244" s="67">
        <v>3.01</v>
      </c>
    </row>
    <row r="245" spans="1:2" x14ac:dyDescent="0.25">
      <c r="A245" s="68">
        <v>35704</v>
      </c>
      <c r="B245" s="67">
        <v>3.07</v>
      </c>
    </row>
    <row r="246" spans="1:2" x14ac:dyDescent="0.25">
      <c r="A246" s="68">
        <v>35674</v>
      </c>
      <c r="B246" s="67">
        <v>2.88</v>
      </c>
    </row>
    <row r="247" spans="1:2" x14ac:dyDescent="0.25">
      <c r="A247" s="68">
        <v>35643</v>
      </c>
      <c r="B247" s="67">
        <v>2.4900000000000002</v>
      </c>
    </row>
    <row r="248" spans="1:2" x14ac:dyDescent="0.25">
      <c r="A248" s="68">
        <v>35612</v>
      </c>
      <c r="B248" s="67">
        <v>2.19</v>
      </c>
    </row>
    <row r="249" spans="1:2" x14ac:dyDescent="0.25">
      <c r="A249" s="68">
        <v>35582</v>
      </c>
      <c r="B249" s="67">
        <v>2.2000000000000002</v>
      </c>
    </row>
    <row r="250" spans="1:2" x14ac:dyDescent="0.25">
      <c r="A250" s="68">
        <v>35551</v>
      </c>
      <c r="B250" s="67">
        <v>2.25</v>
      </c>
    </row>
    <row r="251" spans="1:2" x14ac:dyDescent="0.25">
      <c r="A251" s="68">
        <v>35521</v>
      </c>
      <c r="B251" s="67">
        <v>2.0299999999999998</v>
      </c>
    </row>
    <row r="252" spans="1:2" x14ac:dyDescent="0.25">
      <c r="A252" s="68">
        <v>35490</v>
      </c>
      <c r="B252" s="67">
        <v>1.89</v>
      </c>
    </row>
    <row r="253" spans="1:2" x14ac:dyDescent="0.25">
      <c r="A253" s="68">
        <v>35462</v>
      </c>
      <c r="B253" s="67">
        <v>2.15</v>
      </c>
    </row>
    <row r="254" spans="1:2" x14ac:dyDescent="0.25">
      <c r="A254" s="68">
        <v>35431</v>
      </c>
      <c r="B254" s="67">
        <v>3.45</v>
      </c>
    </row>
  </sheetData>
  <hyperlinks>
    <hyperlink ref="B1" r:id="rId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L38"/>
  <sheetViews>
    <sheetView workbookViewId="0">
      <selection activeCell="H2" sqref="H2"/>
    </sheetView>
  </sheetViews>
  <sheetFormatPr defaultRowHeight="12.75" x14ac:dyDescent="0.2"/>
  <cols>
    <col min="1" max="1" width="7.625" style="80" customWidth="1"/>
    <col min="2" max="6" width="9.25" style="75" customWidth="1"/>
    <col min="7" max="7" width="9.25" style="79" customWidth="1"/>
    <col min="8" max="9" width="9.25" style="75" customWidth="1"/>
    <col min="10" max="10" width="14.25" style="75" bestFit="1" customWidth="1"/>
    <col min="11" max="11" width="9.25" style="78" customWidth="1"/>
    <col min="12" max="13" width="9.25" style="75" customWidth="1"/>
    <col min="14" max="14" width="12.25" style="75" customWidth="1"/>
    <col min="15" max="15" width="9.25" style="77" customWidth="1"/>
    <col min="16" max="17" width="9.25" style="75" customWidth="1"/>
    <col min="18" max="18" width="9.375" style="76" customWidth="1"/>
    <col min="19" max="16384" width="9" style="75"/>
  </cols>
  <sheetData>
    <row r="1" spans="1:38" s="76" customFormat="1" ht="15.75" x14ac:dyDescent="0.25">
      <c r="A1" s="130" t="s">
        <v>472</v>
      </c>
      <c r="B1" s="131" t="s">
        <v>473</v>
      </c>
      <c r="C1" s="113"/>
      <c r="D1" s="113"/>
      <c r="E1" s="113"/>
      <c r="F1" s="113"/>
      <c r="G1" s="116"/>
      <c r="H1" s="113"/>
      <c r="I1" s="113"/>
      <c r="J1" s="113"/>
      <c r="K1" s="115"/>
      <c r="L1" s="113"/>
      <c r="M1" s="113"/>
      <c r="N1" s="113"/>
      <c r="O1" s="114"/>
      <c r="P1" s="113"/>
      <c r="Q1" s="113"/>
      <c r="R1" s="113"/>
      <c r="S1" s="113"/>
      <c r="T1" s="113"/>
      <c r="U1" s="113"/>
      <c r="V1" s="113"/>
      <c r="W1" s="113"/>
      <c r="X1" s="113"/>
      <c r="Y1" s="113"/>
      <c r="Z1" s="113"/>
      <c r="AA1" s="113"/>
      <c r="AB1" s="113"/>
      <c r="AC1" s="113"/>
      <c r="AD1" s="113"/>
      <c r="AE1" s="113"/>
      <c r="AF1" s="113"/>
      <c r="AG1" s="113"/>
      <c r="AH1" s="113"/>
      <c r="AI1" s="113"/>
      <c r="AJ1" s="113"/>
      <c r="AK1" s="113"/>
      <c r="AL1" s="113"/>
    </row>
    <row r="2" spans="1:38" s="107" customFormat="1" ht="82.5" x14ac:dyDescent="0.3">
      <c r="A2" s="112"/>
      <c r="B2" s="108" t="s">
        <v>432</v>
      </c>
      <c r="C2" s="109" t="s">
        <v>421</v>
      </c>
      <c r="D2" s="108" t="s">
        <v>431</v>
      </c>
      <c r="E2" s="109" t="s">
        <v>421</v>
      </c>
      <c r="F2" s="109" t="s">
        <v>430</v>
      </c>
      <c r="G2" s="110" t="s">
        <v>429</v>
      </c>
      <c r="H2" s="108" t="s">
        <v>428</v>
      </c>
      <c r="I2" s="109" t="s">
        <v>421</v>
      </c>
      <c r="J2" s="109" t="s">
        <v>427</v>
      </c>
      <c r="K2" s="111" t="s">
        <v>426</v>
      </c>
      <c r="L2" s="108" t="s">
        <v>425</v>
      </c>
      <c r="M2" s="109" t="s">
        <v>421</v>
      </c>
      <c r="N2" s="109" t="s">
        <v>424</v>
      </c>
      <c r="O2" s="110" t="s">
        <v>423</v>
      </c>
      <c r="P2" s="108" t="s">
        <v>422</v>
      </c>
      <c r="Q2" s="109" t="s">
        <v>421</v>
      </c>
      <c r="R2" s="108" t="s">
        <v>420</v>
      </c>
    </row>
    <row r="3" spans="1:38" ht="16.5" x14ac:dyDescent="0.3">
      <c r="A3" s="103">
        <v>1960</v>
      </c>
      <c r="B3" s="104">
        <v>22.8</v>
      </c>
      <c r="C3" s="92">
        <f t="shared" ref="C3:C35" si="0">B3/B$9*100</f>
        <v>40.830216690380922</v>
      </c>
      <c r="D3" s="89" t="s">
        <v>418</v>
      </c>
      <c r="E3" s="92" t="s">
        <v>418</v>
      </c>
      <c r="F3" s="92" t="s">
        <v>418</v>
      </c>
      <c r="G3" s="85" t="s">
        <v>418</v>
      </c>
      <c r="H3" s="89">
        <v>1.403</v>
      </c>
      <c r="I3" s="92">
        <f t="shared" ref="I3:I34" si="1">100*H3/H$9</f>
        <v>52.80391418893489</v>
      </c>
      <c r="J3" s="89" t="s">
        <v>418</v>
      </c>
      <c r="K3" s="89" t="s">
        <v>418</v>
      </c>
      <c r="L3" s="106" t="s">
        <v>419</v>
      </c>
      <c r="M3" s="92" t="s">
        <v>419</v>
      </c>
      <c r="N3" s="92" t="s">
        <v>418</v>
      </c>
      <c r="O3" s="85" t="s">
        <v>418</v>
      </c>
      <c r="P3" s="89" t="s">
        <v>418</v>
      </c>
      <c r="Q3" s="92" t="s">
        <v>418</v>
      </c>
      <c r="R3" s="105">
        <v>28.020134228187914</v>
      </c>
    </row>
    <row r="4" spans="1:38" ht="16.5" x14ac:dyDescent="0.3">
      <c r="A4" s="103">
        <v>1965</v>
      </c>
      <c r="B4" s="104">
        <v>20.46</v>
      </c>
      <c r="C4" s="92">
        <f t="shared" si="0"/>
        <v>36.639747082683932</v>
      </c>
      <c r="D4" s="89" t="s">
        <v>418</v>
      </c>
      <c r="E4" s="92" t="s">
        <v>418</v>
      </c>
      <c r="F4" s="92" t="s">
        <v>418</v>
      </c>
      <c r="G4" s="85" t="s">
        <v>418</v>
      </c>
      <c r="H4" s="89">
        <v>1.27</v>
      </c>
      <c r="I4" s="92">
        <f t="shared" si="1"/>
        <v>47.798268724124952</v>
      </c>
      <c r="J4" s="89" t="s">
        <v>418</v>
      </c>
      <c r="K4" s="89" t="s">
        <v>418</v>
      </c>
      <c r="L4" s="89" t="s">
        <v>418</v>
      </c>
      <c r="M4" s="92" t="s">
        <v>418</v>
      </c>
      <c r="N4" s="92" t="s">
        <v>418</v>
      </c>
      <c r="O4" s="85" t="s">
        <v>418</v>
      </c>
      <c r="P4" s="89" t="s">
        <v>418</v>
      </c>
      <c r="Q4" s="92" t="s">
        <v>418</v>
      </c>
      <c r="R4" s="105">
        <v>28.607382550335569</v>
      </c>
    </row>
    <row r="5" spans="1:38" ht="16.5" x14ac:dyDescent="0.3">
      <c r="A5" s="103">
        <v>1970</v>
      </c>
      <c r="B5" s="104">
        <v>21.91</v>
      </c>
      <c r="C5" s="92">
        <f t="shared" si="0"/>
        <v>39.23640560027394</v>
      </c>
      <c r="D5" s="89" t="s">
        <v>418</v>
      </c>
      <c r="E5" s="92" t="s">
        <v>418</v>
      </c>
      <c r="F5" s="92" t="s">
        <v>418</v>
      </c>
      <c r="G5" s="85" t="s">
        <v>418</v>
      </c>
      <c r="H5" s="89">
        <v>1.4279999999999999</v>
      </c>
      <c r="I5" s="92">
        <f t="shared" si="1"/>
        <v>53.744824990590885</v>
      </c>
      <c r="J5" s="89" t="s">
        <v>418</v>
      </c>
      <c r="K5" s="89" t="s">
        <v>418</v>
      </c>
      <c r="L5" s="89" t="s">
        <v>418</v>
      </c>
      <c r="M5" s="92" t="s">
        <v>418</v>
      </c>
      <c r="N5" s="92" t="s">
        <v>418</v>
      </c>
      <c r="O5" s="85" t="s">
        <v>418</v>
      </c>
      <c r="P5" s="89" t="s">
        <v>418</v>
      </c>
      <c r="Q5" s="92" t="s">
        <v>418</v>
      </c>
      <c r="R5" s="105">
        <v>32.969798657718115</v>
      </c>
    </row>
    <row r="6" spans="1:38" ht="16.5" x14ac:dyDescent="0.3">
      <c r="A6" s="103">
        <v>1975</v>
      </c>
      <c r="B6" s="104">
        <v>28.22</v>
      </c>
      <c r="C6" s="92">
        <f t="shared" si="0"/>
        <v>50.536347149234629</v>
      </c>
      <c r="D6" s="89" t="s">
        <v>418</v>
      </c>
      <c r="E6" s="92" t="s">
        <v>418</v>
      </c>
      <c r="F6" s="92" t="s">
        <v>418</v>
      </c>
      <c r="G6" s="85" t="s">
        <v>418</v>
      </c>
      <c r="H6" s="89">
        <v>2.04</v>
      </c>
      <c r="I6" s="92">
        <f t="shared" si="1"/>
        <v>76.778321415129838</v>
      </c>
      <c r="J6" s="89" t="s">
        <v>418</v>
      </c>
      <c r="K6" s="89" t="s">
        <v>418</v>
      </c>
      <c r="L6" s="89" t="s">
        <v>418</v>
      </c>
      <c r="M6" s="92" t="s">
        <v>418</v>
      </c>
      <c r="N6" s="92" t="s">
        <v>418</v>
      </c>
      <c r="O6" s="85" t="s">
        <v>418</v>
      </c>
      <c r="P6" s="89" t="s">
        <v>418</v>
      </c>
      <c r="Q6" s="92" t="s">
        <v>418</v>
      </c>
      <c r="R6" s="105">
        <v>48.825503355704697</v>
      </c>
    </row>
    <row r="7" spans="1:38" ht="16.5" x14ac:dyDescent="0.3">
      <c r="A7" s="103">
        <v>1980</v>
      </c>
      <c r="B7" s="104">
        <v>46.31</v>
      </c>
      <c r="C7" s="92">
        <f t="shared" si="0"/>
        <v>82.931900654892118</v>
      </c>
      <c r="D7" s="89" t="s">
        <v>418</v>
      </c>
      <c r="E7" s="92" t="s">
        <v>418</v>
      </c>
      <c r="F7" s="92" t="s">
        <v>418</v>
      </c>
      <c r="G7" s="85" t="s">
        <v>418</v>
      </c>
      <c r="H7" s="89">
        <v>2.867</v>
      </c>
      <c r="I7" s="92">
        <f t="shared" si="1"/>
        <v>107.90365073391042</v>
      </c>
      <c r="J7" s="89" t="s">
        <v>418</v>
      </c>
      <c r="K7" s="89" t="s">
        <v>418</v>
      </c>
      <c r="L7" s="89" t="s">
        <v>418</v>
      </c>
      <c r="M7" s="92" t="s">
        <v>418</v>
      </c>
      <c r="N7" s="92" t="s">
        <v>418</v>
      </c>
      <c r="O7" s="85" t="s">
        <v>418</v>
      </c>
      <c r="P7" s="89" t="s">
        <v>418</v>
      </c>
      <c r="Q7" s="92" t="s">
        <v>418</v>
      </c>
      <c r="R7" s="105">
        <v>73.825503355704697</v>
      </c>
    </row>
    <row r="8" spans="1:38" ht="16.5" x14ac:dyDescent="0.3">
      <c r="A8" s="103">
        <v>1985</v>
      </c>
      <c r="B8" s="104">
        <v>48.77</v>
      </c>
      <c r="C8" s="92">
        <f t="shared" si="0"/>
        <v>87.337266139906916</v>
      </c>
      <c r="D8" s="89" t="s">
        <v>418</v>
      </c>
      <c r="E8" s="92" t="s">
        <v>418</v>
      </c>
      <c r="F8" s="92" t="s">
        <v>418</v>
      </c>
      <c r="G8" s="85" t="s">
        <v>418</v>
      </c>
      <c r="H8" s="89">
        <v>3.04</v>
      </c>
      <c r="I8" s="92">
        <f t="shared" si="1"/>
        <v>114.41475348136997</v>
      </c>
      <c r="J8" s="89" t="s">
        <v>418</v>
      </c>
      <c r="K8" s="89" t="s">
        <v>418</v>
      </c>
      <c r="L8" s="89" t="s">
        <v>418</v>
      </c>
      <c r="M8" s="92" t="s">
        <v>418</v>
      </c>
      <c r="N8" s="92" t="s">
        <v>418</v>
      </c>
      <c r="O8" s="85" t="s">
        <v>418</v>
      </c>
      <c r="P8" s="89" t="s">
        <v>418</v>
      </c>
      <c r="Q8" s="92" t="s">
        <v>418</v>
      </c>
      <c r="R8" s="105">
        <v>87.835570469798668</v>
      </c>
    </row>
    <row r="9" spans="1:38" ht="16.5" x14ac:dyDescent="0.3">
      <c r="A9" s="103">
        <v>1990</v>
      </c>
      <c r="B9" s="104">
        <v>55.840996811000004</v>
      </c>
      <c r="C9" s="92">
        <f t="shared" si="0"/>
        <v>100</v>
      </c>
      <c r="D9" s="101">
        <v>12.88</v>
      </c>
      <c r="E9" s="94">
        <f t="shared" ref="E9:E26" si="2">100*D9/D$9</f>
        <v>100</v>
      </c>
      <c r="F9" s="92" t="s">
        <v>418</v>
      </c>
      <c r="G9" s="85" t="s">
        <v>418</v>
      </c>
      <c r="H9" s="89">
        <v>2.657</v>
      </c>
      <c r="I9" s="92">
        <f t="shared" si="1"/>
        <v>100</v>
      </c>
      <c r="J9" s="89" t="s">
        <v>418</v>
      </c>
      <c r="K9" s="89" t="s">
        <v>418</v>
      </c>
      <c r="L9" s="102">
        <v>1.42</v>
      </c>
      <c r="M9" s="94">
        <f>100*L9/L$9</f>
        <v>100</v>
      </c>
      <c r="N9" s="92" t="s">
        <v>418</v>
      </c>
      <c r="O9" s="85" t="s">
        <v>418</v>
      </c>
      <c r="P9" s="84">
        <v>1.2238556753980483</v>
      </c>
      <c r="Q9" s="92">
        <f t="shared" ref="Q9:Q28" si="3">100*P9/P$9</f>
        <v>100</v>
      </c>
      <c r="R9" s="105">
        <v>100</v>
      </c>
    </row>
    <row r="10" spans="1:38" ht="16.5" x14ac:dyDescent="0.3">
      <c r="A10" s="103">
        <v>1991</v>
      </c>
      <c r="B10" s="104">
        <v>61.178883661999997</v>
      </c>
      <c r="C10" s="92">
        <f t="shared" si="0"/>
        <v>109.55908231557301</v>
      </c>
      <c r="D10" s="101">
        <v>12.46</v>
      </c>
      <c r="E10" s="94">
        <f t="shared" si="2"/>
        <v>96.739130434782609</v>
      </c>
      <c r="F10" s="92" t="s">
        <v>418</v>
      </c>
      <c r="G10" s="85" t="s">
        <v>418</v>
      </c>
      <c r="H10" s="89">
        <v>2.59</v>
      </c>
      <c r="I10" s="92">
        <f t="shared" si="1"/>
        <v>97.47835905156191</v>
      </c>
      <c r="J10" s="89" t="s">
        <v>418</v>
      </c>
      <c r="K10" s="89" t="s">
        <v>418</v>
      </c>
      <c r="L10" s="102">
        <v>1.41</v>
      </c>
      <c r="M10" s="94">
        <f>100*L10/L$9</f>
        <v>99.295774647887328</v>
      </c>
      <c r="N10" s="92" t="s">
        <v>418</v>
      </c>
      <c r="O10" s="85" t="s">
        <v>418</v>
      </c>
      <c r="P10" s="84">
        <v>1.1750461538461539</v>
      </c>
      <c r="Q10" s="92">
        <f t="shared" si="3"/>
        <v>96.011823735995705</v>
      </c>
      <c r="R10" s="105">
        <v>102.09731543624162</v>
      </c>
    </row>
    <row r="11" spans="1:38" ht="16.5" x14ac:dyDescent="0.3">
      <c r="A11" s="103">
        <v>1992</v>
      </c>
      <c r="B11" s="104">
        <v>60.639691185000004</v>
      </c>
      <c r="C11" s="92">
        <f t="shared" si="0"/>
        <v>108.59349697900578</v>
      </c>
      <c r="D11" s="101">
        <v>12.96</v>
      </c>
      <c r="E11" s="94">
        <f t="shared" si="2"/>
        <v>100.62111801242236</v>
      </c>
      <c r="F11" s="92" t="s">
        <v>418</v>
      </c>
      <c r="G11" s="85" t="s">
        <v>418</v>
      </c>
      <c r="H11" s="89">
        <v>2.58</v>
      </c>
      <c r="I11" s="92">
        <f t="shared" si="1"/>
        <v>97.101994730899506</v>
      </c>
      <c r="J11" s="89" t="s">
        <v>418</v>
      </c>
      <c r="K11" s="89" t="s">
        <v>418</v>
      </c>
      <c r="L11" s="102">
        <v>1.39</v>
      </c>
      <c r="M11" s="94">
        <f>100*L11/L$9</f>
        <v>97.887323943661983</v>
      </c>
      <c r="N11" s="92" t="s">
        <v>418</v>
      </c>
      <c r="O11" s="85" t="s">
        <v>418</v>
      </c>
      <c r="P11" s="84">
        <v>1.2149305366847827</v>
      </c>
      <c r="Q11" s="92">
        <f t="shared" si="3"/>
        <v>99.270736011387712</v>
      </c>
      <c r="R11" s="105">
        <v>103.35570469798658</v>
      </c>
    </row>
    <row r="12" spans="1:38" ht="16.5" x14ac:dyDescent="0.3">
      <c r="A12" s="103">
        <v>1993</v>
      </c>
      <c r="B12" s="104">
        <v>60.194322222000004</v>
      </c>
      <c r="C12" s="92">
        <f t="shared" si="0"/>
        <v>107.7959306953891</v>
      </c>
      <c r="D12" s="101">
        <v>13.12</v>
      </c>
      <c r="E12" s="94">
        <f t="shared" si="2"/>
        <v>101.86335403726707</v>
      </c>
      <c r="F12" s="92" t="s">
        <v>418</v>
      </c>
      <c r="G12" s="85" t="s">
        <v>418</v>
      </c>
      <c r="H12" s="89">
        <v>2.52</v>
      </c>
      <c r="I12" s="92">
        <f t="shared" si="1"/>
        <v>94.843808806925097</v>
      </c>
      <c r="J12" s="89" t="s">
        <v>418</v>
      </c>
      <c r="K12" s="89" t="s">
        <v>418</v>
      </c>
      <c r="L12" s="102">
        <v>1.36</v>
      </c>
      <c r="M12" s="94">
        <f>100*L12/L$9</f>
        <v>95.774647887323951</v>
      </c>
      <c r="N12" s="92" t="s">
        <v>418</v>
      </c>
      <c r="O12" s="85" t="s">
        <v>418</v>
      </c>
      <c r="P12" s="84">
        <v>1.1690386237139483</v>
      </c>
      <c r="Q12" s="92">
        <f t="shared" si="3"/>
        <v>95.520954571193926</v>
      </c>
      <c r="R12" s="105">
        <v>104.61409395973153</v>
      </c>
    </row>
    <row r="13" spans="1:38" ht="16.5" x14ac:dyDescent="0.3">
      <c r="A13" s="103">
        <v>1994</v>
      </c>
      <c r="B13" s="104">
        <v>59.861552191000001</v>
      </c>
      <c r="C13" s="92">
        <f t="shared" si="0"/>
        <v>107.20000646408232</v>
      </c>
      <c r="D13" s="101">
        <v>13.56</v>
      </c>
      <c r="E13" s="94">
        <f t="shared" si="2"/>
        <v>105.27950310559005</v>
      </c>
      <c r="F13" s="92" t="s">
        <v>418</v>
      </c>
      <c r="G13" s="85" t="s">
        <v>418</v>
      </c>
      <c r="H13" s="89">
        <v>2.4900000000000002</v>
      </c>
      <c r="I13" s="92">
        <f t="shared" si="1"/>
        <v>93.714715844937913</v>
      </c>
      <c r="J13" s="89" t="s">
        <v>418</v>
      </c>
      <c r="K13" s="89" t="s">
        <v>418</v>
      </c>
      <c r="L13" s="102">
        <v>1.4</v>
      </c>
      <c r="M13" s="94">
        <f>100*L13/L$9</f>
        <v>98.591549295774655</v>
      </c>
      <c r="N13" s="92" t="s">
        <v>418</v>
      </c>
      <c r="O13" s="85" t="s">
        <v>418</v>
      </c>
      <c r="P13" s="84">
        <v>1.2310951978356444</v>
      </c>
      <c r="Q13" s="92">
        <f t="shared" si="3"/>
        <v>100.59153400054639</v>
      </c>
      <c r="R13" s="105">
        <v>105.28523489932886</v>
      </c>
    </row>
    <row r="14" spans="1:38" ht="16.5" x14ac:dyDescent="0.3">
      <c r="A14" s="103">
        <v>1995</v>
      </c>
      <c r="B14" s="104">
        <v>61.392772123999997</v>
      </c>
      <c r="C14" s="92">
        <f t="shared" si="0"/>
        <v>109.94211355465337</v>
      </c>
      <c r="D14" s="101">
        <v>13.5</v>
      </c>
      <c r="E14" s="94">
        <f t="shared" si="2"/>
        <v>104.81366459627328</v>
      </c>
      <c r="F14" s="92" t="s">
        <v>418</v>
      </c>
      <c r="G14" s="85" t="s">
        <v>418</v>
      </c>
      <c r="H14" s="100">
        <v>2.4009999999999998</v>
      </c>
      <c r="I14" s="94">
        <f t="shared" si="1"/>
        <v>90.365073391042515</v>
      </c>
      <c r="J14" s="89" t="s">
        <v>418</v>
      </c>
      <c r="K14" s="89" t="s">
        <v>418</v>
      </c>
      <c r="L14" s="102">
        <v>1.63</v>
      </c>
      <c r="M14" s="94">
        <v>97</v>
      </c>
      <c r="N14" s="92" t="s">
        <v>418</v>
      </c>
      <c r="O14" s="85" t="s">
        <v>418</v>
      </c>
      <c r="P14" s="84">
        <v>1.2827424721344203</v>
      </c>
      <c r="Q14" s="92">
        <f t="shared" si="3"/>
        <v>104.81158014953191</v>
      </c>
      <c r="R14" s="93">
        <v>107.29865771812082</v>
      </c>
    </row>
    <row r="15" spans="1:38" ht="16.5" x14ac:dyDescent="0.3">
      <c r="A15" s="103">
        <v>1996</v>
      </c>
      <c r="B15" s="104">
        <v>63.676418779000002</v>
      </c>
      <c r="C15" s="92">
        <f t="shared" si="0"/>
        <v>114.03166564973732</v>
      </c>
      <c r="D15" s="101">
        <v>13.98</v>
      </c>
      <c r="E15" s="94">
        <f t="shared" si="2"/>
        <v>108.54037267080744</v>
      </c>
      <c r="F15" s="92" t="s">
        <v>418</v>
      </c>
      <c r="G15" s="85" t="s">
        <v>418</v>
      </c>
      <c r="H15" s="89">
        <v>2.3519999999999999</v>
      </c>
      <c r="I15" s="92">
        <f t="shared" si="1"/>
        <v>88.52088821979676</v>
      </c>
      <c r="J15" s="89" t="s">
        <v>418</v>
      </c>
      <c r="K15" s="89" t="s">
        <v>418</v>
      </c>
      <c r="L15" s="102">
        <v>1.56</v>
      </c>
      <c r="M15" s="94">
        <f>100*L15/L$9</f>
        <v>109.85915492957747</v>
      </c>
      <c r="N15" s="92" t="s">
        <v>418</v>
      </c>
      <c r="O15" s="85" t="s">
        <v>418</v>
      </c>
      <c r="P15" s="84">
        <v>1.1822512919896639</v>
      </c>
      <c r="Q15" s="92">
        <f t="shared" si="3"/>
        <v>96.600548230913518</v>
      </c>
      <c r="R15" s="93">
        <v>110.15100671140941</v>
      </c>
    </row>
    <row r="16" spans="1:38" ht="16.5" x14ac:dyDescent="0.3">
      <c r="A16" s="103">
        <v>1997</v>
      </c>
      <c r="B16" s="104">
        <v>63.916223076999998</v>
      </c>
      <c r="C16" s="92">
        <f t="shared" si="0"/>
        <v>114.46110694143137</v>
      </c>
      <c r="D16" s="101">
        <v>14.27</v>
      </c>
      <c r="E16" s="94">
        <f t="shared" si="2"/>
        <v>110.7919254658385</v>
      </c>
      <c r="F16" s="92" t="s">
        <v>418</v>
      </c>
      <c r="G16" s="85" t="s">
        <v>418</v>
      </c>
      <c r="H16" s="89">
        <v>2.3959999999999999</v>
      </c>
      <c r="I16" s="92">
        <f t="shared" si="1"/>
        <v>90.17689123071132</v>
      </c>
      <c r="J16" s="89" t="s">
        <v>418</v>
      </c>
      <c r="K16" s="89" t="s">
        <v>418</v>
      </c>
      <c r="L16" s="102">
        <v>1.5</v>
      </c>
      <c r="M16" s="94">
        <v>97</v>
      </c>
      <c r="N16" s="92" t="s">
        <v>418</v>
      </c>
      <c r="O16" s="85" t="s">
        <v>418</v>
      </c>
      <c r="P16" s="84">
        <v>1.1702684509326844</v>
      </c>
      <c r="Q16" s="92">
        <f t="shared" si="3"/>
        <v>95.621442499914451</v>
      </c>
      <c r="R16" s="93">
        <v>110.57046979865773</v>
      </c>
    </row>
    <row r="17" spans="1:18" ht="16.5" x14ac:dyDescent="0.3">
      <c r="A17" s="103">
        <v>1998</v>
      </c>
      <c r="B17" s="104">
        <v>66.882814308000007</v>
      </c>
      <c r="C17" s="92">
        <f t="shared" si="0"/>
        <v>119.77367548500656</v>
      </c>
      <c r="D17" s="101">
        <v>12.89</v>
      </c>
      <c r="E17" s="94">
        <f t="shared" si="2"/>
        <v>100.07763975155279</v>
      </c>
      <c r="F17" s="92" t="s">
        <v>418</v>
      </c>
      <c r="G17" s="85" t="s">
        <v>418</v>
      </c>
      <c r="H17" s="100">
        <v>2.3420000000000001</v>
      </c>
      <c r="I17" s="92">
        <f t="shared" si="1"/>
        <v>88.14452389913437</v>
      </c>
      <c r="J17" s="89" t="s">
        <v>418</v>
      </c>
      <c r="K17" s="89" t="s">
        <v>418</v>
      </c>
      <c r="L17" s="102">
        <v>1.52</v>
      </c>
      <c r="M17" s="94">
        <f>100*L17/L$9</f>
        <v>107.04225352112677</v>
      </c>
      <c r="N17" s="92" t="s">
        <v>418</v>
      </c>
      <c r="O17" s="85" t="s">
        <v>418</v>
      </c>
      <c r="P17" s="84">
        <v>1.111662310422717</v>
      </c>
      <c r="Q17" s="92">
        <f t="shared" si="3"/>
        <v>90.832794484624074</v>
      </c>
      <c r="R17" s="93">
        <v>109.64765100671138</v>
      </c>
    </row>
    <row r="18" spans="1:18" ht="16.5" x14ac:dyDescent="0.3">
      <c r="A18" s="103">
        <v>1999</v>
      </c>
      <c r="B18" s="104">
        <v>68.616858746000005</v>
      </c>
      <c r="C18" s="92">
        <f t="shared" si="0"/>
        <v>122.87900049177365</v>
      </c>
      <c r="D18" s="101">
        <v>13.14</v>
      </c>
      <c r="E18" s="94">
        <f t="shared" si="2"/>
        <v>102.01863354037266</v>
      </c>
      <c r="F18" s="92" t="s">
        <v>418</v>
      </c>
      <c r="G18" s="85" t="s">
        <v>418</v>
      </c>
      <c r="H18" s="100">
        <v>2.2799999999999998</v>
      </c>
      <c r="I18" s="92">
        <f t="shared" si="1"/>
        <v>85.81106511102746</v>
      </c>
      <c r="J18" s="89" t="s">
        <v>418</v>
      </c>
      <c r="K18" s="89" t="s">
        <v>418</v>
      </c>
      <c r="L18" s="102">
        <v>1.58</v>
      </c>
      <c r="M18" s="94">
        <v>98</v>
      </c>
      <c r="N18" s="92" t="s">
        <v>418</v>
      </c>
      <c r="O18" s="85" t="s">
        <v>418</v>
      </c>
      <c r="P18" s="84">
        <v>1.1687712481787276</v>
      </c>
      <c r="Q18" s="92">
        <f t="shared" si="3"/>
        <v>95.499107588694642</v>
      </c>
      <c r="R18" s="93">
        <v>111.57718120805369</v>
      </c>
    </row>
    <row r="19" spans="1:18" ht="16.5" x14ac:dyDescent="0.3">
      <c r="A19" s="103">
        <v>2000</v>
      </c>
      <c r="B19" s="104">
        <v>73.847788274999999</v>
      </c>
      <c r="C19" s="92">
        <f t="shared" si="0"/>
        <v>132.24654374445709</v>
      </c>
      <c r="D19" s="101">
        <v>13.75</v>
      </c>
      <c r="E19" s="94">
        <f t="shared" si="2"/>
        <v>106.75465838509317</v>
      </c>
      <c r="F19" s="92" t="s">
        <v>418</v>
      </c>
      <c r="G19" s="85" t="s">
        <v>418</v>
      </c>
      <c r="H19" s="95">
        <v>2.2570000000000001</v>
      </c>
      <c r="I19" s="92">
        <f t="shared" si="1"/>
        <v>84.945427173503958</v>
      </c>
      <c r="J19" s="89" t="s">
        <v>418</v>
      </c>
      <c r="K19" s="89" t="s">
        <v>418</v>
      </c>
      <c r="L19" s="102">
        <v>1.67</v>
      </c>
      <c r="M19" s="94">
        <v>97</v>
      </c>
      <c r="N19" s="92" t="s">
        <v>418</v>
      </c>
      <c r="O19" s="85" t="s">
        <v>418</v>
      </c>
      <c r="P19" s="84">
        <v>1.2962238004503726</v>
      </c>
      <c r="Q19" s="92">
        <f t="shared" si="3"/>
        <v>105.91312574734657</v>
      </c>
      <c r="R19" s="93">
        <v>115.7718120805369</v>
      </c>
    </row>
    <row r="20" spans="1:18" ht="16.5" x14ac:dyDescent="0.3">
      <c r="A20" s="103">
        <v>2001</v>
      </c>
      <c r="B20" s="97">
        <v>60.072413419741842</v>
      </c>
      <c r="C20" s="92">
        <f t="shared" si="0"/>
        <v>107.57761653693888</v>
      </c>
      <c r="D20" s="101">
        <v>13.31</v>
      </c>
      <c r="E20" s="94">
        <f t="shared" si="2"/>
        <v>103.33850931677019</v>
      </c>
      <c r="F20" s="92" t="s">
        <v>418</v>
      </c>
      <c r="G20" s="85" t="s">
        <v>418</v>
      </c>
      <c r="H20" s="95">
        <v>2.242</v>
      </c>
      <c r="I20" s="92">
        <f t="shared" si="1"/>
        <v>84.380880692510345</v>
      </c>
      <c r="J20" s="89" t="s">
        <v>418</v>
      </c>
      <c r="K20" s="89" t="s">
        <v>418</v>
      </c>
      <c r="L20" s="102">
        <v>1.75</v>
      </c>
      <c r="M20" s="94">
        <v>95</v>
      </c>
      <c r="N20" s="92" t="s">
        <v>418</v>
      </c>
      <c r="O20" s="85" t="s">
        <v>418</v>
      </c>
      <c r="P20" s="84">
        <v>1.3417760805415726</v>
      </c>
      <c r="Q20" s="92">
        <f t="shared" si="3"/>
        <v>109.63515613106681</v>
      </c>
      <c r="R20" s="98">
        <v>118.03691275167785</v>
      </c>
    </row>
    <row r="21" spans="1:18" ht="16.5" x14ac:dyDescent="0.3">
      <c r="A21" s="82">
        <v>2002</v>
      </c>
      <c r="B21" s="97">
        <v>50.603389645902261</v>
      </c>
      <c r="C21" s="92">
        <f t="shared" si="0"/>
        <v>90.620498443419635</v>
      </c>
      <c r="D21" s="101">
        <v>13.09</v>
      </c>
      <c r="E21" s="94">
        <f t="shared" si="2"/>
        <v>101.63043478260869</v>
      </c>
      <c r="F21" s="92" t="s">
        <v>418</v>
      </c>
      <c r="G21" s="85" t="s">
        <v>418</v>
      </c>
      <c r="H21" s="101">
        <v>2.2629999999999999</v>
      </c>
      <c r="I21" s="92">
        <f t="shared" si="1"/>
        <v>85.171245765901389</v>
      </c>
      <c r="J21" s="89" t="s">
        <v>418</v>
      </c>
      <c r="K21" s="89" t="s">
        <v>418</v>
      </c>
      <c r="L21" s="102">
        <v>1.71</v>
      </c>
      <c r="M21" s="94">
        <f>100*L21/L$9</f>
        <v>120.42253521126761</v>
      </c>
      <c r="N21" s="92" t="s">
        <v>418</v>
      </c>
      <c r="O21" s="85" t="s">
        <v>418</v>
      </c>
      <c r="P21" s="84">
        <v>1.3326426134425111</v>
      </c>
      <c r="Q21" s="92">
        <f t="shared" si="3"/>
        <v>108.88886984235954</v>
      </c>
      <c r="R21" s="98">
        <v>116.52684563758389</v>
      </c>
    </row>
    <row r="22" spans="1:18" ht="16.5" x14ac:dyDescent="0.3">
      <c r="A22" s="82">
        <v>2003</v>
      </c>
      <c r="B22" s="97">
        <v>54.137752083948385</v>
      </c>
      <c r="C22" s="92">
        <f t="shared" si="0"/>
        <v>96.949831084111125</v>
      </c>
      <c r="D22" s="101">
        <v>13.33</v>
      </c>
      <c r="E22" s="94">
        <f t="shared" si="2"/>
        <v>103.49378881987577</v>
      </c>
      <c r="F22" s="94">
        <v>100</v>
      </c>
      <c r="G22" s="77">
        <v>14.5758977748</v>
      </c>
      <c r="H22" s="84">
        <v>2.2829999999999999</v>
      </c>
      <c r="I22" s="92">
        <f t="shared" si="1"/>
        <v>85.923974407226183</v>
      </c>
      <c r="J22" s="89" t="s">
        <v>418</v>
      </c>
      <c r="K22" s="89" t="s">
        <v>418</v>
      </c>
      <c r="L22" s="88">
        <v>1.77</v>
      </c>
      <c r="M22" s="94">
        <f>100*L22/L$9</f>
        <v>124.64788732394366</v>
      </c>
      <c r="N22" s="94">
        <v>100</v>
      </c>
      <c r="O22" s="85">
        <v>1.7874000000000001</v>
      </c>
      <c r="P22" s="84">
        <v>1.3053198915621824</v>
      </c>
      <c r="Q22" s="92">
        <f t="shared" si="3"/>
        <v>106.65635808222554</v>
      </c>
      <c r="R22" s="93">
        <v>120.21812080536914</v>
      </c>
    </row>
    <row r="23" spans="1:18" ht="16.5" x14ac:dyDescent="0.3">
      <c r="A23" s="82">
        <v>2004</v>
      </c>
      <c r="B23" s="97">
        <v>62.226225498627819</v>
      </c>
      <c r="C23" s="92">
        <f t="shared" si="0"/>
        <v>111.43466100585439</v>
      </c>
      <c r="D23" s="84">
        <v>14.24400676459285</v>
      </c>
      <c r="E23" s="94">
        <f t="shared" si="2"/>
        <v>110.59011463193207</v>
      </c>
      <c r="F23" s="94">
        <v>102.75</v>
      </c>
      <c r="G23" s="77">
        <f t="shared" ref="G23:G37" si="4">G$22*(F23/100)</f>
        <v>14.976734963607001</v>
      </c>
      <c r="H23" s="84">
        <v>2.3540000000000001</v>
      </c>
      <c r="I23" s="92">
        <f t="shared" si="1"/>
        <v>88.596161083929246</v>
      </c>
      <c r="J23" s="89" t="s">
        <v>418</v>
      </c>
      <c r="K23" s="89" t="s">
        <v>418</v>
      </c>
      <c r="L23" s="88">
        <v>1.83</v>
      </c>
      <c r="M23" s="94">
        <f>100*L23/L$9</f>
        <v>128.87323943661971</v>
      </c>
      <c r="N23" s="94">
        <v>102.38333333333333</v>
      </c>
      <c r="O23" s="85">
        <f t="shared" ref="O23:O36" si="5">O$22*(N23/100)</f>
        <v>1.8299996999999997</v>
      </c>
      <c r="P23" s="84">
        <v>1.3374839893262176</v>
      </c>
      <c r="Q23" s="92">
        <f t="shared" si="3"/>
        <v>109.28445373194947</v>
      </c>
      <c r="R23" s="98">
        <v>124.58053691275168</v>
      </c>
    </row>
    <row r="24" spans="1:18" ht="16.5" x14ac:dyDescent="0.3">
      <c r="A24" s="82">
        <v>2005</v>
      </c>
      <c r="B24" s="97">
        <v>74.880165254645974</v>
      </c>
      <c r="C24" s="92">
        <f t="shared" si="0"/>
        <v>134.09532338415471</v>
      </c>
      <c r="D24" s="84">
        <v>15.528369144621673</v>
      </c>
      <c r="E24" s="94">
        <f t="shared" si="2"/>
        <v>120.56187224085149</v>
      </c>
      <c r="F24" s="94">
        <v>108.65833333333335</v>
      </c>
      <c r="G24" s="77">
        <f t="shared" si="4"/>
        <v>15.837927590468102</v>
      </c>
      <c r="H24" s="84">
        <v>2.621</v>
      </c>
      <c r="I24" s="92">
        <f t="shared" si="1"/>
        <v>98.645088445615357</v>
      </c>
      <c r="J24" s="89" t="s">
        <v>418</v>
      </c>
      <c r="K24" s="89" t="s">
        <v>418</v>
      </c>
      <c r="L24" s="88" t="s">
        <v>418</v>
      </c>
      <c r="M24" s="87" t="s">
        <v>418</v>
      </c>
      <c r="N24" s="96">
        <v>112.66666666666664</v>
      </c>
      <c r="O24" s="85">
        <f t="shared" si="5"/>
        <v>2.0138039999999999</v>
      </c>
      <c r="P24" s="84">
        <v>1.3032388477366255</v>
      </c>
      <c r="Q24" s="92">
        <f t="shared" si="3"/>
        <v>106.48631811204034</v>
      </c>
      <c r="R24" s="98">
        <v>130.62080536912751</v>
      </c>
    </row>
    <row r="25" spans="1:18" ht="16.5" x14ac:dyDescent="0.3">
      <c r="A25" s="82">
        <v>2006</v>
      </c>
      <c r="B25" s="97">
        <v>81.543828676313808</v>
      </c>
      <c r="C25" s="92">
        <f t="shared" si="0"/>
        <v>146.02860502706974</v>
      </c>
      <c r="D25" s="84">
        <v>16.521048703335889</v>
      </c>
      <c r="E25" s="94">
        <f t="shared" si="2"/>
        <v>128.26901167186247</v>
      </c>
      <c r="F25" s="94">
        <v>111.94166666666666</v>
      </c>
      <c r="G25" s="77">
        <f t="shared" si="4"/>
        <v>16.316502900740701</v>
      </c>
      <c r="H25" s="84">
        <v>2.84</v>
      </c>
      <c r="I25" s="92">
        <f t="shared" si="1"/>
        <v>106.88746706812194</v>
      </c>
      <c r="J25" s="89" t="s">
        <v>418</v>
      </c>
      <c r="K25" s="89" t="s">
        <v>418</v>
      </c>
      <c r="L25" s="88" t="s">
        <v>418</v>
      </c>
      <c r="M25" s="87" t="s">
        <v>418</v>
      </c>
      <c r="N25" s="96">
        <v>124.99166666666667</v>
      </c>
      <c r="O25" s="85">
        <f t="shared" si="5"/>
        <v>2.2341010500000005</v>
      </c>
      <c r="P25" s="84">
        <v>1.4650891106141408</v>
      </c>
      <c r="Q25" s="92">
        <f t="shared" si="3"/>
        <v>119.71093814943772</v>
      </c>
      <c r="R25" s="98">
        <v>134.56375838926175</v>
      </c>
    </row>
    <row r="26" spans="1:18" ht="16.5" x14ac:dyDescent="0.3">
      <c r="A26" s="82">
        <v>2007</v>
      </c>
      <c r="B26" s="97">
        <v>89.714177994391093</v>
      </c>
      <c r="C26" s="92">
        <f t="shared" si="0"/>
        <v>160.66005823291192</v>
      </c>
      <c r="D26" s="84">
        <v>16.539321808086218</v>
      </c>
      <c r="E26" s="94">
        <f t="shared" si="2"/>
        <v>128.41088360315385</v>
      </c>
      <c r="F26" s="94">
        <v>113.47499999999997</v>
      </c>
      <c r="G26" s="77">
        <f t="shared" si="4"/>
        <v>16.539999999954293</v>
      </c>
      <c r="H26" s="84">
        <v>2.99</v>
      </c>
      <c r="I26" s="92">
        <f t="shared" si="1"/>
        <v>112.53293187805797</v>
      </c>
      <c r="J26" s="89" t="s">
        <v>418</v>
      </c>
      <c r="K26" s="89" t="s">
        <v>418</v>
      </c>
      <c r="L26" s="88" t="s">
        <v>418</v>
      </c>
      <c r="M26" s="87" t="s">
        <v>418</v>
      </c>
      <c r="N26" s="96">
        <v>131.44166666666666</v>
      </c>
      <c r="O26" s="85">
        <f t="shared" si="5"/>
        <v>2.3493883499999999</v>
      </c>
      <c r="P26" s="84">
        <v>1.6131126053433746</v>
      </c>
      <c r="Q26" s="92">
        <f t="shared" si="3"/>
        <v>131.80578705236007</v>
      </c>
      <c r="R26" s="98">
        <v>139.76510067114094</v>
      </c>
    </row>
    <row r="27" spans="1:18" ht="16.5" x14ac:dyDescent="0.3">
      <c r="A27" s="82">
        <v>2008</v>
      </c>
      <c r="B27" s="97">
        <v>117.95873850295391</v>
      </c>
      <c r="C27" s="92">
        <f t="shared" si="0"/>
        <v>211.24038831577136</v>
      </c>
      <c r="D27" s="84" t="s">
        <v>418</v>
      </c>
      <c r="E27" s="87" t="s">
        <v>418</v>
      </c>
      <c r="F27" s="96">
        <v>119.47499999999998</v>
      </c>
      <c r="G27" s="77">
        <f t="shared" si="4"/>
        <v>17.414553866442297</v>
      </c>
      <c r="H27" s="84">
        <v>3.343</v>
      </c>
      <c r="I27" s="92">
        <f t="shared" si="1"/>
        <v>125.81859239744072</v>
      </c>
      <c r="J27" s="94">
        <v>100</v>
      </c>
      <c r="K27" s="89">
        <v>3.3898305084699998</v>
      </c>
      <c r="L27" s="88" t="s">
        <v>418</v>
      </c>
      <c r="M27" s="87" t="s">
        <v>418</v>
      </c>
      <c r="N27" s="96">
        <v>143.79999999999998</v>
      </c>
      <c r="O27" s="85">
        <f t="shared" si="5"/>
        <v>2.5702811999999997</v>
      </c>
      <c r="P27" s="100">
        <v>1.5261147432722471</v>
      </c>
      <c r="Q27" s="92">
        <f t="shared" si="3"/>
        <v>124.69728040243729</v>
      </c>
      <c r="R27" s="98">
        <v>148.57382550335569</v>
      </c>
    </row>
    <row r="28" spans="1:18" ht="16.5" x14ac:dyDescent="0.3">
      <c r="A28" s="82">
        <v>2009</v>
      </c>
      <c r="B28" s="97">
        <v>98.009496775464868</v>
      </c>
      <c r="C28" s="92">
        <f t="shared" si="0"/>
        <v>175.51530662532545</v>
      </c>
      <c r="D28" s="84" t="s">
        <v>418</v>
      </c>
      <c r="E28" s="87" t="s">
        <v>418</v>
      </c>
      <c r="F28" s="96">
        <v>111.05000000000001</v>
      </c>
      <c r="G28" s="77">
        <f t="shared" si="4"/>
        <v>16.186534478915402</v>
      </c>
      <c r="H28" s="84">
        <v>3.0110000000000001</v>
      </c>
      <c r="I28" s="92">
        <f t="shared" si="1"/>
        <v>113.32329695144901</v>
      </c>
      <c r="J28" s="94">
        <v>96.449999999999989</v>
      </c>
      <c r="K28" s="89">
        <f t="shared" ref="K28:K37" si="6">K$27*(J28/100)</f>
        <v>3.2694915254193146</v>
      </c>
      <c r="L28" s="88" t="s">
        <v>418</v>
      </c>
      <c r="M28" s="87" t="s">
        <v>418</v>
      </c>
      <c r="N28" s="96">
        <v>123.79166666666669</v>
      </c>
      <c r="O28" s="85">
        <f t="shared" si="5"/>
        <v>2.2126522500000001</v>
      </c>
      <c r="P28" s="84">
        <v>1.7570019352568613</v>
      </c>
      <c r="Q28" s="92">
        <f t="shared" si="3"/>
        <v>143.56283756133351</v>
      </c>
      <c r="R28" s="98">
        <v>144.71476510067114</v>
      </c>
    </row>
    <row r="29" spans="1:18" ht="16.5" x14ac:dyDescent="0.3">
      <c r="A29" s="82">
        <v>2010</v>
      </c>
      <c r="B29" s="99">
        <v>101.52928264986359</v>
      </c>
      <c r="C29" s="92">
        <f t="shared" si="0"/>
        <v>181.81853557073958</v>
      </c>
      <c r="D29" s="84" t="s">
        <v>418</v>
      </c>
      <c r="E29" s="87" t="s">
        <v>418</v>
      </c>
      <c r="F29" s="96">
        <v>113.31666666666666</v>
      </c>
      <c r="G29" s="77">
        <f t="shared" si="4"/>
        <v>16.516921495144199</v>
      </c>
      <c r="H29" s="84">
        <v>3.3159999999999998</v>
      </c>
      <c r="I29" s="92">
        <f t="shared" si="1"/>
        <v>124.80240873165222</v>
      </c>
      <c r="J29" s="94">
        <v>101.61666666666666</v>
      </c>
      <c r="K29" s="89">
        <f t="shared" si="6"/>
        <v>3.4446327683569313</v>
      </c>
      <c r="L29" s="88" t="s">
        <v>418</v>
      </c>
      <c r="M29" s="87" t="s">
        <v>418</v>
      </c>
      <c r="N29" s="96">
        <v>129.58333333333334</v>
      </c>
      <c r="O29" s="85">
        <f t="shared" si="5"/>
        <v>2.3161725000000004</v>
      </c>
      <c r="P29" s="84" t="s">
        <v>418</v>
      </c>
      <c r="Q29" s="83" t="s">
        <v>418</v>
      </c>
      <c r="R29" s="98">
        <v>150.83892617449666</v>
      </c>
    </row>
    <row r="30" spans="1:18" ht="16.5" x14ac:dyDescent="0.3">
      <c r="A30" s="82">
        <v>2011</v>
      </c>
      <c r="B30" s="97">
        <v>121.35065203679788</v>
      </c>
      <c r="C30" s="92">
        <f t="shared" si="0"/>
        <v>217.31462360445053</v>
      </c>
      <c r="D30" s="84" t="s">
        <v>418</v>
      </c>
      <c r="E30" s="87" t="s">
        <v>418</v>
      </c>
      <c r="F30" s="96">
        <v>120.85833333333333</v>
      </c>
      <c r="G30" s="77">
        <f t="shared" si="4"/>
        <v>17.6161871189937</v>
      </c>
      <c r="H30" s="95">
        <v>3.7480000000000002</v>
      </c>
      <c r="I30" s="92">
        <f t="shared" si="1"/>
        <v>141.06134738426798</v>
      </c>
      <c r="J30" s="94">
        <v>110.54166666666667</v>
      </c>
      <c r="K30" s="89">
        <f t="shared" si="6"/>
        <v>3.7471751412378791</v>
      </c>
      <c r="L30" s="88" t="s">
        <v>418</v>
      </c>
      <c r="M30" s="87" t="s">
        <v>418</v>
      </c>
      <c r="N30" s="96">
        <v>137.39999999999995</v>
      </c>
      <c r="O30" s="85">
        <f t="shared" si="5"/>
        <v>2.4558875999999992</v>
      </c>
      <c r="P30" s="84" t="s">
        <v>418</v>
      </c>
      <c r="Q30" s="83" t="s">
        <v>418</v>
      </c>
      <c r="R30" s="93">
        <v>159.98322147651004</v>
      </c>
    </row>
    <row r="31" spans="1:18" ht="16.5" x14ac:dyDescent="0.3">
      <c r="A31" s="82">
        <v>2012</v>
      </c>
      <c r="B31" s="97">
        <v>135.44821365647766</v>
      </c>
      <c r="C31" s="92">
        <f t="shared" si="0"/>
        <v>242.56052254030678</v>
      </c>
      <c r="D31" s="84" t="s">
        <v>418</v>
      </c>
      <c r="E31" s="87" t="s">
        <v>418</v>
      </c>
      <c r="F31" s="96">
        <v>126.26666666666667</v>
      </c>
      <c r="G31" s="77">
        <f t="shared" si="4"/>
        <v>18.4045002569808</v>
      </c>
      <c r="H31" s="95">
        <v>3.9470000000000001</v>
      </c>
      <c r="I31" s="92">
        <f t="shared" si="1"/>
        <v>148.55099736544975</v>
      </c>
      <c r="J31" s="94">
        <v>115.53333333333335</v>
      </c>
      <c r="K31" s="89">
        <f t="shared" si="6"/>
        <v>3.9163841807856739</v>
      </c>
      <c r="L31" s="88" t="s">
        <v>418</v>
      </c>
      <c r="M31" s="87" t="s">
        <v>418</v>
      </c>
      <c r="N31" s="96">
        <v>139.99166666666665</v>
      </c>
      <c r="O31" s="85">
        <f t="shared" si="5"/>
        <v>2.5022110499999997</v>
      </c>
      <c r="P31" s="84" t="s">
        <v>418</v>
      </c>
      <c r="Q31" s="83" t="s">
        <v>418</v>
      </c>
      <c r="R31" s="93">
        <v>163.00335570469798</v>
      </c>
    </row>
    <row r="32" spans="1:18" ht="16.5" x14ac:dyDescent="0.3">
      <c r="A32" s="82">
        <v>2013</v>
      </c>
      <c r="B32" s="97">
        <v>136.95332065892723</v>
      </c>
      <c r="C32" s="92">
        <f t="shared" si="0"/>
        <v>245.25586662154475</v>
      </c>
      <c r="D32" s="84" t="s">
        <v>418</v>
      </c>
      <c r="E32" s="87" t="s">
        <v>418</v>
      </c>
      <c r="F32" s="96">
        <v>127.44166666666666</v>
      </c>
      <c r="G32" s="77">
        <f t="shared" si="4"/>
        <v>18.575767055834696</v>
      </c>
      <c r="H32" s="95">
        <v>4.0510000000000002</v>
      </c>
      <c r="I32" s="92">
        <f t="shared" si="1"/>
        <v>152.46518630033873</v>
      </c>
      <c r="J32" s="94">
        <v>118.83333333333336</v>
      </c>
      <c r="K32" s="89">
        <f t="shared" si="6"/>
        <v>4.0282485875651837</v>
      </c>
      <c r="L32" s="88" t="s">
        <v>418</v>
      </c>
      <c r="M32" s="87" t="s">
        <v>418</v>
      </c>
      <c r="N32" s="96">
        <v>137.90833333333333</v>
      </c>
      <c r="O32" s="85">
        <f t="shared" si="5"/>
        <v>2.4649735499999998</v>
      </c>
      <c r="P32" s="84" t="s">
        <v>418</v>
      </c>
      <c r="Q32" s="83" t="s">
        <v>418</v>
      </c>
      <c r="R32" s="93">
        <v>165.01677852348993</v>
      </c>
    </row>
    <row r="33" spans="1:18" ht="16.5" x14ac:dyDescent="0.3">
      <c r="A33" s="82">
        <v>2014</v>
      </c>
      <c r="B33" s="97">
        <v>137.31</v>
      </c>
      <c r="C33" s="92">
        <f t="shared" si="0"/>
        <v>245.89460762088615</v>
      </c>
      <c r="D33" s="84" t="s">
        <v>418</v>
      </c>
      <c r="E33" s="87" t="s">
        <v>418</v>
      </c>
      <c r="F33" s="96">
        <v>129.60000000000002</v>
      </c>
      <c r="G33" s="77">
        <f t="shared" si="4"/>
        <v>18.890363516140802</v>
      </c>
      <c r="H33" s="95">
        <v>4.0540000000000003</v>
      </c>
      <c r="I33" s="92">
        <f t="shared" si="1"/>
        <v>152.57809559653745</v>
      </c>
      <c r="J33" s="94">
        <v>121.10000000000001</v>
      </c>
      <c r="K33" s="89">
        <f t="shared" si="6"/>
        <v>4.1050847457571704</v>
      </c>
      <c r="L33" s="88" t="s">
        <v>418</v>
      </c>
      <c r="M33" s="87" t="s">
        <v>418</v>
      </c>
      <c r="N33" s="96">
        <v>150.45000000000002</v>
      </c>
      <c r="O33" s="85">
        <f t="shared" si="5"/>
        <v>2.6891433000000005</v>
      </c>
      <c r="P33" s="84" t="s">
        <v>418</v>
      </c>
      <c r="Q33" s="83" t="s">
        <v>418</v>
      </c>
      <c r="R33" s="93">
        <v>168.12080536912754</v>
      </c>
    </row>
    <row r="34" spans="1:18" ht="16.5" x14ac:dyDescent="0.3">
      <c r="A34" s="82">
        <v>2015</v>
      </c>
      <c r="B34" s="81">
        <v>125.41</v>
      </c>
      <c r="C34" s="92">
        <f t="shared" si="0"/>
        <v>224.58409978687155</v>
      </c>
      <c r="D34" s="81" t="s">
        <v>418</v>
      </c>
      <c r="E34" s="91" t="s">
        <v>418</v>
      </c>
      <c r="F34" s="90">
        <v>126.11666666666666</v>
      </c>
      <c r="G34" s="77">
        <f t="shared" si="4"/>
        <v>18.382636410318597</v>
      </c>
      <c r="H34" s="95">
        <v>3.95</v>
      </c>
      <c r="I34" s="92">
        <f t="shared" si="1"/>
        <v>148.66390666164847</v>
      </c>
      <c r="J34" s="94">
        <v>116.52499999999999</v>
      </c>
      <c r="K34" s="89">
        <f t="shared" si="6"/>
        <v>3.9499999999946671</v>
      </c>
      <c r="L34" s="88" t="s">
        <v>418</v>
      </c>
      <c r="M34" s="87" t="s">
        <v>418</v>
      </c>
      <c r="N34" s="90">
        <v>149.09166666666667</v>
      </c>
      <c r="O34" s="85">
        <f t="shared" si="5"/>
        <v>2.6648644500000001</v>
      </c>
      <c r="P34" s="84" t="s">
        <v>418</v>
      </c>
      <c r="Q34" s="83" t="s">
        <v>418</v>
      </c>
      <c r="R34" s="93">
        <v>163</v>
      </c>
    </row>
    <row r="35" spans="1:18" ht="16.5" x14ac:dyDescent="0.3">
      <c r="A35" s="82">
        <v>2016</v>
      </c>
      <c r="B35" s="81">
        <v>121.35</v>
      </c>
      <c r="C35" s="92">
        <f t="shared" si="0"/>
        <v>217.31345593761949</v>
      </c>
      <c r="D35" s="81" t="s">
        <v>418</v>
      </c>
      <c r="E35" s="91" t="s">
        <v>418</v>
      </c>
      <c r="F35" s="90">
        <v>123.49999999999999</v>
      </c>
      <c r="G35" s="77">
        <f t="shared" si="4"/>
        <v>18.001233751877997</v>
      </c>
      <c r="H35" s="81" t="s">
        <v>418</v>
      </c>
      <c r="I35" s="91" t="s">
        <v>418</v>
      </c>
      <c r="J35" s="90">
        <v>113.65833333333332</v>
      </c>
      <c r="K35" s="89">
        <f t="shared" si="6"/>
        <v>3.8528248587518603</v>
      </c>
      <c r="L35" s="88" t="s">
        <v>418</v>
      </c>
      <c r="M35" s="87" t="s">
        <v>418</v>
      </c>
      <c r="N35" s="90">
        <v>146.16666666666669</v>
      </c>
      <c r="O35" s="85">
        <f t="shared" si="5"/>
        <v>2.6125830000000008</v>
      </c>
      <c r="P35" s="84" t="s">
        <v>418</v>
      </c>
      <c r="Q35" s="83" t="s">
        <v>418</v>
      </c>
    </row>
    <row r="36" spans="1:18" ht="16.5" x14ac:dyDescent="0.3">
      <c r="A36" s="82">
        <v>2017</v>
      </c>
      <c r="B36" s="81" t="s">
        <v>418</v>
      </c>
      <c r="C36" s="91" t="s">
        <v>418</v>
      </c>
      <c r="D36" s="81" t="s">
        <v>418</v>
      </c>
      <c r="E36" s="91" t="s">
        <v>418</v>
      </c>
      <c r="F36" s="90">
        <v>125.65833333333332</v>
      </c>
      <c r="G36" s="77">
        <f t="shared" si="4"/>
        <v>18.315830212184096</v>
      </c>
      <c r="H36" s="81" t="s">
        <v>418</v>
      </c>
      <c r="I36" s="91" t="s">
        <v>418</v>
      </c>
      <c r="J36" s="90">
        <v>117.83333333333331</v>
      </c>
      <c r="K36" s="89">
        <f t="shared" si="6"/>
        <v>3.9943502824804828</v>
      </c>
      <c r="L36" s="88" t="s">
        <v>418</v>
      </c>
      <c r="M36" s="87" t="s">
        <v>418</v>
      </c>
      <c r="N36" s="90">
        <v>145.6</v>
      </c>
      <c r="O36" s="85">
        <f t="shared" si="5"/>
        <v>2.6024544000000001</v>
      </c>
      <c r="P36" s="84" t="s">
        <v>418</v>
      </c>
      <c r="Q36" s="83" t="s">
        <v>418</v>
      </c>
    </row>
    <row r="37" spans="1:18" ht="16.5" x14ac:dyDescent="0.3">
      <c r="A37" s="82">
        <v>2018</v>
      </c>
      <c r="B37" s="81" t="s">
        <v>418</v>
      </c>
      <c r="C37" s="91" t="s">
        <v>418</v>
      </c>
      <c r="D37" s="81" t="s">
        <v>418</v>
      </c>
      <c r="E37" s="91" t="s">
        <v>418</v>
      </c>
      <c r="F37" s="90">
        <v>132.95000000000002</v>
      </c>
      <c r="G37" s="77">
        <f t="shared" si="4"/>
        <v>19.3786560915966</v>
      </c>
      <c r="H37" s="81" t="s">
        <v>418</v>
      </c>
      <c r="I37" s="91" t="s">
        <v>418</v>
      </c>
      <c r="J37" s="90">
        <v>122.78333333333332</v>
      </c>
      <c r="K37" s="89">
        <f t="shared" si="6"/>
        <v>4.1621468926497469</v>
      </c>
      <c r="L37" s="88" t="s">
        <v>418</v>
      </c>
      <c r="M37" s="87" t="s">
        <v>418</v>
      </c>
      <c r="N37" s="86" t="s">
        <v>418</v>
      </c>
      <c r="O37" s="85" t="s">
        <v>418</v>
      </c>
      <c r="P37" s="84" t="s">
        <v>418</v>
      </c>
      <c r="Q37" s="83" t="s">
        <v>418</v>
      </c>
    </row>
    <row r="38" spans="1:18" ht="16.5" x14ac:dyDescent="0.3">
      <c r="A38" s="82"/>
      <c r="B38" s="81"/>
      <c r="C38" s="81"/>
      <c r="D38" s="81"/>
      <c r="E38" s="81"/>
    </row>
  </sheetData>
  <hyperlinks>
    <hyperlink ref="B1" r:id="rId1"/>
  </hyperlinks>
  <pageMargins left="0.7" right="0.7" top="0.75" bottom="0.75" header="0.3" footer="0.3"/>
  <pageSetup orientation="portrait" verticalDpi="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workbookViewId="0">
      <selection activeCell="T13" sqref="T13"/>
    </sheetView>
  </sheetViews>
  <sheetFormatPr defaultRowHeight="15.75" x14ac:dyDescent="0.25"/>
  <cols>
    <col min="1" max="1" width="23.875" style="67" bestFit="1" customWidth="1"/>
    <col min="2" max="2" width="13.375" style="67" customWidth="1"/>
    <col min="3" max="3" width="10.25" style="67" bestFit="1" customWidth="1"/>
    <col min="4" max="4" width="9" style="67"/>
    <col min="5" max="5" width="11.875" style="67" bestFit="1" customWidth="1"/>
    <col min="6" max="7" width="10.125" style="67" bestFit="1" customWidth="1"/>
    <col min="8" max="8" width="13" style="117" bestFit="1" customWidth="1"/>
    <col min="9" max="9" width="11.25" style="117" bestFit="1" customWidth="1"/>
    <col min="10" max="16384" width="9" style="67"/>
  </cols>
  <sheetData>
    <row r="1" spans="1:9" x14ac:dyDescent="0.25">
      <c r="A1" s="67" t="s">
        <v>433</v>
      </c>
      <c r="B1" s="67" t="s">
        <v>434</v>
      </c>
      <c r="C1" s="67" t="s">
        <v>435</v>
      </c>
      <c r="D1" s="67" t="s">
        <v>436</v>
      </c>
      <c r="E1" s="67" t="s">
        <v>437</v>
      </c>
      <c r="F1" s="67" t="s">
        <v>3</v>
      </c>
      <c r="G1" s="67" t="s">
        <v>2</v>
      </c>
      <c r="H1" s="117" t="s">
        <v>438</v>
      </c>
      <c r="I1" s="117" t="s">
        <v>439</v>
      </c>
    </row>
    <row r="2" spans="1:9" x14ac:dyDescent="0.25">
      <c r="A2" s="67" t="s">
        <v>92</v>
      </c>
      <c r="B2" s="67">
        <v>683</v>
      </c>
      <c r="C2" s="67">
        <v>0</v>
      </c>
      <c r="D2" s="67">
        <v>0</v>
      </c>
      <c r="E2" s="67">
        <v>0</v>
      </c>
      <c r="F2" s="118">
        <f>'Texas Calc'!B2</f>
        <v>720380.53200000001</v>
      </c>
      <c r="G2" s="118">
        <f>'Texas Calc'!C2</f>
        <v>677991.81200000003</v>
      </c>
      <c r="H2" s="117">
        <f>F2/F$26</f>
        <v>7.5667333260889058E-3</v>
      </c>
      <c r="I2" s="117">
        <f>G2/G$26</f>
        <v>8.4608528321451076E-3</v>
      </c>
    </row>
    <row r="3" spans="1:9" x14ac:dyDescent="0.25">
      <c r="A3" s="67" t="s">
        <v>91</v>
      </c>
      <c r="B3" s="67">
        <v>542</v>
      </c>
      <c r="C3" s="67">
        <f>B$2-B3</f>
        <v>141</v>
      </c>
      <c r="D3" s="67">
        <v>18</v>
      </c>
      <c r="E3" s="67">
        <v>161</v>
      </c>
      <c r="F3" s="118">
        <f>'Texas Calc'!B3</f>
        <v>6802179.6014999999</v>
      </c>
      <c r="G3" s="118">
        <f>'Texas Calc'!C3</f>
        <v>6401924.9115000004</v>
      </c>
      <c r="H3" s="117">
        <f t="shared" ref="H3:I25" si="0">F3/F$26</f>
        <v>7.14487368749607E-2</v>
      </c>
      <c r="I3" s="117">
        <f t="shared" si="0"/>
        <v>7.9891443465758383E-2</v>
      </c>
    </row>
    <row r="4" spans="1:9" x14ac:dyDescent="0.25">
      <c r="A4" s="67" t="s">
        <v>90</v>
      </c>
      <c r="B4" s="67">
        <v>520</v>
      </c>
      <c r="C4" s="67">
        <f t="shared" ref="C4:C25" si="1">B$2-B4</f>
        <v>163</v>
      </c>
      <c r="D4" s="67">
        <v>0</v>
      </c>
      <c r="E4" s="67">
        <v>234</v>
      </c>
      <c r="F4" s="118">
        <f>'Texas Calc'!B4</f>
        <v>1061364.4890000001</v>
      </c>
      <c r="G4" s="118">
        <f>'Texas Calc'!C4</f>
        <v>998911.549</v>
      </c>
      <c r="H4" s="117">
        <f t="shared" si="0"/>
        <v>1.1148360752818932E-2</v>
      </c>
      <c r="I4" s="117">
        <f t="shared" si="0"/>
        <v>1.2465701589356518E-2</v>
      </c>
    </row>
    <row r="5" spans="1:9" x14ac:dyDescent="0.25">
      <c r="A5" s="67" t="s">
        <v>440</v>
      </c>
      <c r="B5" s="67">
        <v>489</v>
      </c>
      <c r="C5" s="67">
        <f t="shared" si="1"/>
        <v>194</v>
      </c>
      <c r="D5" s="67">
        <v>0</v>
      </c>
      <c r="E5" s="67">
        <v>244</v>
      </c>
      <c r="F5" s="118">
        <f>'Texas Calc'!B5</f>
        <v>555897.20819999999</v>
      </c>
      <c r="G5" s="118">
        <f>'Texas Calc'!C5</f>
        <v>523187.03620000003</v>
      </c>
      <c r="H5" s="117">
        <f t="shared" si="0"/>
        <v>5.8390333224145529E-3</v>
      </c>
      <c r="I5" s="117">
        <f t="shared" si="0"/>
        <v>6.528999965230221E-3</v>
      </c>
    </row>
    <row r="6" spans="1:9" x14ac:dyDescent="0.25">
      <c r="A6" s="67" t="s">
        <v>89</v>
      </c>
      <c r="B6" s="67">
        <v>396</v>
      </c>
      <c r="C6" s="67">
        <f t="shared" si="1"/>
        <v>287</v>
      </c>
      <c r="D6" s="67">
        <v>0</v>
      </c>
      <c r="E6" s="67">
        <v>339</v>
      </c>
      <c r="F6" s="118">
        <f>'Texas Calc'!B6</f>
        <v>1009869.3723</v>
      </c>
      <c r="G6" s="118">
        <f>'Texas Calc'!C6</f>
        <v>950446.51430000004</v>
      </c>
      <c r="H6" s="117">
        <f t="shared" si="0"/>
        <v>1.0607466325004596E-2</v>
      </c>
      <c r="I6" s="117">
        <f t="shared" si="0"/>
        <v>1.1860892624345734E-2</v>
      </c>
    </row>
    <row r="7" spans="1:9" x14ac:dyDescent="0.25">
      <c r="A7" s="67" t="s">
        <v>88</v>
      </c>
      <c r="B7" s="67">
        <v>356</v>
      </c>
      <c r="C7" s="67">
        <f t="shared" si="1"/>
        <v>327</v>
      </c>
      <c r="D7" s="67">
        <v>0</v>
      </c>
      <c r="E7" s="67">
        <v>396</v>
      </c>
      <c r="F7" s="118">
        <f>'Texas Calc'!B7</f>
        <v>1038074.2689</v>
      </c>
      <c r="G7" s="118">
        <f>'Texas Calc'!C7</f>
        <v>976991.77490000008</v>
      </c>
      <c r="H7" s="117">
        <f t="shared" si="0"/>
        <v>1.0903724929425226E-2</v>
      </c>
      <c r="I7" s="117">
        <f t="shared" si="0"/>
        <v>1.2192158488257878E-2</v>
      </c>
    </row>
    <row r="8" spans="1:9" x14ac:dyDescent="0.25">
      <c r="A8" s="67" t="s">
        <v>87</v>
      </c>
      <c r="B8" s="67">
        <v>357</v>
      </c>
      <c r="C8" s="67">
        <f t="shared" si="1"/>
        <v>326</v>
      </c>
      <c r="D8" s="67">
        <v>0</v>
      </c>
      <c r="E8" s="67">
        <v>377</v>
      </c>
      <c r="F8" s="118">
        <f>'Texas Calc'!B8</f>
        <v>3010825.4159999997</v>
      </c>
      <c r="G8" s="118">
        <f>'Texas Calc'!C8</f>
        <v>2833662.0559999999</v>
      </c>
      <c r="H8" s="117">
        <f t="shared" si="0"/>
        <v>3.1625109233633056E-2</v>
      </c>
      <c r="I8" s="117">
        <f t="shared" si="0"/>
        <v>3.5362075481598476E-2</v>
      </c>
    </row>
    <row r="9" spans="1:9" x14ac:dyDescent="0.25">
      <c r="A9" s="67" t="s">
        <v>86</v>
      </c>
      <c r="B9" s="67">
        <v>350</v>
      </c>
      <c r="C9" s="67">
        <f t="shared" si="1"/>
        <v>333</v>
      </c>
      <c r="D9" s="67">
        <v>48</v>
      </c>
      <c r="E9" s="67">
        <v>363</v>
      </c>
      <c r="F9" s="118">
        <f>'Texas Calc'!B9</f>
        <v>17542121.395800002</v>
      </c>
      <c r="G9" s="118">
        <f>'Texas Calc'!C9</f>
        <v>16509905.7278</v>
      </c>
      <c r="H9" s="117">
        <f t="shared" si="0"/>
        <v>0.18425894187809216</v>
      </c>
      <c r="I9" s="117">
        <f t="shared" si="0"/>
        <v>0.20603181360471262</v>
      </c>
    </row>
    <row r="10" spans="1:9" x14ac:dyDescent="0.25">
      <c r="A10" s="67" t="s">
        <v>85</v>
      </c>
      <c r="B10" s="67">
        <v>289</v>
      </c>
      <c r="C10" s="67">
        <f t="shared" si="1"/>
        <v>394</v>
      </c>
      <c r="D10" s="67">
        <v>0</v>
      </c>
      <c r="E10" s="67">
        <v>443</v>
      </c>
      <c r="F10" s="118">
        <f>'Texas Calc'!B10</f>
        <v>1811660.8008000001</v>
      </c>
      <c r="G10" s="118">
        <f>'Texas Calc'!C10</f>
        <v>1705058.8328000002</v>
      </c>
      <c r="H10" s="117">
        <f t="shared" si="0"/>
        <v>1.9029323458983029E-2</v>
      </c>
      <c r="I10" s="117">
        <f t="shared" si="0"/>
        <v>2.127791456937228E-2</v>
      </c>
    </row>
    <row r="11" spans="1:9" x14ac:dyDescent="0.25">
      <c r="A11" s="67" t="s">
        <v>84</v>
      </c>
      <c r="B11" s="67">
        <v>277</v>
      </c>
      <c r="C11" s="67">
        <f t="shared" si="1"/>
        <v>406</v>
      </c>
      <c r="D11" s="67">
        <v>16</v>
      </c>
      <c r="E11" s="67">
        <v>441</v>
      </c>
      <c r="F11" s="118">
        <f>'Texas Calc'!B11</f>
        <v>7574622.8027999997</v>
      </c>
      <c r="G11" s="118">
        <f>'Texas Calc'!C11</f>
        <v>7128915.9147999994</v>
      </c>
      <c r="H11" s="117">
        <f t="shared" si="0"/>
        <v>7.9562326088095506E-2</v>
      </c>
      <c r="I11" s="117">
        <f t="shared" si="0"/>
        <v>8.896377115518897E-2</v>
      </c>
    </row>
    <row r="12" spans="1:9" x14ac:dyDescent="0.25">
      <c r="A12" s="67" t="s">
        <v>94</v>
      </c>
      <c r="B12" s="67">
        <v>248</v>
      </c>
      <c r="C12" s="67">
        <f t="shared" si="1"/>
        <v>435</v>
      </c>
      <c r="D12" s="67">
        <v>0</v>
      </c>
      <c r="E12" s="67">
        <v>498</v>
      </c>
      <c r="F12" s="118">
        <v>14044428</v>
      </c>
      <c r="G12" s="118">
        <v>11412609</v>
      </c>
      <c r="H12" s="117">
        <f>F12/F$26</f>
        <v>0.14751986855949095</v>
      </c>
      <c r="I12" s="117">
        <f>G12/G$26</f>
        <v>0.14242119664391276</v>
      </c>
    </row>
    <row r="13" spans="1:9" x14ac:dyDescent="0.25">
      <c r="A13" s="67" t="s">
        <v>441</v>
      </c>
      <c r="B13" s="67">
        <v>96</v>
      </c>
      <c r="C13" s="67">
        <f t="shared" si="1"/>
        <v>587</v>
      </c>
      <c r="D13" s="67">
        <v>73</v>
      </c>
      <c r="E13" s="67">
        <v>607</v>
      </c>
      <c r="F13" s="118">
        <v>104270</v>
      </c>
      <c r="G13" s="118">
        <v>2651057</v>
      </c>
      <c r="H13" s="117">
        <f>F13/F$26</f>
        <v>1.095231268564168E-3</v>
      </c>
      <c r="I13" s="117">
        <f>G13/G$26</f>
        <v>3.3083295003905021E-2</v>
      </c>
    </row>
    <row r="14" spans="1:9" x14ac:dyDescent="0.25">
      <c r="A14" s="67" t="s">
        <v>442</v>
      </c>
      <c r="B14" s="67">
        <v>0</v>
      </c>
      <c r="C14" s="67">
        <f>B$2-B14</f>
        <v>683</v>
      </c>
      <c r="D14" s="67">
        <v>123</v>
      </c>
      <c r="E14" s="67">
        <v>622</v>
      </c>
      <c r="F14" s="118">
        <f>630735+20268712</f>
        <v>20899447</v>
      </c>
      <c r="G14" s="118">
        <f>1052756+12021012</f>
        <v>13073768</v>
      </c>
      <c r="H14" s="117">
        <f t="shared" si="0"/>
        <v>0.21952361992998556</v>
      </c>
      <c r="I14" s="117">
        <f t="shared" si="0"/>
        <v>0.16315127270240259</v>
      </c>
    </row>
    <row r="15" spans="1:9" x14ac:dyDescent="0.25">
      <c r="A15" s="67" t="s">
        <v>95</v>
      </c>
      <c r="B15" s="67">
        <v>-8</v>
      </c>
      <c r="C15" s="67">
        <f t="shared" si="1"/>
        <v>691</v>
      </c>
      <c r="D15" s="67">
        <v>0</v>
      </c>
      <c r="E15" s="67">
        <v>701</v>
      </c>
      <c r="F15" s="118">
        <v>7245361</v>
      </c>
      <c r="G15" s="118">
        <v>2921914</v>
      </c>
      <c r="H15" s="117">
        <f t="shared" si="0"/>
        <v>7.6103825829436547E-2</v>
      </c>
      <c r="I15" s="117">
        <f t="shared" si="0"/>
        <v>3.6463396614271261E-2</v>
      </c>
    </row>
    <row r="16" spans="1:9" x14ac:dyDescent="0.25">
      <c r="A16" s="67" t="s">
        <v>99</v>
      </c>
      <c r="B16" s="67">
        <v>-40</v>
      </c>
      <c r="C16" s="67">
        <f t="shared" si="1"/>
        <v>723</v>
      </c>
      <c r="D16" s="67">
        <v>0</v>
      </c>
      <c r="E16" s="67">
        <v>724</v>
      </c>
      <c r="F16" s="118">
        <v>1200</v>
      </c>
      <c r="G16" s="118">
        <v>429173</v>
      </c>
      <c r="H16" s="117">
        <f t="shared" si="0"/>
        <v>1.2604560489853282E-5</v>
      </c>
      <c r="I16" s="117">
        <f t="shared" si="0"/>
        <v>5.3557720436455828E-3</v>
      </c>
    </row>
    <row r="17" spans="1:9" x14ac:dyDescent="0.25">
      <c r="A17" s="67" t="s">
        <v>98</v>
      </c>
      <c r="B17" s="67">
        <v>-89</v>
      </c>
      <c r="C17" s="67">
        <f t="shared" si="1"/>
        <v>772</v>
      </c>
      <c r="D17" s="67">
        <v>0</v>
      </c>
      <c r="E17" s="67">
        <v>754</v>
      </c>
      <c r="F17" s="118">
        <v>11946</v>
      </c>
      <c r="G17" s="118">
        <v>164849</v>
      </c>
      <c r="H17" s="117">
        <f t="shared" si="0"/>
        <v>1.2547839967648941E-4</v>
      </c>
      <c r="I17" s="117">
        <f t="shared" si="0"/>
        <v>2.0571976000888469E-3</v>
      </c>
    </row>
    <row r="18" spans="1:9" x14ac:dyDescent="0.25">
      <c r="A18" s="67" t="s">
        <v>97</v>
      </c>
      <c r="B18" s="67">
        <v>-90</v>
      </c>
      <c r="C18" s="67">
        <f t="shared" si="1"/>
        <v>773</v>
      </c>
      <c r="D18" s="67">
        <v>0</v>
      </c>
      <c r="E18" s="67">
        <v>767</v>
      </c>
      <c r="F18" s="118">
        <v>62171</v>
      </c>
      <c r="G18" s="118">
        <v>792756</v>
      </c>
      <c r="H18" s="117">
        <f t="shared" si="0"/>
        <v>6.5303177517889025E-4</v>
      </c>
      <c r="I18" s="117">
        <f t="shared" si="0"/>
        <v>9.8930278051794912E-3</v>
      </c>
    </row>
    <row r="19" spans="1:9" x14ac:dyDescent="0.25">
      <c r="A19" s="67" t="s">
        <v>96</v>
      </c>
      <c r="B19" s="67">
        <v>-112</v>
      </c>
      <c r="C19" s="67">
        <f t="shared" si="1"/>
        <v>795</v>
      </c>
      <c r="D19" s="67">
        <v>0</v>
      </c>
      <c r="E19" s="67">
        <v>787</v>
      </c>
      <c r="F19" s="118">
        <v>7330029</v>
      </c>
      <c r="G19" s="118">
        <v>2116148</v>
      </c>
      <c r="H19" s="117">
        <f t="shared" si="0"/>
        <v>7.6993161602398968E-2</v>
      </c>
      <c r="I19" s="117">
        <f t="shared" si="0"/>
        <v>2.6408013315414793E-2</v>
      </c>
    </row>
    <row r="20" spans="1:9" x14ac:dyDescent="0.25">
      <c r="A20" s="67" t="s">
        <v>100</v>
      </c>
      <c r="B20" s="67">
        <v>-134</v>
      </c>
      <c r="C20" s="67">
        <f t="shared" si="1"/>
        <v>817</v>
      </c>
      <c r="D20" s="67">
        <v>27</v>
      </c>
      <c r="E20" s="67">
        <v>820</v>
      </c>
      <c r="F20" s="118">
        <v>4304582</v>
      </c>
      <c r="G20" s="118">
        <v>4777055</v>
      </c>
      <c r="H20" s="117">
        <f t="shared" si="0"/>
        <v>4.5214470168778012E-2</v>
      </c>
      <c r="I20" s="117">
        <f t="shared" si="0"/>
        <v>5.9614229273410375E-2</v>
      </c>
    </row>
    <row r="21" spans="1:9" x14ac:dyDescent="0.25">
      <c r="A21" s="67" t="s">
        <v>104</v>
      </c>
      <c r="B21" s="67">
        <v>-179</v>
      </c>
      <c r="C21" s="67">
        <f t="shared" si="1"/>
        <v>862</v>
      </c>
      <c r="D21" s="67">
        <v>10</v>
      </c>
      <c r="E21" s="67">
        <v>877</v>
      </c>
      <c r="F21" s="118">
        <v>53282</v>
      </c>
      <c r="G21" s="118">
        <v>598318</v>
      </c>
      <c r="H21" s="117">
        <f t="shared" si="0"/>
        <v>5.5966349335030208E-4</v>
      </c>
      <c r="I21" s="117">
        <f t="shared" si="0"/>
        <v>7.4665806507164664E-3</v>
      </c>
    </row>
    <row r="22" spans="1:9" x14ac:dyDescent="0.25">
      <c r="A22" s="67" t="s">
        <v>103</v>
      </c>
      <c r="B22" s="67">
        <v>-179</v>
      </c>
      <c r="C22" s="67">
        <f t="shared" si="1"/>
        <v>862</v>
      </c>
      <c r="D22" s="67">
        <v>32</v>
      </c>
      <c r="E22" s="67">
        <v>877</v>
      </c>
      <c r="F22" s="118">
        <v>19701</v>
      </c>
      <c r="G22" s="118">
        <v>1832249</v>
      </c>
      <c r="H22" s="117">
        <f t="shared" si="0"/>
        <v>2.0693537184216624E-4</v>
      </c>
      <c r="I22" s="117">
        <f t="shared" si="0"/>
        <v>2.2865156874261838E-2</v>
      </c>
    </row>
    <row r="23" spans="1:9" x14ac:dyDescent="0.25">
      <c r="A23" s="67" t="s">
        <v>102</v>
      </c>
      <c r="B23" s="67">
        <v>-253</v>
      </c>
      <c r="C23" s="67">
        <f t="shared" si="1"/>
        <v>936</v>
      </c>
      <c r="D23" s="67">
        <v>0</v>
      </c>
      <c r="E23" s="67">
        <v>961</v>
      </c>
      <c r="F23" s="118">
        <v>0</v>
      </c>
      <c r="G23" s="118">
        <v>195885</v>
      </c>
      <c r="H23" s="117">
        <f t="shared" si="0"/>
        <v>0</v>
      </c>
      <c r="I23" s="117">
        <f t="shared" si="0"/>
        <v>2.4445046793938924E-3</v>
      </c>
    </row>
    <row r="24" spans="1:9" x14ac:dyDescent="0.25">
      <c r="A24" s="67" t="s">
        <v>101</v>
      </c>
      <c r="B24" s="67">
        <v>-293</v>
      </c>
      <c r="C24" s="67">
        <f t="shared" si="1"/>
        <v>976</v>
      </c>
      <c r="D24" s="67">
        <v>0</v>
      </c>
      <c r="E24" s="67">
        <v>1005</v>
      </c>
      <c r="F24" s="118">
        <v>224</v>
      </c>
      <c r="G24" s="118">
        <v>460021</v>
      </c>
      <c r="H24" s="117">
        <f t="shared" si="0"/>
        <v>2.3528512914392793E-6</v>
      </c>
      <c r="I24" s="117">
        <f t="shared" si="0"/>
        <v>5.7407330174309304E-3</v>
      </c>
    </row>
    <row r="25" spans="1:9" x14ac:dyDescent="0.25">
      <c r="A25" s="67" t="s">
        <v>443</v>
      </c>
      <c r="B25" s="67">
        <v>96</v>
      </c>
      <c r="C25" s="67">
        <f t="shared" si="1"/>
        <v>587</v>
      </c>
      <c r="D25" s="67">
        <v>64.5</v>
      </c>
      <c r="F25" s="118">
        <v>0</v>
      </c>
      <c r="G25" s="118">
        <v>0</v>
      </c>
      <c r="H25" s="117">
        <f t="shared" si="0"/>
        <v>0</v>
      </c>
      <c r="I25" s="117">
        <f t="shared" si="0"/>
        <v>0</v>
      </c>
    </row>
    <row r="26" spans="1:9" x14ac:dyDescent="0.25">
      <c r="A26" s="67" t="s">
        <v>444</v>
      </c>
      <c r="F26" s="119">
        <f>SUM(F2:F25)</f>
        <v>95203636.8873</v>
      </c>
      <c r="G26" s="119">
        <f>SUM(G2:G25)</f>
        <v>80132798.129299998</v>
      </c>
      <c r="H26" s="117">
        <f>SUM(H2:H25)</f>
        <v>1</v>
      </c>
      <c r="I26" s="117">
        <f>SUM(I2:I25)</f>
        <v>1</v>
      </c>
    </row>
    <row r="27" spans="1:9" x14ac:dyDescent="0.25">
      <c r="A27" s="67" t="s">
        <v>445</v>
      </c>
    </row>
    <row r="28" spans="1:9" x14ac:dyDescent="0.25">
      <c r="A28" s="67" t="s">
        <v>446</v>
      </c>
    </row>
    <row r="29" spans="1:9" x14ac:dyDescent="0.25">
      <c r="A29" s="67" t="s">
        <v>447</v>
      </c>
    </row>
    <row r="30" spans="1:9" x14ac:dyDescent="0.25">
      <c r="A30" s="67" t="s">
        <v>448</v>
      </c>
    </row>
    <row r="31" spans="1:9" x14ac:dyDescent="0.25">
      <c r="A31" s="67" t="s">
        <v>449</v>
      </c>
    </row>
    <row r="32" spans="1:9" x14ac:dyDescent="0.25">
      <c r="A32" s="67" t="s">
        <v>450</v>
      </c>
    </row>
    <row r="33" spans="1:1" x14ac:dyDescent="0.25">
      <c r="A33" s="67" t="s">
        <v>451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4"/>
  <sheetViews>
    <sheetView workbookViewId="0">
      <selection activeCell="T13" sqref="T13"/>
    </sheetView>
  </sheetViews>
  <sheetFormatPr defaultRowHeight="15" x14ac:dyDescent="0.25"/>
  <cols>
    <col min="1" max="1" width="13.625" style="120" bestFit="1" customWidth="1"/>
    <col min="2" max="2" width="10" style="120" bestFit="1" customWidth="1"/>
    <col min="3" max="3" width="11.75" style="120" bestFit="1" customWidth="1"/>
    <col min="4" max="4" width="6.875" style="120" bestFit="1" customWidth="1"/>
    <col min="5" max="5" width="9.875" style="120" bestFit="1" customWidth="1"/>
    <col min="6" max="6" width="7.625" style="120" bestFit="1" customWidth="1"/>
    <col min="7" max="8" width="8.625" style="120" bestFit="1" customWidth="1"/>
    <col min="9" max="9" width="7.375" style="120" bestFit="1" customWidth="1"/>
    <col min="10" max="10" width="9.5" style="120" bestFit="1" customWidth="1"/>
    <col min="11" max="11" width="8.875" style="120" bestFit="1" customWidth="1"/>
    <col min="12" max="12" width="10.5" style="120" bestFit="1" customWidth="1"/>
    <col min="13" max="13" width="10.875" style="120" bestFit="1" customWidth="1"/>
    <col min="14" max="14" width="10.625" style="120" bestFit="1" customWidth="1"/>
    <col min="15" max="15" width="10.875" style="120" bestFit="1" customWidth="1"/>
    <col min="16" max="16" width="12.875" style="120" bestFit="1" customWidth="1"/>
    <col min="17" max="17" width="7.375" style="120" bestFit="1" customWidth="1"/>
    <col min="18" max="18" width="5.25" style="120" bestFit="1" customWidth="1"/>
    <col min="19" max="19" width="9.375" style="120" bestFit="1" customWidth="1"/>
    <col min="20" max="20" width="6.375" style="120" bestFit="1" customWidth="1"/>
    <col min="21" max="21" width="8.625" style="120" bestFit="1" customWidth="1"/>
    <col min="22" max="22" width="11.125" style="120" bestFit="1" customWidth="1"/>
    <col min="23" max="23" width="13.625" style="120" bestFit="1" customWidth="1"/>
    <col min="24" max="24" width="10.375" style="120" bestFit="1" customWidth="1"/>
    <col min="25" max="16384" width="9" style="120"/>
  </cols>
  <sheetData>
    <row r="1" spans="1:24" x14ac:dyDescent="0.25">
      <c r="B1" s="120" t="s">
        <v>92</v>
      </c>
      <c r="C1" s="120" t="s">
        <v>91</v>
      </c>
      <c r="D1" s="120" t="s">
        <v>90</v>
      </c>
      <c r="E1" s="120" t="s">
        <v>440</v>
      </c>
      <c r="F1" s="120" t="s">
        <v>89</v>
      </c>
      <c r="G1" s="120" t="s">
        <v>88</v>
      </c>
      <c r="H1" s="120" t="s">
        <v>87</v>
      </c>
      <c r="I1" s="120" t="s">
        <v>86</v>
      </c>
      <c r="J1" s="120" t="s">
        <v>85</v>
      </c>
      <c r="K1" s="120" t="s">
        <v>84</v>
      </c>
      <c r="L1" s="120" t="s">
        <v>94</v>
      </c>
      <c r="M1" s="120" t="s">
        <v>452</v>
      </c>
      <c r="N1" s="120" t="s">
        <v>164</v>
      </c>
      <c r="O1" s="120" t="s">
        <v>95</v>
      </c>
      <c r="P1" s="120" t="s">
        <v>99</v>
      </c>
      <c r="Q1" s="120" t="s">
        <v>98</v>
      </c>
      <c r="R1" s="120" t="s">
        <v>97</v>
      </c>
      <c r="S1" s="120" t="s">
        <v>96</v>
      </c>
      <c r="T1" s="120" t="s">
        <v>100</v>
      </c>
      <c r="U1" s="120" t="s">
        <v>104</v>
      </c>
      <c r="V1" s="120" t="s">
        <v>103</v>
      </c>
      <c r="W1" s="120" t="s">
        <v>102</v>
      </c>
      <c r="X1" s="120" t="s">
        <v>101</v>
      </c>
    </row>
    <row r="2" spans="1:24" ht="15.75" x14ac:dyDescent="0.25">
      <c r="A2" s="120" t="s">
        <v>92</v>
      </c>
      <c r="B2" s="121">
        <f>ABS(Distances!C$2-Distances!C2)+Distances!D$2+Distances!D2</f>
        <v>0</v>
      </c>
      <c r="C2" s="120">
        <f>ABS(Distances!$C$3-Distances!$C2)+Distances!$D$3+Distances!$D2</f>
        <v>159</v>
      </c>
      <c r="D2" s="120">
        <f>ABS(Distances!$C$4-Distances!$C2)+Distances!$D$4+Distances!$D2</f>
        <v>163</v>
      </c>
      <c r="E2" s="120">
        <f>ABS(Distances!$C$5-Distances!$C2)+Distances!$D$5+Distances!$D2</f>
        <v>194</v>
      </c>
      <c r="F2" s="120">
        <f>ABS(Distances!$C$6-Distances!$C2)+Distances!$D$6+Distances!$D2</f>
        <v>287</v>
      </c>
      <c r="G2" s="120">
        <f>ABS(Distances!$C$7-Distances!$C2)+Distances!$D$7+Distances!$D2</f>
        <v>327</v>
      </c>
      <c r="H2" s="120">
        <f>ABS(Distances!$C$8-Distances!$C2)+Distances!$D$8+Distances!$D2</f>
        <v>326</v>
      </c>
      <c r="I2" s="120">
        <f>ABS(Distances!$C$9-Distances!$C2)+Distances!$D$9+Distances!$D2</f>
        <v>381</v>
      </c>
      <c r="J2" s="120">
        <f>ABS(Distances!$C$10-Distances!$C2)+Distances!$D$10+Distances!$D2</f>
        <v>394</v>
      </c>
      <c r="K2" s="120">
        <f>ABS(Distances!$C$11-Distances!$C2)+Distances!$D$11+Distances!$D2</f>
        <v>422</v>
      </c>
      <c r="L2" s="120">
        <f>ABS(Distances!$C$12-Distances!$C2)+Distances!$D$12+Distances!$D2</f>
        <v>435</v>
      </c>
      <c r="M2" s="120">
        <f>ABS(Distances!$C$13-Distances!$C2)+Distances!$D$13+Distances!$D2</f>
        <v>660</v>
      </c>
      <c r="N2" s="120">
        <f>ABS(Distances!$C$25-Distances!$C2)+Distances!$D$25+Distances!$D2</f>
        <v>651.5</v>
      </c>
      <c r="O2" s="120">
        <f>ABS(Distances!$C$15-Distances!$C2)+Distances!$D$15+Distances!$D2</f>
        <v>691</v>
      </c>
      <c r="P2" s="120">
        <f>ABS(Distances!$C$16-Distances!$C2)+Distances!$D$16+Distances!$D2</f>
        <v>723</v>
      </c>
      <c r="Q2" s="120">
        <f>ABS(Distances!$C$17-Distances!$C2)+Distances!$D$17+Distances!$D2</f>
        <v>772</v>
      </c>
      <c r="R2" s="120">
        <f>ABS(Distances!$C$18-Distances!$C2)+Distances!$D$18+Distances!$D2</f>
        <v>773</v>
      </c>
      <c r="S2" s="120">
        <f>ABS(Distances!$C$19-Distances!$C2)+Distances!$D$19+Distances!$D2</f>
        <v>795</v>
      </c>
      <c r="T2" s="120">
        <f>ABS(Distances!$C$20-Distances!$C2)+Distances!$D$20+Distances!$D2</f>
        <v>844</v>
      </c>
      <c r="U2" s="120">
        <f>ABS(Distances!$C$21-Distances!$C2)+Distances!$D$21+Distances!$D2</f>
        <v>872</v>
      </c>
      <c r="V2" s="120">
        <f>ABS(Distances!$C$22-Distances!$C2)+Distances!$D$22+Distances!$D2</f>
        <v>894</v>
      </c>
      <c r="W2" s="120">
        <f>ABS(Distances!$C$23-Distances!$C2)+Distances!$D$23+Distances!$D2</f>
        <v>936</v>
      </c>
      <c r="X2" s="120">
        <f>ABS(Distances!$C$24-Distances!$C2)+Distances!$D$24+Distances!$D2</f>
        <v>976</v>
      </c>
    </row>
    <row r="3" spans="1:24" ht="15.75" x14ac:dyDescent="0.25">
      <c r="A3" s="120" t="s">
        <v>91</v>
      </c>
      <c r="B3" s="121">
        <f>ABS(Distances!C$2-Distances!C3)+Distances!D$2+Distances!D3</f>
        <v>159</v>
      </c>
      <c r="C3" s="120">
        <v>0</v>
      </c>
      <c r="D3" s="120">
        <f>ABS(Distances!$C$4-Distances!$C3)+Distances!$D$4+Distances!$D3</f>
        <v>40</v>
      </c>
      <c r="E3" s="120">
        <f>ABS(Distances!$C$5-Distances!$C3)+Distances!$D$5+Distances!$D3</f>
        <v>71</v>
      </c>
      <c r="F3" s="120">
        <f>ABS(Distances!$C$6-Distances!$C3)+Distances!$D$6+Distances!$D3</f>
        <v>164</v>
      </c>
      <c r="G3" s="120">
        <f>ABS(Distances!$C$7-Distances!$C3)+Distances!$D$7+Distances!$D3</f>
        <v>204</v>
      </c>
      <c r="H3" s="120">
        <f>ABS(Distances!$C$8-Distances!$C3)+Distances!$D$8+Distances!$D3</f>
        <v>203</v>
      </c>
      <c r="I3" s="120">
        <f>ABS(Distances!$C$9-Distances!$C3)+Distances!$D$9+Distances!$D3</f>
        <v>258</v>
      </c>
      <c r="J3" s="120">
        <f>ABS(Distances!$C$10-Distances!$C3)+Distances!$D$10+Distances!$D3</f>
        <v>271</v>
      </c>
      <c r="K3" s="120">
        <f>ABS(Distances!$C$11-Distances!$C3)+Distances!$D$11+Distances!$D3</f>
        <v>299</v>
      </c>
      <c r="L3" s="120">
        <f>ABS(Distances!$C$12-Distances!$C3)+Distances!$D$12+Distances!$D3</f>
        <v>312</v>
      </c>
      <c r="M3" s="120">
        <f>ABS(Distances!$C$13-Distances!$C3)+Distances!$D$13+Distances!$D3</f>
        <v>537</v>
      </c>
      <c r="N3" s="120">
        <f>ABS(Distances!$C$25-Distances!$C3)+Distances!$D$25+Distances!$D3</f>
        <v>528.5</v>
      </c>
      <c r="O3" s="120">
        <f>ABS(Distances!$C$15-Distances!$C3)+Distances!$D$15+Distances!$D3</f>
        <v>568</v>
      </c>
      <c r="P3" s="120">
        <f>ABS(Distances!$C$16-Distances!$C3)+Distances!$D$16+Distances!$D3</f>
        <v>600</v>
      </c>
      <c r="Q3" s="120">
        <f>ABS(Distances!$C$17-Distances!$C3)+Distances!$D$17+Distances!$D3</f>
        <v>649</v>
      </c>
      <c r="R3" s="120">
        <f>ABS(Distances!$C$18-Distances!$C3)+Distances!$D$18+Distances!$D3</f>
        <v>650</v>
      </c>
      <c r="S3" s="120">
        <f>ABS(Distances!$C$19-Distances!$C3)+Distances!$D$19+Distances!$D3</f>
        <v>672</v>
      </c>
      <c r="T3" s="120">
        <f>ABS(Distances!$C$20-Distances!$C3)+Distances!$D$20+Distances!$D3</f>
        <v>721</v>
      </c>
      <c r="U3" s="120">
        <f>ABS(Distances!$C$21-Distances!$C3)+Distances!$D$21+Distances!$D3</f>
        <v>749</v>
      </c>
      <c r="V3" s="120">
        <f>ABS(Distances!$C$22-Distances!$C3)+Distances!$D$22+Distances!$D3</f>
        <v>771</v>
      </c>
      <c r="W3" s="120">
        <f>ABS(Distances!$C$23-Distances!$C3)+Distances!$D$23+Distances!$D3</f>
        <v>813</v>
      </c>
      <c r="X3" s="120">
        <f>ABS(Distances!$C$24-Distances!$C3)+Distances!$D$24+Distances!$D3</f>
        <v>853</v>
      </c>
    </row>
    <row r="4" spans="1:24" ht="15.75" x14ac:dyDescent="0.25">
      <c r="A4" s="120" t="s">
        <v>90</v>
      </c>
      <c r="B4" s="121">
        <f>ABS(Distances!C$2-Distances!C4)+Distances!D$2+Distances!D4</f>
        <v>163</v>
      </c>
      <c r="C4" s="120">
        <f>ABS(Distances!$C$3-Distances!$C4)+Distances!$D$3+Distances!$D4</f>
        <v>40</v>
      </c>
      <c r="D4" s="120">
        <f>ABS(Distances!$C$4-Distances!$C4)+Distances!$D$4+Distances!$D4</f>
        <v>0</v>
      </c>
      <c r="E4" s="120">
        <f>ABS(Distances!$C$5-Distances!$C4)+Distances!$D$5+Distances!$D4</f>
        <v>31</v>
      </c>
      <c r="F4" s="120">
        <f>ABS(Distances!$C$6-Distances!$C4)+Distances!$D$6+Distances!$D4</f>
        <v>124</v>
      </c>
      <c r="G4" s="120">
        <f>ABS(Distances!$C$7-Distances!$C4)+Distances!$D$7+Distances!$D4</f>
        <v>164</v>
      </c>
      <c r="H4" s="120">
        <f>ABS(Distances!$C$8-Distances!$C4)+Distances!$D$8+Distances!$D4</f>
        <v>163</v>
      </c>
      <c r="I4" s="120">
        <f>ABS(Distances!$C$9-Distances!$C4)+Distances!$D$9+Distances!$D4</f>
        <v>218</v>
      </c>
      <c r="J4" s="120">
        <f>ABS(Distances!$C$10-Distances!$C4)+Distances!$D$10+Distances!$D4</f>
        <v>231</v>
      </c>
      <c r="K4" s="120">
        <f>ABS(Distances!$C$11-Distances!$C4)+Distances!$D$11+Distances!$D4</f>
        <v>259</v>
      </c>
      <c r="L4" s="120">
        <f>ABS(Distances!$C$12-Distances!$C4)+Distances!$D$12+Distances!$D4</f>
        <v>272</v>
      </c>
      <c r="M4" s="120">
        <f>ABS(Distances!$C$13-Distances!$C4)+Distances!$D$13+Distances!$D4</f>
        <v>497</v>
      </c>
      <c r="N4" s="120">
        <f>ABS(Distances!$C$14-Distances!$C4)+Distances!$D$14+Distances!$D4</f>
        <v>643</v>
      </c>
      <c r="O4" s="120">
        <f>ABS(Distances!$C$15-Distances!$C4)+Distances!$D$15+Distances!$D4</f>
        <v>528</v>
      </c>
      <c r="P4" s="120">
        <f>ABS(Distances!$C$16-Distances!$C4)+Distances!$D$16+Distances!$D4</f>
        <v>560</v>
      </c>
      <c r="Q4" s="120">
        <f>ABS(Distances!$C$17-Distances!$C4)+Distances!$D$17+Distances!$D4</f>
        <v>609</v>
      </c>
      <c r="R4" s="120">
        <f>ABS(Distances!$C$18-Distances!$C4)+Distances!$D$18+Distances!$D4</f>
        <v>610</v>
      </c>
      <c r="S4" s="120">
        <f>ABS(Distances!$C$19-Distances!$C4)+Distances!$D$19+Distances!$D4</f>
        <v>632</v>
      </c>
      <c r="T4" s="120">
        <f>ABS(Distances!$C$20-Distances!$C4)+Distances!$D$20+Distances!$D4</f>
        <v>681</v>
      </c>
      <c r="U4" s="120">
        <f>ABS(Distances!$C$21-Distances!$C4)+Distances!$D$21+Distances!$D4</f>
        <v>709</v>
      </c>
      <c r="V4" s="120">
        <f>ABS(Distances!$C$22-Distances!$C4)+Distances!$D$22+Distances!$D4</f>
        <v>731</v>
      </c>
      <c r="W4" s="120">
        <f>ABS(Distances!$C$23-Distances!$C4)+Distances!$D$23+Distances!$D4</f>
        <v>773</v>
      </c>
      <c r="X4" s="120">
        <f>ABS(Distances!$C$24-Distances!$C4)+Distances!$D$24+Distances!$D4</f>
        <v>813</v>
      </c>
    </row>
    <row r="5" spans="1:24" ht="15.75" x14ac:dyDescent="0.25">
      <c r="A5" s="120" t="s">
        <v>440</v>
      </c>
      <c r="B5" s="121">
        <f>ABS(Distances!C$2-Distances!C5)+Distances!D$2+Distances!D5</f>
        <v>194</v>
      </c>
      <c r="C5" s="120">
        <f>ABS(Distances!$C$3-Distances!$C5)+Distances!$D$3+Distances!$D5</f>
        <v>71</v>
      </c>
      <c r="D5" s="120">
        <f>ABS(Distances!$C$4-Distances!$C5)+Distances!$D$4+Distances!$D5</f>
        <v>31</v>
      </c>
      <c r="E5" s="120">
        <f>ABS(Distances!$C$5-Distances!$C5)+Distances!$D$5+Distances!$D5</f>
        <v>0</v>
      </c>
      <c r="F5" s="120">
        <f>ABS(Distances!$C$6-Distances!$C5)+Distances!$D$6+Distances!$D5</f>
        <v>93</v>
      </c>
      <c r="G5" s="120">
        <f>ABS(Distances!$C$7-Distances!$C5)+Distances!$D$7+Distances!$D5</f>
        <v>133</v>
      </c>
      <c r="H5" s="120">
        <f>ABS(Distances!$C$8-Distances!$C5)+Distances!$D$8+Distances!$D5</f>
        <v>132</v>
      </c>
      <c r="I5" s="120">
        <f>ABS(Distances!$C$9-Distances!$C5)+Distances!$D$9+Distances!$D5</f>
        <v>187</v>
      </c>
      <c r="J5" s="120">
        <f>ABS(Distances!$C$10-Distances!$C5)+Distances!$D$10+Distances!$D5</f>
        <v>200</v>
      </c>
      <c r="K5" s="120">
        <f>ABS(Distances!$C$11-Distances!$C5)+Distances!$D$11+Distances!$D5</f>
        <v>228</v>
      </c>
      <c r="L5" s="120">
        <f>ABS(Distances!$C$12-Distances!$C5)+Distances!$D$12+Distances!$D5</f>
        <v>241</v>
      </c>
      <c r="M5" s="120">
        <f>ABS(Distances!$C$13-Distances!$C5)+Distances!$D$13+Distances!$D5</f>
        <v>466</v>
      </c>
      <c r="N5" s="120">
        <f>ABS(Distances!$C$25-Distances!$C5)+Distances!$D$25+Distances!$D5</f>
        <v>457.5</v>
      </c>
      <c r="O5" s="120">
        <f>ABS(Distances!$C$15-Distances!$C5)+Distances!$D$15+Distances!$D5</f>
        <v>497</v>
      </c>
      <c r="P5" s="120">
        <f>ABS(Distances!$C$16-Distances!$C5)+Distances!$D$16+Distances!$D5</f>
        <v>529</v>
      </c>
      <c r="Q5" s="120">
        <f>ABS(Distances!$C$17-Distances!$C5)+Distances!$D$17+Distances!$D5</f>
        <v>578</v>
      </c>
      <c r="R5" s="120">
        <f>ABS(Distances!$C$18-Distances!$C5)+Distances!$D$18+Distances!$D5</f>
        <v>579</v>
      </c>
      <c r="S5" s="120">
        <f>ABS(Distances!$C$19-Distances!$C5)+Distances!$D$19+Distances!$D5</f>
        <v>601</v>
      </c>
      <c r="T5" s="120">
        <f>ABS(Distances!$C$20-Distances!$C5)+Distances!$D$20+Distances!$D5</f>
        <v>650</v>
      </c>
      <c r="U5" s="120">
        <f>ABS(Distances!$C$21-Distances!$C5)+Distances!$D$21+Distances!$D5</f>
        <v>678</v>
      </c>
      <c r="V5" s="120">
        <f>ABS(Distances!$C$22-Distances!$C5)+Distances!$D$22+Distances!$D5</f>
        <v>700</v>
      </c>
      <c r="W5" s="120">
        <f>ABS(Distances!$C$23-Distances!$C5)+Distances!$D$23+Distances!$D5</f>
        <v>742</v>
      </c>
      <c r="X5" s="120">
        <f>ABS(Distances!$C$24-Distances!$C5)+Distances!$D$24+Distances!$D5</f>
        <v>782</v>
      </c>
    </row>
    <row r="6" spans="1:24" ht="15.75" x14ac:dyDescent="0.25">
      <c r="A6" s="120" t="s">
        <v>89</v>
      </c>
      <c r="B6" s="121">
        <f>ABS(Distances!C$2-Distances!C6)+Distances!D$2+Distances!D6</f>
        <v>287</v>
      </c>
      <c r="C6" s="120">
        <f>ABS(Distances!$C$3-Distances!$C6)+Distances!$D$3+Distances!$D6</f>
        <v>164</v>
      </c>
      <c r="D6" s="120">
        <f>ABS(Distances!$C$4-Distances!$C6)+Distances!$D$4+Distances!$D6</f>
        <v>124</v>
      </c>
      <c r="E6" s="120">
        <f>ABS(Distances!$C$5-Distances!$C6)+Distances!$D$5+Distances!$D6</f>
        <v>93</v>
      </c>
      <c r="F6" s="120">
        <f>ABS(Distances!$C$6-Distances!$C6)+Distances!$D$6+Distances!$D6</f>
        <v>0</v>
      </c>
      <c r="G6" s="120">
        <f>ABS(Distances!$C$7-Distances!$C6)+Distances!$D$7+Distances!$D6</f>
        <v>40</v>
      </c>
      <c r="H6" s="120">
        <f>ABS(Distances!$C$8-Distances!$C6)+Distances!$D$8+Distances!$D6</f>
        <v>39</v>
      </c>
      <c r="I6" s="120">
        <f>ABS(Distances!$C$9-Distances!$C6)+Distances!$D$9+Distances!$D6</f>
        <v>94</v>
      </c>
      <c r="J6" s="120">
        <f>ABS(Distances!$C$10-Distances!$C6)+Distances!$D$10+Distances!$D6</f>
        <v>107</v>
      </c>
      <c r="K6" s="120">
        <f>ABS(Distances!$C$11-Distances!$C6)+Distances!$D$11+Distances!$D6</f>
        <v>135</v>
      </c>
      <c r="L6" s="120">
        <f>ABS(Distances!$C$12-Distances!$C6)+Distances!$D$12+Distances!$D6</f>
        <v>148</v>
      </c>
      <c r="M6" s="120">
        <f>ABS(Distances!$C$13-Distances!$C6)+Distances!$D$13+Distances!$D6</f>
        <v>373</v>
      </c>
      <c r="N6" s="120">
        <f>ABS(Distances!$C$25-Distances!$C6)+Distances!$D$25+Distances!$D6</f>
        <v>364.5</v>
      </c>
      <c r="O6" s="120">
        <f>ABS(Distances!$C$15-Distances!$C6)+Distances!$D$15+Distances!$D6</f>
        <v>404</v>
      </c>
      <c r="P6" s="120">
        <f>ABS(Distances!$C$16-Distances!$C6)+Distances!$D$16+Distances!$D6</f>
        <v>436</v>
      </c>
      <c r="Q6" s="120">
        <f>ABS(Distances!$C$17-Distances!$C6)+Distances!$D$17+Distances!$D6</f>
        <v>485</v>
      </c>
      <c r="R6" s="120">
        <f>ABS(Distances!$C$18-Distances!$C6)+Distances!$D$18+Distances!$D6</f>
        <v>486</v>
      </c>
      <c r="S6" s="120">
        <f>ABS(Distances!$C$19-Distances!$C6)+Distances!$D$19+Distances!$D6</f>
        <v>508</v>
      </c>
      <c r="T6" s="120">
        <f>ABS(Distances!$C$20-Distances!$C6)+Distances!$D$20+Distances!$D6</f>
        <v>557</v>
      </c>
      <c r="U6" s="120">
        <f>ABS(Distances!$C$21-Distances!$C6)+Distances!$D$21+Distances!$D6</f>
        <v>585</v>
      </c>
      <c r="V6" s="120">
        <f>ABS(Distances!$C$22-Distances!$C6)+Distances!$D$22+Distances!$D6</f>
        <v>607</v>
      </c>
      <c r="W6" s="120">
        <f>ABS(Distances!$C$23-Distances!$C6)+Distances!$D$23+Distances!$D6</f>
        <v>649</v>
      </c>
      <c r="X6" s="120">
        <f>ABS(Distances!$C$24-Distances!$C6)+Distances!$D$24+Distances!$D6</f>
        <v>689</v>
      </c>
    </row>
    <row r="7" spans="1:24" ht="15.75" x14ac:dyDescent="0.25">
      <c r="A7" s="120" t="s">
        <v>88</v>
      </c>
      <c r="B7" s="121">
        <f>ABS(Distances!C$2-Distances!C7)+Distances!D$2+Distances!D7</f>
        <v>327</v>
      </c>
      <c r="C7" s="120">
        <f>ABS(Distances!$C$3-Distances!$C7)+Distances!$D$3+Distances!$D7</f>
        <v>204</v>
      </c>
      <c r="D7" s="120">
        <f>ABS(Distances!$C$4-Distances!$C7)+Distances!$D$4+Distances!$D7</f>
        <v>164</v>
      </c>
      <c r="E7" s="120">
        <f>ABS(Distances!$C$5-Distances!$C7)+Distances!$D$5+Distances!$D7</f>
        <v>133</v>
      </c>
      <c r="F7" s="120">
        <f>ABS(Distances!$C$6-Distances!$C7)+Distances!$D$6+Distances!$D7</f>
        <v>40</v>
      </c>
      <c r="G7" s="120">
        <f>ABS(Distances!$C$7-Distances!$C7)+Distances!$D$7+Distances!$D7</f>
        <v>0</v>
      </c>
      <c r="H7" s="120">
        <f>ABS(Distances!$C$8-Distances!$C7)+Distances!$D$8+Distances!$D7</f>
        <v>1</v>
      </c>
      <c r="I7" s="120">
        <f>ABS(Distances!$C$9-Distances!$C7)+Distances!$D$9+Distances!$D7</f>
        <v>54</v>
      </c>
      <c r="J7" s="120">
        <f>ABS(Distances!$C$10-Distances!$C7)+Distances!$D$10+Distances!$D7</f>
        <v>67</v>
      </c>
      <c r="K7" s="120">
        <f>ABS(Distances!$C$11-Distances!$C7)+Distances!$D$11+Distances!$D7</f>
        <v>95</v>
      </c>
      <c r="L7" s="120">
        <f>ABS(Distances!$C$12-Distances!$C7)+Distances!$D$12+Distances!$D7</f>
        <v>108</v>
      </c>
      <c r="M7" s="120">
        <f>ABS(Distances!$C$13-Distances!$C7)+Distances!$D$13+Distances!$D7</f>
        <v>333</v>
      </c>
      <c r="N7" s="120">
        <f>ABS(Distances!$C$25-Distances!$C7)+Distances!$D$25+Distances!$D7</f>
        <v>324.5</v>
      </c>
      <c r="O7" s="120">
        <f>ABS(Distances!$C$15-Distances!$C7)+Distances!$D$15+Distances!$D7</f>
        <v>364</v>
      </c>
      <c r="P7" s="120">
        <f>ABS(Distances!$C$16-Distances!$C7)+Distances!$D$16+Distances!$D7</f>
        <v>396</v>
      </c>
      <c r="Q7" s="120">
        <f>ABS(Distances!$C$17-Distances!$C7)+Distances!$D$17+Distances!$D7</f>
        <v>445</v>
      </c>
      <c r="R7" s="120">
        <f>ABS(Distances!$C$18-Distances!$C7)+Distances!$D$18+Distances!$D7</f>
        <v>446</v>
      </c>
      <c r="S7" s="120">
        <f>ABS(Distances!$C$19-Distances!$C7)+Distances!$D$19+Distances!$D7</f>
        <v>468</v>
      </c>
      <c r="T7" s="120">
        <f>ABS(Distances!$C$20-Distances!$C7)+Distances!$D$20+Distances!$D7</f>
        <v>517</v>
      </c>
      <c r="U7" s="120">
        <f>ABS(Distances!$C$21-Distances!$C7)+Distances!$D$21+Distances!$D7</f>
        <v>545</v>
      </c>
      <c r="V7" s="120">
        <f>ABS(Distances!$C$22-Distances!$C7)+Distances!$D$22+Distances!$D7</f>
        <v>567</v>
      </c>
      <c r="W7" s="120">
        <f>ABS(Distances!$C$23-Distances!$C7)+Distances!$D$23+Distances!$D7</f>
        <v>609</v>
      </c>
      <c r="X7" s="120">
        <f>ABS(Distances!$C$24-Distances!$C7)+Distances!$D$24+Distances!$D7</f>
        <v>649</v>
      </c>
    </row>
    <row r="8" spans="1:24" ht="15.75" x14ac:dyDescent="0.25">
      <c r="A8" s="120" t="s">
        <v>87</v>
      </c>
      <c r="B8" s="121">
        <f>ABS(Distances!C$2-Distances!C8)+Distances!D$2+Distances!D8</f>
        <v>326</v>
      </c>
      <c r="C8" s="120">
        <f>ABS(Distances!$C$3-Distances!$C8)+Distances!$D$3+Distances!$D8</f>
        <v>203</v>
      </c>
      <c r="D8" s="120">
        <f>ABS(Distances!$C$4-Distances!$C8)+Distances!$D$4+Distances!$D8</f>
        <v>163</v>
      </c>
      <c r="E8" s="120">
        <f>ABS(Distances!$C$5-Distances!$C8)+Distances!$D$5+Distances!$D8</f>
        <v>132</v>
      </c>
      <c r="F8" s="120">
        <f>ABS(Distances!$C$6-Distances!$C8)+Distances!$D$6+Distances!$D8</f>
        <v>39</v>
      </c>
      <c r="G8" s="120">
        <f>ABS(Distances!$C$7-Distances!$C8)+Distances!$D$7+Distances!$D8</f>
        <v>1</v>
      </c>
      <c r="H8" s="120">
        <f>ABS(Distances!$C$8-Distances!$C8)+Distances!$D$8+Distances!$D8</f>
        <v>0</v>
      </c>
      <c r="I8" s="120">
        <f>ABS(Distances!$C$9-Distances!$C8)+Distances!$D$9+Distances!$D8</f>
        <v>55</v>
      </c>
      <c r="J8" s="120">
        <f>ABS(Distances!$C$10-Distances!$C8)+Distances!$D$10+Distances!$D8</f>
        <v>68</v>
      </c>
      <c r="K8" s="120">
        <f>ABS(Distances!$C$11-Distances!$C8)+Distances!$D$11+Distances!$D8</f>
        <v>96</v>
      </c>
      <c r="L8" s="120">
        <f>ABS(Distances!$C$12-Distances!$C8)+Distances!$D$12+Distances!$D8</f>
        <v>109</v>
      </c>
      <c r="M8" s="120">
        <f>ABS(Distances!$C$13-Distances!$C8)+Distances!$D$13+Distances!$D8</f>
        <v>334</v>
      </c>
      <c r="N8" s="120">
        <f>ABS(Distances!$C$25-Distances!$C8)+Distances!$D$25+Distances!$D8</f>
        <v>325.5</v>
      </c>
      <c r="O8" s="120">
        <f>ABS(Distances!$C$15-Distances!$C8)+Distances!$D$15+Distances!$D8</f>
        <v>365</v>
      </c>
      <c r="P8" s="120">
        <f>ABS(Distances!$C$16-Distances!$C8)+Distances!$D$16+Distances!$D8</f>
        <v>397</v>
      </c>
      <c r="Q8" s="120">
        <f>ABS(Distances!$C$17-Distances!$C8)+Distances!$D$17+Distances!$D8</f>
        <v>446</v>
      </c>
      <c r="R8" s="120">
        <f>ABS(Distances!$C$18-Distances!$C8)+Distances!$D$18+Distances!$D8</f>
        <v>447</v>
      </c>
      <c r="S8" s="120">
        <f>ABS(Distances!$C$19-Distances!$C8)+Distances!$D$19+Distances!$D8</f>
        <v>469</v>
      </c>
      <c r="T8" s="120">
        <f>ABS(Distances!$C$20-Distances!$C8)+Distances!$D$20+Distances!$D8</f>
        <v>518</v>
      </c>
      <c r="U8" s="120">
        <f>ABS(Distances!$C$21-Distances!$C8)+Distances!$D$21+Distances!$D8</f>
        <v>546</v>
      </c>
      <c r="V8" s="120">
        <f>ABS(Distances!$C$22-Distances!$C8)+Distances!$D$22+Distances!$D8</f>
        <v>568</v>
      </c>
      <c r="W8" s="120">
        <f>ABS(Distances!$C$23-Distances!$C8)+Distances!$D$23+Distances!$D8</f>
        <v>610</v>
      </c>
      <c r="X8" s="120">
        <f>ABS(Distances!$C$24-Distances!$C8)+Distances!$D$24+Distances!$D8</f>
        <v>650</v>
      </c>
    </row>
    <row r="9" spans="1:24" ht="15.75" x14ac:dyDescent="0.25">
      <c r="A9" s="120" t="s">
        <v>86</v>
      </c>
      <c r="B9" s="121">
        <f>ABS(Distances!C$2-Distances!C9)+Distances!D$2+Distances!D9</f>
        <v>381</v>
      </c>
      <c r="C9" s="120">
        <f>ABS(Distances!$C$3-Distances!$C9)+Distances!$D$3+Distances!$D9</f>
        <v>258</v>
      </c>
      <c r="D9" s="120">
        <f>ABS(Distances!$C$4-Distances!$C9)+Distances!$D$4+Distances!$D9</f>
        <v>218</v>
      </c>
      <c r="E9" s="120">
        <f>ABS(Distances!$C$5-Distances!$C9)+Distances!$D$5+Distances!$D9</f>
        <v>187</v>
      </c>
      <c r="F9" s="120">
        <f>ABS(Distances!$C$6-Distances!$C9)+Distances!$D$6+Distances!$D9</f>
        <v>94</v>
      </c>
      <c r="G9" s="120">
        <f>ABS(Distances!$C$7-Distances!$C9)+Distances!$D$7+Distances!$D9</f>
        <v>54</v>
      </c>
      <c r="H9" s="120">
        <f>ABS(Distances!$C$8-Distances!$C9)+Distances!$D$8+Distances!$D9</f>
        <v>55</v>
      </c>
      <c r="I9" s="120">
        <v>0</v>
      </c>
      <c r="J9" s="120">
        <f>ABS(Distances!$C$10-Distances!$C9)+Distances!$D$10+Distances!$D9</f>
        <v>109</v>
      </c>
      <c r="K9" s="120">
        <f>ABS(Distances!$C$11-Distances!$C9)+Distances!$D$11+Distances!$D9</f>
        <v>137</v>
      </c>
      <c r="L9" s="120">
        <f>ABS(Distances!$C$12-Distances!$C9)+Distances!$D$12+Distances!$D9</f>
        <v>150</v>
      </c>
      <c r="M9" s="120">
        <f>ABS(Distances!$C$13-Distances!$C9)+Distances!$D$13+Distances!$D9</f>
        <v>375</v>
      </c>
      <c r="N9" s="120">
        <f>ABS(Distances!$C$25-Distances!$C9)+Distances!$D$25+Distances!$D9</f>
        <v>366.5</v>
      </c>
      <c r="O9" s="120">
        <f>ABS(Distances!$C$15-Distances!$C9)+Distances!$D$15+Distances!$D9</f>
        <v>406</v>
      </c>
      <c r="P9" s="120">
        <f>ABS(Distances!$C$16-Distances!$C9)+Distances!$D$16+Distances!$D9</f>
        <v>438</v>
      </c>
      <c r="Q9" s="120">
        <f>ABS(Distances!$C$17-Distances!$C9)+Distances!$D$17+Distances!$D9</f>
        <v>487</v>
      </c>
      <c r="R9" s="120">
        <f>ABS(Distances!$C$18-Distances!$C9)+Distances!$D$18+Distances!$D9</f>
        <v>488</v>
      </c>
      <c r="S9" s="120">
        <f>ABS(Distances!$C$19-Distances!$C9)+Distances!$D$19+Distances!$D9</f>
        <v>510</v>
      </c>
      <c r="T9" s="120">
        <f>ABS(Distances!$C$20-Distances!$C9)+Distances!$D$20+Distances!$D9</f>
        <v>559</v>
      </c>
      <c r="U9" s="120">
        <f>ABS(Distances!$C$21-Distances!$C9)+Distances!$D$21+Distances!$D9</f>
        <v>587</v>
      </c>
      <c r="V9" s="120">
        <f>ABS(Distances!$C$22-Distances!$C9)+Distances!$D$22+Distances!$D9</f>
        <v>609</v>
      </c>
      <c r="W9" s="120">
        <f>ABS(Distances!$C$23-Distances!$C9)+Distances!$D$23+Distances!$D9</f>
        <v>651</v>
      </c>
      <c r="X9" s="120">
        <f>ABS(Distances!$C$24-Distances!$C9)+Distances!$D$24+Distances!$D9</f>
        <v>691</v>
      </c>
    </row>
    <row r="10" spans="1:24" ht="15.75" x14ac:dyDescent="0.25">
      <c r="A10" s="120" t="s">
        <v>85</v>
      </c>
      <c r="B10" s="121">
        <f>ABS(Distances!C$2-Distances!C10)+Distances!D$2+Distances!D10</f>
        <v>394</v>
      </c>
      <c r="C10" s="120">
        <f>ABS(Distances!$C$3-Distances!$C10)+Distances!$D$3+Distances!$D10</f>
        <v>271</v>
      </c>
      <c r="D10" s="120">
        <f>ABS(Distances!$C$4-Distances!$C10)+Distances!$D$4+Distances!$D10</f>
        <v>231</v>
      </c>
      <c r="E10" s="120">
        <f>ABS(Distances!$C$5-Distances!$C10)+Distances!$D$5+Distances!$D10</f>
        <v>200</v>
      </c>
      <c r="F10" s="120">
        <f>ABS(Distances!$C$6-Distances!$C10)+Distances!$D$6+Distances!$D10</f>
        <v>107</v>
      </c>
      <c r="G10" s="120">
        <f>ABS(Distances!$C$7-Distances!$C10)+Distances!$D$7+Distances!$D10</f>
        <v>67</v>
      </c>
      <c r="H10" s="120">
        <f>ABS(Distances!$C$8-Distances!$C10)+Distances!$D$8+Distances!$D10</f>
        <v>68</v>
      </c>
      <c r="I10" s="120">
        <f>ABS(Distances!$C$9-Distances!$C10)+Distances!$D$9+Distances!$D10</f>
        <v>109</v>
      </c>
      <c r="J10" s="120">
        <f>ABS(Distances!$C$10-Distances!$C10)+Distances!$D$10+Distances!$D10</f>
        <v>0</v>
      </c>
      <c r="K10" s="120">
        <f>ABS(Distances!$C$11-Distances!$C10)+Distances!$D$11+Distances!$D10</f>
        <v>28</v>
      </c>
      <c r="L10" s="120">
        <f>ABS(Distances!$C$12-Distances!$C10)+Distances!$D$12+Distances!$D10</f>
        <v>41</v>
      </c>
      <c r="M10" s="120">
        <f>ABS(Distances!$C$13-Distances!$C10)+Distances!$D$13+Distances!$D10</f>
        <v>266</v>
      </c>
      <c r="N10" s="120">
        <f>ABS(Distances!$C$25-Distances!$C10)+Distances!$D$25+Distances!$D10</f>
        <v>257.5</v>
      </c>
      <c r="O10" s="120">
        <f>ABS(Distances!$C$15-Distances!$C10)+Distances!$D$15+Distances!$D10</f>
        <v>297</v>
      </c>
      <c r="P10" s="120">
        <f>ABS(Distances!$C$16-Distances!$C10)+Distances!$D$16+Distances!$D10</f>
        <v>329</v>
      </c>
      <c r="Q10" s="120">
        <f>ABS(Distances!$C$17-Distances!$C10)+Distances!$D$17+Distances!$D10</f>
        <v>378</v>
      </c>
      <c r="R10" s="120">
        <f>ABS(Distances!$C$18-Distances!$C10)+Distances!$D$18+Distances!$D10</f>
        <v>379</v>
      </c>
      <c r="S10" s="120">
        <f>ABS(Distances!$C$19-Distances!$C10)+Distances!$D$19+Distances!$D10</f>
        <v>401</v>
      </c>
      <c r="T10" s="120">
        <f>ABS(Distances!$C$20-Distances!$C10)+Distances!$D$20+Distances!$D10</f>
        <v>450</v>
      </c>
      <c r="U10" s="120">
        <f>ABS(Distances!$C$21-Distances!$C10)+Distances!$D$21+Distances!$D10</f>
        <v>478</v>
      </c>
      <c r="V10" s="120">
        <f>ABS(Distances!$C$22-Distances!$C10)+Distances!$D$22+Distances!$D10</f>
        <v>500</v>
      </c>
      <c r="W10" s="120">
        <f>ABS(Distances!$C$23-Distances!$C10)+Distances!$D$23+Distances!$D10</f>
        <v>542</v>
      </c>
      <c r="X10" s="120">
        <f>ABS(Distances!$C$24-Distances!$C10)+Distances!$D$24+Distances!$D10</f>
        <v>582</v>
      </c>
    </row>
    <row r="11" spans="1:24" ht="15.75" x14ac:dyDescent="0.25">
      <c r="A11" s="120" t="s">
        <v>84</v>
      </c>
      <c r="B11" s="121">
        <f>ABS(Distances!C$2-Distances!C11)+Distances!D$2+Distances!D11</f>
        <v>422</v>
      </c>
      <c r="C11" s="120">
        <f>ABS(Distances!$C$3-Distances!$C11)+Distances!$D$3+Distances!$D11</f>
        <v>299</v>
      </c>
      <c r="D11" s="120">
        <f>ABS(Distances!$C$4-Distances!$C11)+Distances!$D$4+Distances!$D11</f>
        <v>259</v>
      </c>
      <c r="E11" s="120">
        <f>ABS(Distances!$C$5-Distances!$C11)+Distances!$D$5+Distances!$D11</f>
        <v>228</v>
      </c>
      <c r="F11" s="120">
        <f>ABS(Distances!$C$6-Distances!$C11)+Distances!$D$6+Distances!$D11</f>
        <v>135</v>
      </c>
      <c r="G11" s="120">
        <f>ABS(Distances!$C$7-Distances!$C11)+Distances!$D$7+Distances!$D11</f>
        <v>95</v>
      </c>
      <c r="H11" s="120">
        <f>ABS(Distances!$C$8-Distances!$C11)+Distances!$D$8+Distances!$D11</f>
        <v>96</v>
      </c>
      <c r="I11" s="120">
        <f>ABS(Distances!$C$9-Distances!$C11)+Distances!$D$9+Distances!$D11</f>
        <v>137</v>
      </c>
      <c r="J11" s="120">
        <f>ABS(Distances!$C$10-Distances!$C11)+Distances!$D$10+Distances!$D11</f>
        <v>28</v>
      </c>
      <c r="K11" s="120">
        <v>0</v>
      </c>
      <c r="L11" s="120">
        <f>ABS(Distances!$C$12-Distances!$C11)+Distances!$D$12+Distances!$D11</f>
        <v>45</v>
      </c>
      <c r="M11" s="120">
        <f>ABS(Distances!$C$13-Distances!$C11)+Distances!$D$13+Distances!$D11</f>
        <v>270</v>
      </c>
      <c r="N11" s="120">
        <f>ABS(Distances!$C$25-Distances!$C11)+Distances!$D$25+Distances!$D11</f>
        <v>261.5</v>
      </c>
      <c r="O11" s="120">
        <f>ABS(Distances!$C$15-Distances!$C11)+Distances!$D$15+Distances!$D11</f>
        <v>301</v>
      </c>
      <c r="P11" s="120">
        <f>ABS(Distances!$C$16-Distances!$C11)+Distances!$D$16+Distances!$D11</f>
        <v>333</v>
      </c>
      <c r="Q11" s="120">
        <f>ABS(Distances!$C$17-Distances!$C11)+Distances!$D$17+Distances!$D11</f>
        <v>382</v>
      </c>
      <c r="R11" s="120">
        <f>ABS(Distances!$C$18-Distances!$C11)+Distances!$D$18+Distances!$D11</f>
        <v>383</v>
      </c>
      <c r="S11" s="120">
        <f>ABS(Distances!$C$19-Distances!$C11)+Distances!$D$19+Distances!$D11</f>
        <v>405</v>
      </c>
      <c r="T11" s="120">
        <f>ABS(Distances!$C$20-Distances!$C11)+Distances!$D$20+Distances!$D11</f>
        <v>454</v>
      </c>
      <c r="U11" s="120">
        <f>ABS(Distances!$C$21-Distances!$C11)+Distances!$D$21+Distances!$D11</f>
        <v>482</v>
      </c>
      <c r="V11" s="120">
        <f>ABS(Distances!$C$22-Distances!$C11)+Distances!$D$22+Distances!$D11</f>
        <v>504</v>
      </c>
      <c r="W11" s="120">
        <f>ABS(Distances!$C$23-Distances!$C11)+Distances!$D$23+Distances!$D11</f>
        <v>546</v>
      </c>
      <c r="X11" s="120">
        <f>ABS(Distances!$C$24-Distances!$C11)+Distances!$D$24+Distances!$D11</f>
        <v>586</v>
      </c>
    </row>
    <row r="12" spans="1:24" ht="15.75" x14ac:dyDescent="0.25">
      <c r="A12" s="120" t="s">
        <v>94</v>
      </c>
      <c r="B12" s="121">
        <f>ABS(Distances!C$2-Distances!C12)+Distances!D$2+Distances!D12</f>
        <v>435</v>
      </c>
      <c r="C12" s="120">
        <f>ABS(Distances!$C$3-Distances!$C12)+Distances!$D$3+Distances!$D12</f>
        <v>312</v>
      </c>
      <c r="D12" s="120">
        <f>ABS(Distances!$C$4-Distances!$C12)+Distances!$D$4+Distances!$D12</f>
        <v>272</v>
      </c>
      <c r="E12" s="120">
        <f>ABS(Distances!$C$5-Distances!$C12)+Distances!$D$5+Distances!$D12</f>
        <v>241</v>
      </c>
      <c r="F12" s="120">
        <f>ABS(Distances!$C$6-Distances!$C12)+Distances!$D$6+Distances!$D12</f>
        <v>148</v>
      </c>
      <c r="G12" s="120">
        <f>ABS(Distances!$C$7-Distances!$C12)+Distances!$D$7+Distances!$D12</f>
        <v>108</v>
      </c>
      <c r="H12" s="120">
        <f>ABS(Distances!$C$8-Distances!$C12)+Distances!$D$8+Distances!$D12</f>
        <v>109</v>
      </c>
      <c r="I12" s="120">
        <f>ABS(Distances!$C$9-Distances!$C12)+Distances!$D$9+Distances!$D12</f>
        <v>150</v>
      </c>
      <c r="J12" s="120">
        <f>ABS(Distances!$C$10-Distances!$C12)+Distances!$D$10+Distances!$D12</f>
        <v>41</v>
      </c>
      <c r="K12" s="120">
        <f>ABS(Distances!$C$11-Distances!$C12)+Distances!$D$11+Distances!$D12</f>
        <v>45</v>
      </c>
      <c r="L12" s="120">
        <f>ABS(Distances!$C$12-Distances!$C12)+Distances!$D$12+Distances!$D12</f>
        <v>0</v>
      </c>
      <c r="M12" s="120">
        <f>ABS(Distances!$C$13-Distances!$C12)+Distances!$D$13+Distances!$D12</f>
        <v>225</v>
      </c>
      <c r="N12" s="120">
        <f>ABS(Distances!$C$25-Distances!$C12)+Distances!$D$25+Distances!$D12</f>
        <v>216.5</v>
      </c>
      <c r="O12" s="120">
        <f>ABS(Distances!$C$15-Distances!$C12)+Distances!$D$15+Distances!$D12</f>
        <v>256</v>
      </c>
      <c r="P12" s="120">
        <f>ABS(Distances!$C$16-Distances!$C12)+Distances!$D$16+Distances!$D12</f>
        <v>288</v>
      </c>
      <c r="Q12" s="120">
        <f>ABS(Distances!$C$17-Distances!$C12)+Distances!$D$17+Distances!$D12</f>
        <v>337</v>
      </c>
      <c r="R12" s="120">
        <f>ABS(Distances!$C$18-Distances!$C12)+Distances!$D$18+Distances!$D12</f>
        <v>338</v>
      </c>
      <c r="S12" s="120">
        <f>ABS(Distances!$C$19-Distances!$C12)+Distances!$D$19+Distances!$D12</f>
        <v>360</v>
      </c>
      <c r="T12" s="120">
        <f>ABS(Distances!$C$20-Distances!$C12)+Distances!$D$20+Distances!$D12</f>
        <v>409</v>
      </c>
      <c r="U12" s="120">
        <f>ABS(Distances!$C$21-Distances!$C12)+Distances!$D$21+Distances!$D12</f>
        <v>437</v>
      </c>
      <c r="V12" s="120">
        <f>ABS(Distances!$C$22-Distances!$C12)+Distances!$D$22+Distances!$D12</f>
        <v>459</v>
      </c>
      <c r="W12" s="120">
        <f>ABS(Distances!$C$23-Distances!$C12)+Distances!$D$23+Distances!$D12</f>
        <v>501</v>
      </c>
      <c r="X12" s="120">
        <f>ABS(Distances!$C$24-Distances!$C12)+Distances!$D$24+Distances!$D12</f>
        <v>541</v>
      </c>
    </row>
    <row r="13" spans="1:24" ht="15.75" x14ac:dyDescent="0.25">
      <c r="A13" s="120" t="s">
        <v>452</v>
      </c>
      <c r="B13" s="121">
        <f>ABS(Distances!C$2-Distances!C13)+Distances!D$2+Distances!D13</f>
        <v>660</v>
      </c>
      <c r="C13" s="120">
        <f>ABS(Distances!$C$3-Distances!$C13)+Distances!$D$3+Distances!$D13</f>
        <v>537</v>
      </c>
      <c r="D13" s="120">
        <f>ABS(Distances!$C$4-Distances!$C13)+Distances!$D$4+Distances!$D13</f>
        <v>497</v>
      </c>
      <c r="E13" s="120">
        <f>ABS(Distances!$C$5-Distances!$C13)+Distances!$D$5+Distances!$D13</f>
        <v>466</v>
      </c>
      <c r="F13" s="120">
        <f>ABS(Distances!$C$6-Distances!$C13)+Distances!$D$6+Distances!$D13</f>
        <v>373</v>
      </c>
      <c r="G13" s="120">
        <f>ABS(Distances!$C$7-Distances!$C13)+Distances!$D$7+Distances!$D13</f>
        <v>333</v>
      </c>
      <c r="H13" s="120">
        <f>ABS(Distances!$C$8-Distances!$C13)+Distances!$D$8+Distances!$D13</f>
        <v>334</v>
      </c>
      <c r="I13" s="120">
        <f>ABS(Distances!$C$9-Distances!$C13)+Distances!$D$9+Distances!$D13</f>
        <v>375</v>
      </c>
      <c r="J13" s="120">
        <f>ABS(Distances!$C$10-Distances!$C13)+Distances!$D$10+Distances!$D13</f>
        <v>266</v>
      </c>
      <c r="K13" s="120">
        <f>ABS(Distances!$C$11-Distances!$C13)+Distances!$D$11+Distances!$D13</f>
        <v>270</v>
      </c>
      <c r="L13" s="120">
        <f>ABS(Distances!$C$12-Distances!$C13)+Distances!$D$12+Distances!$D13</f>
        <v>225</v>
      </c>
      <c r="M13" s="120">
        <v>0</v>
      </c>
      <c r="N13" s="120">
        <f>ABS(Distances!$C$25-Distances!$C13)+Distances!$D$25+Distances!$D13</f>
        <v>137.5</v>
      </c>
      <c r="O13" s="120">
        <f>ABS(Distances!$C$15-Distances!$C13)+Distances!$D$15+Distances!$D13</f>
        <v>177</v>
      </c>
      <c r="P13" s="120">
        <f>ABS(Distances!$C$16-Distances!$C13)+Distances!$D$16+Distances!$D13</f>
        <v>209</v>
      </c>
      <c r="Q13" s="120">
        <f>ABS(Distances!$C$17-Distances!$C13)+Distances!$D$17+Distances!$D13</f>
        <v>258</v>
      </c>
      <c r="R13" s="120">
        <f>ABS(Distances!$C$18-Distances!$C13)+Distances!$D$18+Distances!$D13</f>
        <v>259</v>
      </c>
      <c r="S13" s="120">
        <f>ABS(Distances!$C$19-Distances!$C13)+Distances!$D$19+Distances!$D13</f>
        <v>281</v>
      </c>
      <c r="T13" s="120">
        <f>ABS(Distances!$C$20-Distances!$C13)+Distances!$D$20+Distances!$D13</f>
        <v>330</v>
      </c>
      <c r="U13" s="120">
        <f>ABS(Distances!$C$21-Distances!$C13)+Distances!$D$21+Distances!$D13</f>
        <v>358</v>
      </c>
      <c r="V13" s="120">
        <f>ABS(Distances!$C$22-Distances!$C13)+Distances!$D$22+Distances!$D13</f>
        <v>380</v>
      </c>
      <c r="W13" s="120">
        <f>ABS(Distances!$C$23-Distances!$C13)+Distances!$D$23+Distances!$D13</f>
        <v>422</v>
      </c>
      <c r="X13" s="120">
        <f>ABS(Distances!$C$24-Distances!$C13)+Distances!$D$24+Distances!$D13</f>
        <v>462</v>
      </c>
    </row>
    <row r="14" spans="1:24" ht="15.75" x14ac:dyDescent="0.25">
      <c r="A14" s="120" t="s">
        <v>164</v>
      </c>
      <c r="B14" s="121">
        <f>ABS(Distances!C$2-Distances!C25)+Distances!D$2+Distances!D25</f>
        <v>651.5</v>
      </c>
      <c r="C14" s="120">
        <f>ABS(Distances!$C$3-Distances!$C25)+Distances!$D$3+Distances!$D25</f>
        <v>528.5</v>
      </c>
      <c r="D14" s="120">
        <f>ABS(Distances!$C$4-Distances!$C25)+Distances!$D$4+Distances!$D25</f>
        <v>488.5</v>
      </c>
      <c r="E14" s="120">
        <f>ABS(Distances!$C$5-Distances!$C25)+Distances!$D$5+Distances!$D25</f>
        <v>457.5</v>
      </c>
      <c r="F14" s="120">
        <f>ABS(Distances!$C$6-Distances!$C25)+Distances!$D$6+Distances!$D25</f>
        <v>364.5</v>
      </c>
      <c r="G14" s="120">
        <f>ABS(Distances!$C$7-Distances!$C25)+Distances!$D$7+Distances!$D25</f>
        <v>324.5</v>
      </c>
      <c r="H14" s="120">
        <f>ABS(Distances!$C$8-Distances!$C25)+Distances!$D$8+Distances!$D25</f>
        <v>325.5</v>
      </c>
      <c r="I14" s="120">
        <f>ABS(Distances!$C$9-Distances!$C25)+Distances!$D$9+Distances!$D25</f>
        <v>366.5</v>
      </c>
      <c r="J14" s="120">
        <f>ABS(Distances!$C$10-Distances!$C25)+Distances!$D$10+Distances!$D25</f>
        <v>257.5</v>
      </c>
      <c r="K14" s="120">
        <f>ABS(Distances!$C$11-Distances!$C25)+Distances!$D$11+Distances!$D25</f>
        <v>261.5</v>
      </c>
      <c r="L14" s="120">
        <f>ABS(Distances!$C$12-Distances!$C25)+Distances!$D$12+Distances!$D25</f>
        <v>216.5</v>
      </c>
      <c r="M14" s="120">
        <f>ABS(Distances!$C$13-Distances!$C25)+Distances!$D$13+Distances!$D25</f>
        <v>137.5</v>
      </c>
      <c r="N14" s="120">
        <v>0</v>
      </c>
      <c r="O14" s="120">
        <f>ABS(Distances!$C$15-Distances!$C14)+Distances!$D$15+Distances!$D14</f>
        <v>131</v>
      </c>
      <c r="P14" s="120">
        <f>ABS(Distances!$C$16-Distances!$C14)+Distances!$D$16+Distances!$D14</f>
        <v>163</v>
      </c>
      <c r="Q14" s="120">
        <f>ABS(Distances!$C$17-Distances!$C14)+Distances!$D$17+Distances!$D14</f>
        <v>212</v>
      </c>
      <c r="R14" s="120">
        <f>ABS(Distances!$C$18-Distances!$C14)+Distances!$D$18+Distances!$D14</f>
        <v>213</v>
      </c>
      <c r="S14" s="120">
        <f>ABS(Distances!$C$19-Distances!$C14)+Distances!$D$19+Distances!$D14</f>
        <v>235</v>
      </c>
      <c r="T14" s="120">
        <f>ABS(Distances!$C$20-Distances!$C14)+Distances!$D$20+Distances!$D14</f>
        <v>284</v>
      </c>
      <c r="U14" s="120">
        <f>ABS(Distances!$C$21-Distances!$C14)+Distances!$D$21+Distances!$D14</f>
        <v>312</v>
      </c>
      <c r="V14" s="120">
        <f>ABS(Distances!$C$22-Distances!$C14)+Distances!$D$22+Distances!$D14</f>
        <v>334</v>
      </c>
      <c r="W14" s="120">
        <f>ABS(Distances!$C$23-Distances!$C14)+Distances!$D$23+Distances!$D14</f>
        <v>376</v>
      </c>
      <c r="X14" s="120">
        <f>ABS(Distances!$C$24-Distances!$C14)+Distances!$D$24+Distances!$D14</f>
        <v>416</v>
      </c>
    </row>
    <row r="15" spans="1:24" ht="15.75" x14ac:dyDescent="0.25">
      <c r="A15" s="120" t="s">
        <v>95</v>
      </c>
      <c r="B15" s="121">
        <f>ABS(Distances!C$2-Distances!C15)+Distances!D$2+Distances!D15</f>
        <v>691</v>
      </c>
      <c r="C15" s="120">
        <f>ABS(Distances!$C$3-Distances!$C15)+Distances!$D$3+Distances!$D15</f>
        <v>568</v>
      </c>
      <c r="D15" s="120">
        <f>ABS(Distances!$C$4-Distances!$C15)+Distances!$D$4+Distances!$D15</f>
        <v>528</v>
      </c>
      <c r="E15" s="120">
        <f>ABS(Distances!$C$5-Distances!$C15)+Distances!$D$5+Distances!$D15</f>
        <v>497</v>
      </c>
      <c r="F15" s="120">
        <f>ABS(Distances!$C$6-Distances!$C15)+Distances!$D$6+Distances!$D15</f>
        <v>404</v>
      </c>
      <c r="G15" s="120">
        <f>ABS(Distances!$C$7-Distances!$C15)+Distances!$D$7+Distances!$D15</f>
        <v>364</v>
      </c>
      <c r="H15" s="120">
        <f>ABS(Distances!$C$8-Distances!$C15)+Distances!$D$8+Distances!$D15</f>
        <v>365</v>
      </c>
      <c r="I15" s="120">
        <f>ABS(Distances!$C$9-Distances!$C15)+Distances!$D$9+Distances!$D15</f>
        <v>406</v>
      </c>
      <c r="J15" s="120">
        <f>ABS(Distances!$C$10-Distances!$C15)+Distances!$D$10+Distances!$D15</f>
        <v>297</v>
      </c>
      <c r="K15" s="120">
        <f>ABS(Distances!$C$11-Distances!$C15)+Distances!$D$11+Distances!$D15</f>
        <v>301</v>
      </c>
      <c r="L15" s="120">
        <f>ABS(Distances!$C$12-Distances!$C15)+Distances!$D$12+Distances!$D15</f>
        <v>256</v>
      </c>
      <c r="M15" s="120">
        <f>ABS(Distances!$C$13-Distances!$C15)+Distances!$D$13+Distances!$D15</f>
        <v>177</v>
      </c>
      <c r="N15" s="120">
        <f>ABS(Distances!$C$14-Distances!$C15)+Distances!$D$14+Distances!$D15</f>
        <v>131</v>
      </c>
      <c r="O15" s="120">
        <f>ABS(Distances!$C$15-Distances!$C15)+Distances!$D$15+Distances!$D15</f>
        <v>0</v>
      </c>
      <c r="P15" s="120">
        <f>ABS(Distances!$C$16-Distances!$C15)+Distances!$D$16+Distances!$D15</f>
        <v>32</v>
      </c>
      <c r="Q15" s="120">
        <f>ABS(Distances!$C$17-Distances!$C15)+Distances!$D$17+Distances!$D15</f>
        <v>81</v>
      </c>
      <c r="R15" s="120">
        <f>ABS(Distances!$C$18-Distances!$C15)+Distances!$D$18+Distances!$D15</f>
        <v>82</v>
      </c>
      <c r="S15" s="120">
        <f>ABS(Distances!$C$19-Distances!$C15)+Distances!$D$19+Distances!$D15</f>
        <v>104</v>
      </c>
      <c r="T15" s="120">
        <f>ABS(Distances!$C$20-Distances!$C15)+Distances!$D$20+Distances!$D15</f>
        <v>153</v>
      </c>
      <c r="U15" s="120">
        <f>ABS(Distances!$C$21-Distances!$C15)+Distances!$D$21+Distances!$D15</f>
        <v>181</v>
      </c>
      <c r="V15" s="120">
        <f>ABS(Distances!$C$22-Distances!$C15)+Distances!$D$22+Distances!$D15</f>
        <v>203</v>
      </c>
      <c r="W15" s="120">
        <f>ABS(Distances!$C$23-Distances!$C15)+Distances!$D$23+Distances!$D15</f>
        <v>245</v>
      </c>
      <c r="X15" s="120">
        <f>ABS(Distances!$C$24-Distances!$C15)+Distances!$D$24+Distances!$D15</f>
        <v>285</v>
      </c>
    </row>
    <row r="16" spans="1:24" ht="15.75" x14ac:dyDescent="0.25">
      <c r="A16" s="120" t="s">
        <v>99</v>
      </c>
      <c r="B16" s="121">
        <f>ABS(Distances!C$2-Distances!C16)+Distances!D$2+Distances!D16</f>
        <v>723</v>
      </c>
      <c r="C16" s="120">
        <f>ABS(Distances!$C$3-Distances!$C16)+Distances!$D$3+Distances!$D16</f>
        <v>600</v>
      </c>
      <c r="D16" s="120">
        <f>ABS(Distances!$C$4-Distances!$C16)+Distances!$D$4+Distances!$D16</f>
        <v>560</v>
      </c>
      <c r="E16" s="120">
        <f>ABS(Distances!$C$5-Distances!$C16)+Distances!$D$5+Distances!$D16</f>
        <v>529</v>
      </c>
      <c r="F16" s="120">
        <f>ABS(Distances!$C$6-Distances!$C16)+Distances!$D$6+Distances!$D16</f>
        <v>436</v>
      </c>
      <c r="G16" s="120">
        <f>ABS(Distances!$C$7-Distances!$C16)+Distances!$D$7+Distances!$D16</f>
        <v>396</v>
      </c>
      <c r="H16" s="120">
        <f>ABS(Distances!$C$8-Distances!$C16)+Distances!$D$8+Distances!$D16</f>
        <v>397</v>
      </c>
      <c r="I16" s="120">
        <f>ABS(Distances!$C$9-Distances!$C16)+Distances!$D$9+Distances!$D16</f>
        <v>438</v>
      </c>
      <c r="J16" s="120">
        <f>ABS(Distances!$C$10-Distances!$C16)+Distances!$D$10+Distances!$D16</f>
        <v>329</v>
      </c>
      <c r="K16" s="120">
        <f>ABS(Distances!$C$11-Distances!$C16)+Distances!$D$11+Distances!$D16</f>
        <v>333</v>
      </c>
      <c r="L16" s="120">
        <f>ABS(Distances!$C$12-Distances!$C16)+Distances!$D$12+Distances!$D16</f>
        <v>288</v>
      </c>
      <c r="M16" s="120">
        <f>ABS(Distances!$C$13-Distances!$C16)+Distances!$D$13+Distances!$D16</f>
        <v>209</v>
      </c>
      <c r="N16" s="120">
        <f>ABS(Distances!$C$14-Distances!$C16)+Distances!$D$14+Distances!$D16</f>
        <v>163</v>
      </c>
      <c r="O16" s="120">
        <f>ABS(Distances!$C$15-Distances!$C16)+Distances!$D$15+Distances!$D16</f>
        <v>32</v>
      </c>
      <c r="P16" s="120">
        <f>ABS(Distances!$C$16-Distances!$C16)+Distances!$D$16+Distances!$D16</f>
        <v>0</v>
      </c>
      <c r="Q16" s="120">
        <f>ABS(Distances!$C$17-Distances!$C16)+Distances!$D$17+Distances!$D16</f>
        <v>49</v>
      </c>
      <c r="R16" s="120">
        <f>ABS(Distances!$C$18-Distances!$C16)+Distances!$D$18+Distances!$D16</f>
        <v>50</v>
      </c>
      <c r="S16" s="120">
        <f>ABS(Distances!$C$19-Distances!$C16)+Distances!$D$19+Distances!$D16</f>
        <v>72</v>
      </c>
      <c r="T16" s="120">
        <f>ABS(Distances!$C$20-Distances!$C16)+Distances!$D$20+Distances!$D16</f>
        <v>121</v>
      </c>
      <c r="U16" s="120">
        <f>ABS(Distances!$C$21-Distances!$C16)+Distances!$D$21+Distances!$D16</f>
        <v>149</v>
      </c>
      <c r="V16" s="120">
        <f>ABS(Distances!$C$22-Distances!$C16)+Distances!$D$22+Distances!$D16</f>
        <v>171</v>
      </c>
      <c r="W16" s="120">
        <f>ABS(Distances!$C$23-Distances!$C16)+Distances!$D$23+Distances!$D16</f>
        <v>213</v>
      </c>
      <c r="X16" s="120">
        <f>ABS(Distances!$C$24-Distances!$C16)+Distances!$D$24+Distances!$D16</f>
        <v>253</v>
      </c>
    </row>
    <row r="17" spans="1:24" ht="15.75" x14ac:dyDescent="0.25">
      <c r="A17" s="120" t="s">
        <v>98</v>
      </c>
      <c r="B17" s="121">
        <f>ABS(Distances!C$2-Distances!C17)+Distances!D$2+Distances!D17</f>
        <v>772</v>
      </c>
      <c r="C17" s="120">
        <f>ABS(Distances!$C$3-Distances!$C17)+Distances!$D$3+Distances!$D17</f>
        <v>649</v>
      </c>
      <c r="D17" s="120">
        <f>ABS(Distances!$C$4-Distances!$C17)+Distances!$D$4+Distances!$D17</f>
        <v>609</v>
      </c>
      <c r="E17" s="120">
        <f>ABS(Distances!$C$5-Distances!$C17)+Distances!$D$5+Distances!$D17</f>
        <v>578</v>
      </c>
      <c r="F17" s="120">
        <f>ABS(Distances!$C$6-Distances!$C17)+Distances!$D$6+Distances!$D17</f>
        <v>485</v>
      </c>
      <c r="G17" s="120">
        <f>ABS(Distances!$C$7-Distances!$C17)+Distances!$D$7+Distances!$D17</f>
        <v>445</v>
      </c>
      <c r="H17" s="120">
        <f>ABS(Distances!$C$8-Distances!$C17)+Distances!$D$8+Distances!$D17</f>
        <v>446</v>
      </c>
      <c r="I17" s="120">
        <f>ABS(Distances!$C$9-Distances!$C17)+Distances!$D$9+Distances!$D17</f>
        <v>487</v>
      </c>
      <c r="J17" s="120">
        <f>ABS(Distances!$C$10-Distances!$C17)+Distances!$D$10+Distances!$D17</f>
        <v>378</v>
      </c>
      <c r="K17" s="120">
        <f>ABS(Distances!$C$11-Distances!$C17)+Distances!$D$11+Distances!$D17</f>
        <v>382</v>
      </c>
      <c r="L17" s="120">
        <f>ABS(Distances!$C$12-Distances!$C17)+Distances!$D$12+Distances!$D17</f>
        <v>337</v>
      </c>
      <c r="M17" s="120">
        <f>ABS(Distances!$C$13-Distances!$C17)+Distances!$D$13+Distances!$D17</f>
        <v>258</v>
      </c>
      <c r="N17" s="120">
        <f>ABS(Distances!$C$14-Distances!$C17)+Distances!$D$14+Distances!$D17</f>
        <v>212</v>
      </c>
      <c r="O17" s="120">
        <f>ABS(Distances!$C$15-Distances!$C17)+Distances!$D$15+Distances!$D17</f>
        <v>81</v>
      </c>
      <c r="P17" s="120">
        <f>ABS(Distances!$C$16-Distances!$C17)+Distances!$D$16+Distances!$D17</f>
        <v>49</v>
      </c>
      <c r="Q17" s="120">
        <f>ABS(Distances!$C$17-Distances!$C17)+Distances!$D$17+Distances!$D17</f>
        <v>0</v>
      </c>
      <c r="R17" s="120">
        <f>ABS(Distances!$C$18-Distances!$C17)+Distances!$D$18+Distances!$D17</f>
        <v>1</v>
      </c>
      <c r="S17" s="120">
        <f>ABS(Distances!$C$19-Distances!$C17)+Distances!$D$19+Distances!$D17</f>
        <v>23</v>
      </c>
      <c r="T17" s="120">
        <f>ABS(Distances!$C$20-Distances!$C17)+Distances!$D$20+Distances!$D17</f>
        <v>72</v>
      </c>
      <c r="U17" s="120">
        <f>ABS(Distances!$C$21-Distances!$C17)+Distances!$D$21+Distances!$D17</f>
        <v>100</v>
      </c>
      <c r="V17" s="120">
        <f>ABS(Distances!$C$22-Distances!$C17)+Distances!$D$22+Distances!$D17</f>
        <v>122</v>
      </c>
      <c r="W17" s="120">
        <f>ABS(Distances!$C$23-Distances!$C17)+Distances!$D$23+Distances!$D17</f>
        <v>164</v>
      </c>
      <c r="X17" s="120">
        <f>ABS(Distances!$C$24-Distances!$C17)+Distances!$D$24+Distances!$D17</f>
        <v>204</v>
      </c>
    </row>
    <row r="18" spans="1:24" ht="15.75" x14ac:dyDescent="0.25">
      <c r="A18" s="120" t="s">
        <v>97</v>
      </c>
      <c r="B18" s="121">
        <f>ABS(Distances!C$2-Distances!C18)+Distances!D$2+Distances!D18</f>
        <v>773</v>
      </c>
      <c r="C18" s="120">
        <f>ABS(Distances!$C$3-Distances!$C18)+Distances!$D$3+Distances!$D18</f>
        <v>650</v>
      </c>
      <c r="D18" s="120">
        <f>ABS(Distances!$C$4-Distances!$C18)+Distances!$D$4+Distances!$D18</f>
        <v>610</v>
      </c>
      <c r="E18" s="120">
        <f>ABS(Distances!$C$5-Distances!$C18)+Distances!$D$5+Distances!$D18</f>
        <v>579</v>
      </c>
      <c r="F18" s="120">
        <f>ABS(Distances!$C$6-Distances!$C18)+Distances!$D$6+Distances!$D18</f>
        <v>486</v>
      </c>
      <c r="G18" s="120">
        <f>ABS(Distances!$C$7-Distances!$C18)+Distances!$D$7+Distances!$D18</f>
        <v>446</v>
      </c>
      <c r="H18" s="120">
        <f>ABS(Distances!$C$8-Distances!$C18)+Distances!$D$8+Distances!$D18</f>
        <v>447</v>
      </c>
      <c r="I18" s="120">
        <f>ABS(Distances!$C$9-Distances!$C18)+Distances!$D$9+Distances!$D18</f>
        <v>488</v>
      </c>
      <c r="J18" s="120">
        <f>ABS(Distances!$C$10-Distances!$C18)+Distances!$D$10+Distances!$D18</f>
        <v>379</v>
      </c>
      <c r="K18" s="120">
        <f>ABS(Distances!$C$11-Distances!$C18)+Distances!$D$11+Distances!$D18</f>
        <v>383</v>
      </c>
      <c r="L18" s="120">
        <f>ABS(Distances!$C$12-Distances!$C18)+Distances!$D$12+Distances!$D18</f>
        <v>338</v>
      </c>
      <c r="M18" s="120">
        <f>ABS(Distances!$C$13-Distances!$C18)+Distances!$D$13+Distances!$D18</f>
        <v>259</v>
      </c>
      <c r="N18" s="120">
        <f>ABS(Distances!$C$14-Distances!$C18)+Distances!$D$14+Distances!$D18</f>
        <v>213</v>
      </c>
      <c r="O18" s="120">
        <f>ABS(Distances!$C$15-Distances!$C18)+Distances!$D$15+Distances!$D18</f>
        <v>82</v>
      </c>
      <c r="P18" s="120">
        <f>ABS(Distances!$C$16-Distances!$C18)+Distances!$D$16+Distances!$D18</f>
        <v>50</v>
      </c>
      <c r="Q18" s="120">
        <f>ABS(Distances!$C$17-Distances!$C18)+Distances!$D$17+Distances!$D18</f>
        <v>1</v>
      </c>
      <c r="R18" s="120">
        <f>ABS(Distances!$C$18-Distances!$C18)+Distances!$D$18+Distances!$D18</f>
        <v>0</v>
      </c>
      <c r="S18" s="120">
        <f>ABS(Distances!$C$19-Distances!$C18)+Distances!$D$19+Distances!$D18</f>
        <v>22</v>
      </c>
      <c r="T18" s="120">
        <f>ABS(Distances!$C$20-Distances!$C18)+Distances!$D$20+Distances!$D18</f>
        <v>71</v>
      </c>
      <c r="U18" s="120">
        <f>ABS(Distances!$C$21-Distances!$C18)+Distances!$D$21+Distances!$D18</f>
        <v>99</v>
      </c>
      <c r="V18" s="120">
        <f>ABS(Distances!$C$22-Distances!$C18)+Distances!$D$22+Distances!$D18</f>
        <v>121</v>
      </c>
      <c r="W18" s="120">
        <f>ABS(Distances!$C$23-Distances!$C18)+Distances!$D$23+Distances!$D18</f>
        <v>163</v>
      </c>
      <c r="X18" s="120">
        <f>ABS(Distances!$C$24-Distances!$C18)+Distances!$D$24+Distances!$D18</f>
        <v>203</v>
      </c>
    </row>
    <row r="19" spans="1:24" ht="15.75" x14ac:dyDescent="0.25">
      <c r="A19" s="120" t="s">
        <v>96</v>
      </c>
      <c r="B19" s="121">
        <f>ABS(Distances!C$2-Distances!C19)+Distances!D$2+Distances!D19</f>
        <v>795</v>
      </c>
      <c r="C19" s="120">
        <f>ABS(Distances!$C$3-Distances!$C19)+Distances!$D$3+Distances!$D19</f>
        <v>672</v>
      </c>
      <c r="D19" s="120">
        <f>ABS(Distances!$C$4-Distances!$C19)+Distances!$D$4+Distances!$D19</f>
        <v>632</v>
      </c>
      <c r="E19" s="120">
        <f>ABS(Distances!$C$5-Distances!$C19)+Distances!$D$5+Distances!$D19</f>
        <v>601</v>
      </c>
      <c r="F19" s="120">
        <f>ABS(Distances!$C$6-Distances!$C19)+Distances!$D$6+Distances!$D19</f>
        <v>508</v>
      </c>
      <c r="G19" s="120">
        <f>ABS(Distances!$C$7-Distances!$C19)+Distances!$D$7+Distances!$D19</f>
        <v>468</v>
      </c>
      <c r="H19" s="120">
        <f>ABS(Distances!$C$8-Distances!$C19)+Distances!$D$8+Distances!$D19</f>
        <v>469</v>
      </c>
      <c r="I19" s="120">
        <f>ABS(Distances!$C$9-Distances!$C19)+Distances!$D$9+Distances!$D19</f>
        <v>510</v>
      </c>
      <c r="J19" s="120">
        <f>ABS(Distances!$C$10-Distances!$C19)+Distances!$D$10+Distances!$D19</f>
        <v>401</v>
      </c>
      <c r="K19" s="120">
        <f>ABS(Distances!$C$11-Distances!$C19)+Distances!$D$11+Distances!$D19</f>
        <v>405</v>
      </c>
      <c r="L19" s="120">
        <f>ABS(Distances!$C$12-Distances!$C19)+Distances!$D$12+Distances!$D19</f>
        <v>360</v>
      </c>
      <c r="M19" s="120">
        <f>ABS(Distances!$C$13-Distances!$C19)+Distances!$D$13+Distances!$D19</f>
        <v>281</v>
      </c>
      <c r="N19" s="120">
        <f>ABS(Distances!$C$14-Distances!$C19)+Distances!$D$14+Distances!$D19</f>
        <v>235</v>
      </c>
      <c r="O19" s="120">
        <f>ABS(Distances!$C$15-Distances!$C19)+Distances!$D$15+Distances!$D19</f>
        <v>104</v>
      </c>
      <c r="P19" s="120">
        <f>ABS(Distances!$C$16-Distances!$C19)+Distances!$D$16+Distances!$D19</f>
        <v>72</v>
      </c>
      <c r="Q19" s="120">
        <f>ABS(Distances!$C$17-Distances!$C19)+Distances!$D$17+Distances!$D19</f>
        <v>23</v>
      </c>
      <c r="R19" s="120">
        <f>ABS(Distances!$C$18-Distances!$C19)+Distances!$D$18+Distances!$D19</f>
        <v>22</v>
      </c>
      <c r="S19" s="120">
        <f>ABS(Distances!$C$19-Distances!$C19)+Distances!$D$19+Distances!$D19</f>
        <v>0</v>
      </c>
      <c r="T19" s="120">
        <f>ABS(Distances!$C$20-Distances!$C19)+Distances!$D$20+Distances!$D19</f>
        <v>49</v>
      </c>
      <c r="U19" s="120">
        <f>ABS(Distances!$C$21-Distances!$C19)+Distances!$D$21+Distances!$D19</f>
        <v>77</v>
      </c>
      <c r="V19" s="120">
        <f>ABS(Distances!$C$22-Distances!$C19)+Distances!$D$22+Distances!$D19</f>
        <v>99</v>
      </c>
      <c r="W19" s="120">
        <f>ABS(Distances!$C$23-Distances!$C19)+Distances!$D$23+Distances!$D19</f>
        <v>141</v>
      </c>
      <c r="X19" s="120">
        <f>ABS(Distances!$C$24-Distances!$C19)+Distances!$D$24+Distances!$D19</f>
        <v>181</v>
      </c>
    </row>
    <row r="20" spans="1:24" ht="15.75" x14ac:dyDescent="0.25">
      <c r="A20" s="120" t="s">
        <v>100</v>
      </c>
      <c r="B20" s="121">
        <f>ABS(Distances!C$2-Distances!C20)+Distances!D$2+Distances!D20</f>
        <v>844</v>
      </c>
      <c r="C20" s="120">
        <f>ABS(Distances!$C$3-Distances!$C20)+Distances!$D$3+Distances!$D20</f>
        <v>721</v>
      </c>
      <c r="D20" s="120">
        <f>ABS(Distances!$C$4-Distances!$C20)+Distances!$D$4+Distances!$D20</f>
        <v>681</v>
      </c>
      <c r="E20" s="120">
        <f>ABS(Distances!$C$5-Distances!$C20)+Distances!$D$5+Distances!$D20</f>
        <v>650</v>
      </c>
      <c r="F20" s="120">
        <f>ABS(Distances!$C$6-Distances!$C20)+Distances!$D$6+Distances!$D20</f>
        <v>557</v>
      </c>
      <c r="G20" s="120">
        <f>ABS(Distances!$C$7-Distances!$C20)+Distances!$D$7+Distances!$D20</f>
        <v>517</v>
      </c>
      <c r="H20" s="120">
        <f>ABS(Distances!$C$8-Distances!$C20)+Distances!$D$8+Distances!$D20</f>
        <v>518</v>
      </c>
      <c r="I20" s="120">
        <f>ABS(Distances!$C$9-Distances!$C20)+Distances!$D$9+Distances!$D20</f>
        <v>559</v>
      </c>
      <c r="J20" s="120">
        <f>ABS(Distances!$C$10-Distances!$C20)+Distances!$D$10+Distances!$D20</f>
        <v>450</v>
      </c>
      <c r="K20" s="120">
        <f>ABS(Distances!$C$11-Distances!$C20)+Distances!$D$11+Distances!$D20</f>
        <v>454</v>
      </c>
      <c r="L20" s="120">
        <f>ABS(Distances!$C$12-Distances!$C20)+Distances!$D$12+Distances!$D20</f>
        <v>409</v>
      </c>
      <c r="M20" s="120">
        <f>ABS(Distances!$C$13-Distances!$C20)+Distances!$D$13+Distances!$D20</f>
        <v>330</v>
      </c>
      <c r="N20" s="120">
        <f>ABS(Distances!$C$14-Distances!$C20)+Distances!$D$14+Distances!$D20</f>
        <v>284</v>
      </c>
      <c r="O20" s="120">
        <f>ABS(Distances!$C$15-Distances!$C20)+Distances!$D$15+Distances!$D20</f>
        <v>153</v>
      </c>
      <c r="P20" s="120">
        <f>ABS(Distances!$C$16-Distances!$C20)+Distances!$D$16+Distances!$D20</f>
        <v>121</v>
      </c>
      <c r="Q20" s="120">
        <f>ABS(Distances!$C$17-Distances!$C20)+Distances!$D$17+Distances!$D20</f>
        <v>72</v>
      </c>
      <c r="R20" s="120">
        <f>ABS(Distances!$C$18-Distances!$C20)+Distances!$D$18+Distances!$D20</f>
        <v>71</v>
      </c>
      <c r="S20" s="120">
        <f>ABS(Distances!$C$19-Distances!$C20)+Distances!$D$19+Distances!$D20</f>
        <v>49</v>
      </c>
      <c r="T20" s="120">
        <v>0</v>
      </c>
      <c r="U20" s="120">
        <f>ABS(Distances!$C$21-Distances!$C20)+Distances!$D$21+Distances!$D20</f>
        <v>82</v>
      </c>
      <c r="V20" s="120">
        <f>ABS(Distances!$C$22-Distances!$C20)+Distances!$D$22+Distances!$D20</f>
        <v>104</v>
      </c>
      <c r="W20" s="120">
        <f>ABS(Distances!$C$23-Distances!$C20)+Distances!$D$23+Distances!$D20</f>
        <v>146</v>
      </c>
      <c r="X20" s="120">
        <f>ABS(Distances!$C$24-Distances!$C20)+Distances!$D$24+Distances!$D20</f>
        <v>186</v>
      </c>
    </row>
    <row r="21" spans="1:24" ht="15.75" x14ac:dyDescent="0.25">
      <c r="A21" s="120" t="s">
        <v>104</v>
      </c>
      <c r="B21" s="121">
        <f>ABS(Distances!C$2-Distances!C21)+Distances!D$2+Distances!D21</f>
        <v>872</v>
      </c>
      <c r="C21" s="120">
        <f>ABS(Distances!$C$3-Distances!$C21)+Distances!$D$3+Distances!$D21</f>
        <v>749</v>
      </c>
      <c r="D21" s="120">
        <f>ABS(Distances!$C$4-Distances!$C21)+Distances!$D$4+Distances!$D21</f>
        <v>709</v>
      </c>
      <c r="E21" s="120">
        <f>ABS(Distances!$C$5-Distances!$C21)+Distances!$D$5+Distances!$D21</f>
        <v>678</v>
      </c>
      <c r="F21" s="120">
        <f>ABS(Distances!$C$6-Distances!$C21)+Distances!$D$6+Distances!$D21</f>
        <v>585</v>
      </c>
      <c r="G21" s="120">
        <f>ABS(Distances!$C$7-Distances!$C21)+Distances!$D$7+Distances!$D21</f>
        <v>545</v>
      </c>
      <c r="H21" s="120">
        <f>ABS(Distances!$C$8-Distances!$C21)+Distances!$D$8+Distances!$D21</f>
        <v>546</v>
      </c>
      <c r="I21" s="120">
        <f>ABS(Distances!$C$9-Distances!$C21)+Distances!$D$9+Distances!$D21</f>
        <v>587</v>
      </c>
      <c r="J21" s="120">
        <f>ABS(Distances!$C$10-Distances!$C21)+Distances!$D$10+Distances!$D21</f>
        <v>478</v>
      </c>
      <c r="K21" s="120">
        <f>ABS(Distances!$C$11-Distances!$C21)+Distances!$D$11+Distances!$D21</f>
        <v>482</v>
      </c>
      <c r="L21" s="120">
        <f>ABS(Distances!$C$12-Distances!$C21)+Distances!$D$12+Distances!$D21</f>
        <v>437</v>
      </c>
      <c r="M21" s="120">
        <f>ABS(Distances!$C$13-Distances!$C21)+Distances!$D$13+Distances!$D21</f>
        <v>358</v>
      </c>
      <c r="N21" s="120">
        <f>ABS(Distances!$C$14-Distances!$C21)+Distances!$D$14+Distances!$D21</f>
        <v>312</v>
      </c>
      <c r="O21" s="120">
        <f>ABS(Distances!$C$15-Distances!$C21)+Distances!$D$15+Distances!$D21</f>
        <v>181</v>
      </c>
      <c r="P21" s="120">
        <f>ABS(Distances!$C$16-Distances!$C21)+Distances!$D$16+Distances!$D21</f>
        <v>149</v>
      </c>
      <c r="Q21" s="120">
        <f>ABS(Distances!$C$17-Distances!$C21)+Distances!$D$17+Distances!$D21</f>
        <v>100</v>
      </c>
      <c r="R21" s="120">
        <f>ABS(Distances!$C$18-Distances!$C21)+Distances!$D$18+Distances!$D21</f>
        <v>99</v>
      </c>
      <c r="S21" s="120">
        <f>ABS(Distances!$C$19-Distances!$C21)+Distances!$D$19+Distances!$D21</f>
        <v>77</v>
      </c>
      <c r="T21" s="120">
        <f>ABS(Distances!$C$20-Distances!$C21)+Distances!$D$20+Distances!$D21</f>
        <v>82</v>
      </c>
      <c r="U21" s="120">
        <v>0</v>
      </c>
      <c r="V21" s="120">
        <f>Distances!D22-Distances!D21</f>
        <v>22</v>
      </c>
      <c r="W21" s="120">
        <f>ABS(Distances!$C$23-Distances!$C21)+Distances!$D$23+Distances!$D21</f>
        <v>84</v>
      </c>
      <c r="X21" s="120">
        <f>ABS(Distances!$C$24-Distances!$C21)+Distances!$D$24+Distances!$D21</f>
        <v>124</v>
      </c>
    </row>
    <row r="22" spans="1:24" ht="15.75" x14ac:dyDescent="0.25">
      <c r="A22" s="120" t="s">
        <v>103</v>
      </c>
      <c r="B22" s="121">
        <f>ABS(Distances!C$2-Distances!C22)+Distances!D$2+Distances!D22</f>
        <v>894</v>
      </c>
      <c r="C22" s="120">
        <f>ABS(Distances!$C$3-Distances!$C22)+Distances!$D$3+Distances!$D22</f>
        <v>771</v>
      </c>
      <c r="D22" s="120">
        <f>ABS(Distances!$C$4-Distances!$C22)+Distances!$D$4+Distances!$D22</f>
        <v>731</v>
      </c>
      <c r="E22" s="120">
        <f>ABS(Distances!$C$5-Distances!$C22)+Distances!$D$5+Distances!$D22</f>
        <v>700</v>
      </c>
      <c r="F22" s="120">
        <f>ABS(Distances!$C$6-Distances!$C22)+Distances!$D$6+Distances!$D22</f>
        <v>607</v>
      </c>
      <c r="G22" s="120">
        <f>ABS(Distances!$C$7-Distances!$C22)+Distances!$D$7+Distances!$D22</f>
        <v>567</v>
      </c>
      <c r="H22" s="120">
        <f>ABS(Distances!$C$8-Distances!$C22)+Distances!$D$8+Distances!$D22</f>
        <v>568</v>
      </c>
      <c r="I22" s="120">
        <f>ABS(Distances!$C$9-Distances!$C22)+Distances!$D$9+Distances!$D22</f>
        <v>609</v>
      </c>
      <c r="J22" s="120">
        <f>ABS(Distances!$C$10-Distances!$C22)+Distances!$D$10+Distances!$D22</f>
        <v>500</v>
      </c>
      <c r="K22" s="120">
        <f>ABS(Distances!$C$11-Distances!$C22)+Distances!$D$11+Distances!$D22</f>
        <v>504</v>
      </c>
      <c r="L22" s="120">
        <f>ABS(Distances!$C$12-Distances!$C22)+Distances!$D$12+Distances!$D22</f>
        <v>459</v>
      </c>
      <c r="M22" s="120">
        <f>ABS(Distances!$C$13-Distances!$C22)+Distances!$D$13+Distances!$D22</f>
        <v>380</v>
      </c>
      <c r="N22" s="120">
        <f>ABS(Distances!$C$14-Distances!$C22)+Distances!$D$14+Distances!$D22</f>
        <v>334</v>
      </c>
      <c r="O22" s="120">
        <f>ABS(Distances!$C$15-Distances!$C22)+Distances!$D$15+Distances!$D22</f>
        <v>203</v>
      </c>
      <c r="P22" s="120">
        <f>ABS(Distances!$C$16-Distances!$C22)+Distances!$D$16+Distances!$D22</f>
        <v>171</v>
      </c>
      <c r="Q22" s="120">
        <f>ABS(Distances!$C$17-Distances!$C22)+Distances!$D$17+Distances!$D22</f>
        <v>122</v>
      </c>
      <c r="R22" s="120">
        <f>ABS(Distances!$C$18-Distances!$C22)+Distances!$D$18+Distances!$D22</f>
        <v>121</v>
      </c>
      <c r="S22" s="120">
        <f>ABS(Distances!$C$19-Distances!$C22)+Distances!$D$19+Distances!$D22</f>
        <v>99</v>
      </c>
      <c r="T22" s="120">
        <f>ABS(Distances!$C$20-Distances!$C22)+Distances!$D$20+Distances!$D22</f>
        <v>104</v>
      </c>
      <c r="U22" s="120">
        <f>Distances!D22-Distances!D21</f>
        <v>22</v>
      </c>
      <c r="V22" s="120">
        <v>0</v>
      </c>
      <c r="W22" s="120">
        <f>ABS(Distances!$C$23-Distances!$C22)+Distances!$D$23+Distances!$D22</f>
        <v>106</v>
      </c>
      <c r="X22" s="120">
        <f>ABS(Distances!$C$24-Distances!$C22)+Distances!$D$24+Distances!$D22</f>
        <v>146</v>
      </c>
    </row>
    <row r="23" spans="1:24" ht="15.75" x14ac:dyDescent="0.25">
      <c r="A23" s="120" t="s">
        <v>102</v>
      </c>
      <c r="B23" s="121">
        <f>ABS(Distances!C$2-Distances!C23)+Distances!D$2+Distances!D23</f>
        <v>936</v>
      </c>
      <c r="C23" s="120">
        <f>ABS(Distances!$C$3-Distances!$C23)+Distances!$D$3+Distances!$D23</f>
        <v>813</v>
      </c>
      <c r="D23" s="120">
        <f>ABS(Distances!$C$4-Distances!$C23)+Distances!$D$4+Distances!$D23</f>
        <v>773</v>
      </c>
      <c r="E23" s="120">
        <f>ABS(Distances!$C$5-Distances!$C23)+Distances!$D$5+Distances!$D23</f>
        <v>742</v>
      </c>
      <c r="F23" s="120">
        <f>ABS(Distances!$C$6-Distances!$C23)+Distances!$D$6+Distances!$D23</f>
        <v>649</v>
      </c>
      <c r="G23" s="120">
        <f>ABS(Distances!$C$7-Distances!$C23)+Distances!$D$7+Distances!$D23</f>
        <v>609</v>
      </c>
      <c r="H23" s="120">
        <f>ABS(Distances!$C$8-Distances!$C23)+Distances!$D$8+Distances!$D23</f>
        <v>610</v>
      </c>
      <c r="I23" s="120">
        <f>ABS(Distances!$C$9-Distances!$C23)+Distances!$D$9+Distances!$D23</f>
        <v>651</v>
      </c>
      <c r="J23" s="120">
        <f>ABS(Distances!$C$10-Distances!$C23)+Distances!$D$10+Distances!$D23</f>
        <v>542</v>
      </c>
      <c r="K23" s="120">
        <f>ABS(Distances!$C$11-Distances!$C23)+Distances!$D$11+Distances!$D23</f>
        <v>546</v>
      </c>
      <c r="L23" s="120">
        <f>ABS(Distances!$C$12-Distances!$C23)+Distances!$D$12+Distances!$D23</f>
        <v>501</v>
      </c>
      <c r="M23" s="120">
        <f>ABS(Distances!$C$13-Distances!$C23)+Distances!$D$13+Distances!$D23</f>
        <v>422</v>
      </c>
      <c r="N23" s="120">
        <f>ABS(Distances!$C$14-Distances!$C23)+Distances!$D$14+Distances!$D23</f>
        <v>376</v>
      </c>
      <c r="O23" s="120">
        <f>ABS(Distances!$C$15-Distances!$C23)+Distances!$D$15+Distances!$D23</f>
        <v>245</v>
      </c>
      <c r="P23" s="120">
        <f>ABS(Distances!$C$16-Distances!$C23)+Distances!$D$16+Distances!$D23</f>
        <v>213</v>
      </c>
      <c r="Q23" s="120">
        <f>ABS(Distances!$C$17-Distances!$C23)+Distances!$D$17+Distances!$D23</f>
        <v>164</v>
      </c>
      <c r="R23" s="120">
        <f>ABS(Distances!$C$18-Distances!$C23)+Distances!$D$18+Distances!$D23</f>
        <v>163</v>
      </c>
      <c r="S23" s="120">
        <f>ABS(Distances!$C$19-Distances!$C23)+Distances!$D$19+Distances!$D23</f>
        <v>141</v>
      </c>
      <c r="T23" s="120">
        <f>ABS(Distances!$C$20-Distances!$C23)+Distances!$D$20+Distances!$D23</f>
        <v>146</v>
      </c>
      <c r="U23" s="120">
        <f>ABS(Distances!$C$21-Distances!$C23)+Distances!$D$21+Distances!$D23</f>
        <v>84</v>
      </c>
      <c r="V23" s="120">
        <f>ABS(Distances!$C$22-Distances!$C23)+Distances!$D$22+Distances!$D23</f>
        <v>106</v>
      </c>
      <c r="W23" s="120">
        <f>ABS(Distances!$C$23-Distances!$C23)+Distances!$D$23+Distances!$D23</f>
        <v>0</v>
      </c>
      <c r="X23" s="120">
        <f>ABS(Distances!$C$24-Distances!$C23)+Distances!$D$24+Distances!$D23</f>
        <v>40</v>
      </c>
    </row>
    <row r="24" spans="1:24" ht="15.75" x14ac:dyDescent="0.25">
      <c r="A24" s="120" t="s">
        <v>101</v>
      </c>
      <c r="B24" s="121">
        <f>ABS(Distances!C$2-Distances!C24)+Distances!D$2+Distances!D24</f>
        <v>976</v>
      </c>
      <c r="C24" s="120">
        <f>ABS(Distances!$C$3-Distances!$C24)+Distances!$D$3+Distances!$D24</f>
        <v>853</v>
      </c>
      <c r="D24" s="120">
        <f>ABS(Distances!$C$4-Distances!$C24)+Distances!$D$4+Distances!$D24</f>
        <v>813</v>
      </c>
      <c r="E24" s="120">
        <f>ABS(Distances!$C$5-Distances!$C24)+Distances!$D$5+Distances!$D24</f>
        <v>782</v>
      </c>
      <c r="F24" s="120">
        <f>ABS(Distances!$C$6-Distances!$C24)+Distances!$D$6+Distances!$D24</f>
        <v>689</v>
      </c>
      <c r="G24" s="120">
        <f>ABS(Distances!$C$7-Distances!$C24)+Distances!$D$7+Distances!$D24</f>
        <v>649</v>
      </c>
      <c r="H24" s="120">
        <f>ABS(Distances!$C$8-Distances!$C24)+Distances!$D$8+Distances!$D24</f>
        <v>650</v>
      </c>
      <c r="I24" s="120">
        <f>ABS(Distances!$C$9-Distances!$C24)+Distances!$D$9+Distances!$D24</f>
        <v>691</v>
      </c>
      <c r="J24" s="120">
        <f>ABS(Distances!$C$10-Distances!$C24)+Distances!$D$10+Distances!$D24</f>
        <v>582</v>
      </c>
      <c r="K24" s="120">
        <f>ABS(Distances!$C$11-Distances!$C24)+Distances!$D$11+Distances!$D24</f>
        <v>586</v>
      </c>
      <c r="L24" s="120">
        <f>ABS(Distances!$C$12-Distances!$C24)+Distances!$D$12+Distances!$D24</f>
        <v>541</v>
      </c>
      <c r="M24" s="120">
        <f>ABS(Distances!$C$13-Distances!$C24)+Distances!$D$13+Distances!$D24</f>
        <v>462</v>
      </c>
      <c r="N24" s="120">
        <f>ABS(Distances!$C$14-Distances!$C24)+Distances!$D$14+Distances!$D24</f>
        <v>416</v>
      </c>
      <c r="O24" s="120">
        <f>ABS(Distances!$C$15-Distances!$C24)+Distances!$D$15+Distances!$D24</f>
        <v>285</v>
      </c>
      <c r="P24" s="120">
        <f>ABS(Distances!$C$16-Distances!$C24)+Distances!$D$16+Distances!$D24</f>
        <v>253</v>
      </c>
      <c r="Q24" s="120">
        <f>ABS(Distances!$C$17-Distances!$C24)+Distances!$D$17+Distances!$D24</f>
        <v>204</v>
      </c>
      <c r="R24" s="120">
        <f>ABS(Distances!$C$18-Distances!$C24)+Distances!$D$18+Distances!$D24</f>
        <v>203</v>
      </c>
      <c r="S24" s="120">
        <f>ABS(Distances!$C$19-Distances!$C24)+Distances!$D$19+Distances!$D24</f>
        <v>181</v>
      </c>
      <c r="T24" s="120">
        <f>ABS(Distances!$C$20-Distances!$C24)+Distances!$D$20+Distances!$D24</f>
        <v>186</v>
      </c>
      <c r="U24" s="120">
        <f>ABS(Distances!$C$21-Distances!$C24)+Distances!$D$21+Distances!$D24</f>
        <v>124</v>
      </c>
      <c r="V24" s="120">
        <f>ABS(Distances!$C$22-Distances!$C24)+Distances!$D$22+Distances!$D24</f>
        <v>146</v>
      </c>
      <c r="W24" s="120">
        <f>ABS(Distances!$C$23-Distances!$C24)+Distances!$D$23+Distances!$D24</f>
        <v>40</v>
      </c>
      <c r="X24" s="120">
        <f>ABS(Distances!$C$24-Distances!$C24)+Distances!$D$24+Distances!$D24</f>
        <v>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4"/>
  <sheetViews>
    <sheetView workbookViewId="0">
      <selection activeCell="T13" sqref="T13"/>
    </sheetView>
  </sheetViews>
  <sheetFormatPr defaultRowHeight="15.75" x14ac:dyDescent="0.25"/>
  <cols>
    <col min="1" max="1" width="23.875" style="67" bestFit="1" customWidth="1"/>
    <col min="2" max="3" width="10.125" style="67" bestFit="1" customWidth="1"/>
    <col min="4" max="4" width="13.375" style="67" bestFit="1" customWidth="1"/>
    <col min="5" max="5" width="11.75" style="67" bestFit="1" customWidth="1"/>
    <col min="6" max="6" width="13.25" style="122" bestFit="1" customWidth="1"/>
    <col min="7" max="16384" width="9" style="67"/>
  </cols>
  <sheetData>
    <row r="1" spans="1:6" x14ac:dyDescent="0.25">
      <c r="A1" s="67" t="s">
        <v>433</v>
      </c>
      <c r="B1" s="67" t="s">
        <v>3</v>
      </c>
      <c r="C1" s="67" t="s">
        <v>2</v>
      </c>
      <c r="D1" s="67" t="s">
        <v>453</v>
      </c>
      <c r="E1" s="67" t="s">
        <v>454</v>
      </c>
      <c r="F1" s="122" t="s">
        <v>455</v>
      </c>
    </row>
    <row r="2" spans="1:6" x14ac:dyDescent="0.25">
      <c r="A2" s="67" t="s">
        <v>92</v>
      </c>
      <c r="B2" s="118">
        <f>B$12*F2</f>
        <v>720380.53200000001</v>
      </c>
      <c r="C2" s="118">
        <f>C$12*F2</f>
        <v>677991.81200000003</v>
      </c>
      <c r="D2" s="118">
        <f>D$12*F2</f>
        <v>3538.232</v>
      </c>
      <c r="E2" s="118">
        <f>E$12*F2</f>
        <v>3538.232</v>
      </c>
      <c r="F2" s="122">
        <v>1.7516E-2</v>
      </c>
    </row>
    <row r="3" spans="1:6" x14ac:dyDescent="0.25">
      <c r="A3" s="67" t="s">
        <v>91</v>
      </c>
      <c r="B3" s="118">
        <f t="shared" ref="B3:B11" si="0">B$12*F3</f>
        <v>6802179.6014999999</v>
      </c>
      <c r="C3" s="118">
        <f t="shared" ref="C3:C11" si="1">C$12*F3</f>
        <v>6401924.9115000004</v>
      </c>
      <c r="D3" s="118">
        <f t="shared" ref="D3:D11" si="2">D$12*F3</f>
        <v>33409.688999999998</v>
      </c>
      <c r="E3" s="118">
        <f t="shared" ref="E3:E11" si="3">E$12*F3</f>
        <v>33409.688999999998</v>
      </c>
      <c r="F3" s="122">
        <v>0.1653945</v>
      </c>
    </row>
    <row r="4" spans="1:6" x14ac:dyDescent="0.25">
      <c r="A4" s="67" t="s">
        <v>90</v>
      </c>
      <c r="B4" s="118">
        <f t="shared" si="0"/>
        <v>1061364.4890000001</v>
      </c>
      <c r="C4" s="118">
        <f t="shared" si="1"/>
        <v>998911.549</v>
      </c>
      <c r="D4" s="118">
        <f t="shared" si="2"/>
        <v>5213.0140000000001</v>
      </c>
      <c r="E4" s="118">
        <f t="shared" si="3"/>
        <v>5213.0140000000001</v>
      </c>
      <c r="F4" s="122">
        <v>2.5807E-2</v>
      </c>
    </row>
    <row r="5" spans="1:6" x14ac:dyDescent="0.25">
      <c r="A5" s="67" t="s">
        <v>440</v>
      </c>
      <c r="B5" s="118">
        <f t="shared" si="0"/>
        <v>555897.20819999999</v>
      </c>
      <c r="C5" s="118">
        <f t="shared" si="1"/>
        <v>523187.03620000003</v>
      </c>
      <c r="D5" s="118">
        <f t="shared" si="2"/>
        <v>2730.3532</v>
      </c>
      <c r="E5" s="118">
        <f t="shared" si="3"/>
        <v>2730.3532</v>
      </c>
      <c r="F5" s="122">
        <v>1.35166E-2</v>
      </c>
    </row>
    <row r="6" spans="1:6" x14ac:dyDescent="0.25">
      <c r="A6" s="67" t="s">
        <v>89</v>
      </c>
      <c r="B6" s="118">
        <f t="shared" si="0"/>
        <v>1009869.3723</v>
      </c>
      <c r="C6" s="118">
        <f t="shared" si="1"/>
        <v>950446.51430000004</v>
      </c>
      <c r="D6" s="118">
        <f t="shared" si="2"/>
        <v>4960.0898000000007</v>
      </c>
      <c r="E6" s="118">
        <f t="shared" si="3"/>
        <v>4960.0898000000007</v>
      </c>
      <c r="F6" s="122">
        <v>2.4554900000000001E-2</v>
      </c>
    </row>
    <row r="7" spans="1:6" x14ac:dyDescent="0.25">
      <c r="A7" s="67" t="s">
        <v>88</v>
      </c>
      <c r="B7" s="118">
        <f t="shared" si="0"/>
        <v>1038074.2689</v>
      </c>
      <c r="C7" s="118">
        <f t="shared" si="1"/>
        <v>976991.77490000008</v>
      </c>
      <c r="D7" s="118">
        <f t="shared" si="2"/>
        <v>5098.6214</v>
      </c>
      <c r="E7" s="118">
        <f t="shared" si="3"/>
        <v>5098.6214</v>
      </c>
      <c r="F7" s="122">
        <v>2.5240700000000001E-2</v>
      </c>
    </row>
    <row r="8" spans="1:6" x14ac:dyDescent="0.25">
      <c r="A8" s="67" t="s">
        <v>87</v>
      </c>
      <c r="B8" s="118">
        <f t="shared" si="0"/>
        <v>3010825.4159999997</v>
      </c>
      <c r="C8" s="118">
        <f t="shared" si="1"/>
        <v>2833662.0559999999</v>
      </c>
      <c r="D8" s="118">
        <f t="shared" si="2"/>
        <v>14788.016</v>
      </c>
      <c r="E8" s="118">
        <f t="shared" si="3"/>
        <v>14788.016</v>
      </c>
      <c r="F8" s="122">
        <v>7.3207999999999995E-2</v>
      </c>
    </row>
    <row r="9" spans="1:6" x14ac:dyDescent="0.25">
      <c r="A9" s="67" t="s">
        <v>86</v>
      </c>
      <c r="B9" s="118">
        <f t="shared" si="0"/>
        <v>17542121.395800002</v>
      </c>
      <c r="C9" s="118">
        <f t="shared" si="1"/>
        <v>16509905.7278</v>
      </c>
      <c r="D9" s="118">
        <f t="shared" si="2"/>
        <v>86160.150800000003</v>
      </c>
      <c r="E9" s="118">
        <f t="shared" si="3"/>
        <v>86160.150800000003</v>
      </c>
      <c r="F9" s="122">
        <v>0.42653540000000001</v>
      </c>
    </row>
    <row r="10" spans="1:6" x14ac:dyDescent="0.25">
      <c r="A10" s="67" t="s">
        <v>85</v>
      </c>
      <c r="B10" s="118">
        <f t="shared" si="0"/>
        <v>1811660.8008000001</v>
      </c>
      <c r="C10" s="118">
        <f t="shared" si="1"/>
        <v>1705058.8328000002</v>
      </c>
      <c r="D10" s="118">
        <f t="shared" si="2"/>
        <v>8898.1808000000001</v>
      </c>
      <c r="E10" s="118">
        <f t="shared" si="3"/>
        <v>8898.1808000000001</v>
      </c>
      <c r="F10" s="122">
        <v>4.4050400000000003E-2</v>
      </c>
    </row>
    <row r="11" spans="1:6" x14ac:dyDescent="0.25">
      <c r="A11" s="67" t="s">
        <v>84</v>
      </c>
      <c r="B11" s="118">
        <f t="shared" si="0"/>
        <v>7574622.8027999997</v>
      </c>
      <c r="C11" s="118">
        <f t="shared" si="1"/>
        <v>7128915.9147999994</v>
      </c>
      <c r="D11" s="118">
        <f t="shared" si="2"/>
        <v>37203.632799999999</v>
      </c>
      <c r="E11" s="118">
        <f t="shared" si="3"/>
        <v>37203.632799999999</v>
      </c>
      <c r="F11" s="122">
        <v>0.18417639999999999</v>
      </c>
    </row>
    <row r="12" spans="1:6" x14ac:dyDescent="0.25">
      <c r="A12" s="67" t="s">
        <v>456</v>
      </c>
      <c r="B12" s="118">
        <v>41127000</v>
      </c>
      <c r="C12" s="118">
        <v>38707000</v>
      </c>
      <c r="D12" s="118">
        <v>202000</v>
      </c>
      <c r="E12" s="118">
        <v>202000</v>
      </c>
      <c r="F12" s="122">
        <f>SUM(F2:F11)</f>
        <v>0.99999990000000005</v>
      </c>
    </row>
    <row r="13" spans="1:6" x14ac:dyDescent="0.25">
      <c r="A13" s="67" t="s">
        <v>445</v>
      </c>
      <c r="B13" s="118"/>
      <c r="C13" s="118"/>
      <c r="D13" s="118"/>
      <c r="E13" s="118"/>
    </row>
    <row r="14" spans="1:6" x14ac:dyDescent="0.25">
      <c r="A14" s="67" t="s">
        <v>457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87"/>
  <sheetViews>
    <sheetView workbookViewId="0">
      <selection activeCell="J10" sqref="J10"/>
    </sheetView>
  </sheetViews>
  <sheetFormatPr defaultRowHeight="15.75" x14ac:dyDescent="0.25"/>
  <cols>
    <col min="1" max="1" width="30.75" customWidth="1"/>
    <col min="2" max="2" width="50" customWidth="1"/>
    <col min="3" max="3" width="15.125" customWidth="1"/>
    <col min="4" max="4" width="23.75" customWidth="1"/>
  </cols>
  <sheetData>
    <row r="1" spans="1:5" x14ac:dyDescent="0.25">
      <c r="A1" s="56" t="s">
        <v>1</v>
      </c>
      <c r="B1" s="57" t="s">
        <v>262</v>
      </c>
      <c r="C1" s="58" t="s">
        <v>263</v>
      </c>
      <c r="D1" s="59" t="s">
        <v>264</v>
      </c>
      <c r="E1" s="57" t="s">
        <v>265</v>
      </c>
    </row>
    <row r="2" spans="1:5" x14ac:dyDescent="0.25">
      <c r="A2" s="27" t="s">
        <v>5</v>
      </c>
      <c r="B2" s="51" t="s">
        <v>266</v>
      </c>
      <c r="C2" s="60" t="s">
        <v>267</v>
      </c>
      <c r="D2" s="61"/>
      <c r="E2" s="51"/>
    </row>
    <row r="3" spans="1:5" x14ac:dyDescent="0.25">
      <c r="A3" s="27" t="s">
        <v>6</v>
      </c>
      <c r="B3" s="51" t="s">
        <v>266</v>
      </c>
      <c r="C3" s="5" t="s">
        <v>238</v>
      </c>
      <c r="D3" s="61"/>
      <c r="E3" s="51"/>
    </row>
    <row r="4" spans="1:5" x14ac:dyDescent="0.25">
      <c r="A4" s="27" t="s">
        <v>7</v>
      </c>
      <c r="B4" s="51" t="s">
        <v>266</v>
      </c>
      <c r="C4" s="5" t="s">
        <v>268</v>
      </c>
      <c r="D4" s="61"/>
      <c r="E4" s="51"/>
    </row>
    <row r="5" spans="1:5" x14ac:dyDescent="0.25">
      <c r="A5" s="27" t="s">
        <v>8</v>
      </c>
      <c r="B5" s="51" t="s">
        <v>266</v>
      </c>
      <c r="C5" s="5" t="s">
        <v>217</v>
      </c>
      <c r="D5" s="61"/>
      <c r="E5" s="51" t="s">
        <v>269</v>
      </c>
    </row>
    <row r="6" spans="1:5" x14ac:dyDescent="0.25">
      <c r="A6" s="27" t="s">
        <v>9</v>
      </c>
      <c r="B6" s="51" t="s">
        <v>266</v>
      </c>
      <c r="C6" s="60" t="s">
        <v>222</v>
      </c>
      <c r="D6" s="61"/>
      <c r="E6" s="51" t="s">
        <v>270</v>
      </c>
    </row>
    <row r="7" spans="1:5" x14ac:dyDescent="0.25">
      <c r="A7" s="27" t="s">
        <v>10</v>
      </c>
      <c r="B7" s="51" t="s">
        <v>266</v>
      </c>
      <c r="C7" s="60" t="s">
        <v>271</v>
      </c>
      <c r="D7" s="61"/>
      <c r="E7" s="51"/>
    </row>
    <row r="8" spans="1:5" x14ac:dyDescent="0.25">
      <c r="A8" s="27" t="s">
        <v>11</v>
      </c>
      <c r="B8" s="51" t="s">
        <v>266</v>
      </c>
      <c r="C8" s="60" t="s">
        <v>218</v>
      </c>
      <c r="D8" s="61"/>
      <c r="E8" s="51"/>
    </row>
    <row r="9" spans="1:5" x14ac:dyDescent="0.25">
      <c r="A9" s="27" t="s">
        <v>12</v>
      </c>
      <c r="B9" s="51" t="s">
        <v>272</v>
      </c>
      <c r="C9" s="5" t="s">
        <v>273</v>
      </c>
      <c r="D9" s="62" t="s">
        <v>274</v>
      </c>
      <c r="E9" s="51"/>
    </row>
    <row r="10" spans="1:5" x14ac:dyDescent="0.25">
      <c r="A10" s="27" t="s">
        <v>13</v>
      </c>
      <c r="B10" s="51" t="s">
        <v>272</v>
      </c>
      <c r="C10" s="5" t="s">
        <v>275</v>
      </c>
      <c r="D10" s="63" t="str">
        <f>D9</f>
        <v>https://beta.bls.gov/dataViewer/view/timeseries/WPS057</v>
      </c>
      <c r="E10" s="51"/>
    </row>
    <row r="11" spans="1:5" x14ac:dyDescent="0.25">
      <c r="A11" s="27" t="s">
        <v>14</v>
      </c>
      <c r="B11" s="51" t="s">
        <v>272</v>
      </c>
      <c r="C11" s="47" t="s">
        <v>276</v>
      </c>
      <c r="D11" s="63" t="str">
        <f>D9</f>
        <v>https://beta.bls.gov/dataViewer/view/timeseries/WPS057</v>
      </c>
      <c r="E11" s="51"/>
    </row>
    <row r="12" spans="1:5" x14ac:dyDescent="0.25">
      <c r="A12" s="27" t="s">
        <v>15</v>
      </c>
      <c r="B12" s="51" t="s">
        <v>277</v>
      </c>
      <c r="C12" s="64" t="s">
        <v>219</v>
      </c>
      <c r="D12" s="61"/>
      <c r="E12" s="51" t="s">
        <v>278</v>
      </c>
    </row>
    <row r="13" spans="1:5" x14ac:dyDescent="0.25">
      <c r="A13" s="27" t="s">
        <v>16</v>
      </c>
      <c r="B13" s="51" t="s">
        <v>277</v>
      </c>
      <c r="C13" s="64" t="s">
        <v>219</v>
      </c>
      <c r="D13" s="61"/>
      <c r="E13" s="51" t="s">
        <v>279</v>
      </c>
    </row>
    <row r="14" spans="1:5" x14ac:dyDescent="0.25">
      <c r="A14" s="27" t="s">
        <v>17</v>
      </c>
      <c r="B14" s="51" t="s">
        <v>266</v>
      </c>
      <c r="C14" s="60" t="s">
        <v>280</v>
      </c>
      <c r="D14" s="61"/>
      <c r="E14" s="51" t="s">
        <v>281</v>
      </c>
    </row>
    <row r="15" spans="1:5" x14ac:dyDescent="0.25">
      <c r="A15" s="27" t="s">
        <v>18</v>
      </c>
      <c r="B15" s="51" t="s">
        <v>266</v>
      </c>
      <c r="C15" s="5"/>
      <c r="D15" s="61"/>
      <c r="E15" s="53" t="s">
        <v>282</v>
      </c>
    </row>
    <row r="16" spans="1:5" x14ac:dyDescent="0.25">
      <c r="A16" s="27" t="s">
        <v>19</v>
      </c>
      <c r="B16" s="51" t="s">
        <v>283</v>
      </c>
      <c r="C16" s="5" t="s">
        <v>284</v>
      </c>
      <c r="D16" s="63" t="s">
        <v>285</v>
      </c>
      <c r="E16" s="51"/>
    </row>
    <row r="17" spans="1:5" x14ac:dyDescent="0.25">
      <c r="A17" s="27" t="s">
        <v>20</v>
      </c>
      <c r="B17" s="51" t="s">
        <v>272</v>
      </c>
      <c r="C17" s="5" t="s">
        <v>220</v>
      </c>
      <c r="D17" s="62" t="s">
        <v>286</v>
      </c>
      <c r="E17" s="53" t="s">
        <v>287</v>
      </c>
    </row>
    <row r="18" spans="1:5" x14ac:dyDescent="0.25">
      <c r="A18" s="27" t="s">
        <v>21</v>
      </c>
      <c r="B18" s="51" t="s">
        <v>283</v>
      </c>
      <c r="C18" s="5" t="s">
        <v>284</v>
      </c>
      <c r="D18" s="63" t="str">
        <f>D16</f>
        <v xml:space="preserve"> https://beta.bls.gov/dataViewer/view/timeseries/WPS0652</v>
      </c>
      <c r="E18" s="51"/>
    </row>
    <row r="19" spans="1:5" x14ac:dyDescent="0.25">
      <c r="A19" s="27" t="s">
        <v>22</v>
      </c>
      <c r="B19" s="51" t="s">
        <v>283</v>
      </c>
      <c r="C19" s="5" t="s">
        <v>284</v>
      </c>
      <c r="D19" s="62" t="s">
        <v>288</v>
      </c>
      <c r="E19" s="51"/>
    </row>
    <row r="20" spans="1:5" x14ac:dyDescent="0.25">
      <c r="A20" s="27" t="s">
        <v>23</v>
      </c>
      <c r="B20" s="51" t="s">
        <v>266</v>
      </c>
      <c r="C20" s="60" t="s">
        <v>289</v>
      </c>
      <c r="D20" s="61"/>
      <c r="E20" s="51" t="s">
        <v>290</v>
      </c>
    </row>
    <row r="21" spans="1:5" x14ac:dyDescent="0.25">
      <c r="A21" s="27" t="s">
        <v>24</v>
      </c>
      <c r="B21" s="51" t="s">
        <v>272</v>
      </c>
      <c r="C21" s="5" t="s">
        <v>291</v>
      </c>
      <c r="D21" s="61"/>
      <c r="E21" s="51" t="s">
        <v>292</v>
      </c>
    </row>
    <row r="22" spans="1:5" x14ac:dyDescent="0.25">
      <c r="A22" s="27" t="s">
        <v>25</v>
      </c>
      <c r="B22" s="51" t="s">
        <v>293</v>
      </c>
      <c r="C22" s="5"/>
      <c r="D22" s="62" t="s">
        <v>294</v>
      </c>
      <c r="E22" s="51" t="s">
        <v>295</v>
      </c>
    </row>
    <row r="23" spans="1:5" x14ac:dyDescent="0.25">
      <c r="A23" s="27" t="s">
        <v>26</v>
      </c>
      <c r="B23" s="51" t="s">
        <v>272</v>
      </c>
      <c r="C23" s="5" t="s">
        <v>296</v>
      </c>
      <c r="D23" s="62" t="s">
        <v>297</v>
      </c>
      <c r="E23" s="53" t="s">
        <v>287</v>
      </c>
    </row>
    <row r="24" spans="1:5" x14ac:dyDescent="0.25">
      <c r="A24" s="27" t="s">
        <v>27</v>
      </c>
      <c r="B24" s="51" t="s">
        <v>272</v>
      </c>
      <c r="C24" s="5" t="s">
        <v>298</v>
      </c>
      <c r="D24" s="63"/>
      <c r="E24" s="51" t="s">
        <v>299</v>
      </c>
    </row>
    <row r="25" spans="1:5" x14ac:dyDescent="0.25">
      <c r="A25" s="27" t="s">
        <v>28</v>
      </c>
      <c r="B25" s="51" t="s">
        <v>293</v>
      </c>
      <c r="C25" s="5"/>
      <c r="D25" s="62" t="s">
        <v>300</v>
      </c>
      <c r="E25" s="51" t="s">
        <v>301</v>
      </c>
    </row>
    <row r="26" spans="1:5" x14ac:dyDescent="0.25">
      <c r="A26" s="27" t="s">
        <v>302</v>
      </c>
      <c r="B26" s="51" t="s">
        <v>293</v>
      </c>
      <c r="C26" s="5"/>
      <c r="D26" s="62" t="s">
        <v>303</v>
      </c>
      <c r="E26" s="53" t="s">
        <v>301</v>
      </c>
    </row>
    <row r="27" spans="1:5" x14ac:dyDescent="0.25">
      <c r="A27" s="27" t="s">
        <v>29</v>
      </c>
      <c r="B27" s="51" t="s">
        <v>293</v>
      </c>
      <c r="C27" s="5"/>
      <c r="D27" s="62" t="s">
        <v>304</v>
      </c>
      <c r="E27" s="51" t="s">
        <v>295</v>
      </c>
    </row>
    <row r="28" spans="1:5" x14ac:dyDescent="0.25">
      <c r="A28" s="27" t="s">
        <v>30</v>
      </c>
      <c r="B28" s="51" t="s">
        <v>272</v>
      </c>
      <c r="C28" s="5" t="s">
        <v>296</v>
      </c>
      <c r="D28" s="62" t="s">
        <v>304</v>
      </c>
      <c r="E28" s="51"/>
    </row>
    <row r="29" spans="1:5" x14ac:dyDescent="0.25">
      <c r="A29" s="27" t="s">
        <v>31</v>
      </c>
      <c r="B29" s="51" t="s">
        <v>272</v>
      </c>
      <c r="C29" s="5" t="s">
        <v>305</v>
      </c>
      <c r="D29" s="62" t="s">
        <v>306</v>
      </c>
      <c r="E29" s="53" t="s">
        <v>287</v>
      </c>
    </row>
    <row r="30" spans="1:5" x14ac:dyDescent="0.25">
      <c r="A30" s="27" t="s">
        <v>32</v>
      </c>
      <c r="B30" s="51" t="s">
        <v>272</v>
      </c>
      <c r="C30" s="5" t="s">
        <v>296</v>
      </c>
      <c r="D30" s="62" t="s">
        <v>307</v>
      </c>
      <c r="E30" s="53" t="s">
        <v>287</v>
      </c>
    </row>
    <row r="31" spans="1:5" x14ac:dyDescent="0.25">
      <c r="A31" s="27" t="s">
        <v>33</v>
      </c>
      <c r="B31" s="51" t="s">
        <v>272</v>
      </c>
      <c r="C31" s="5" t="s">
        <v>296</v>
      </c>
      <c r="D31" s="65" t="s">
        <v>308</v>
      </c>
      <c r="E31" s="53" t="s">
        <v>287</v>
      </c>
    </row>
    <row r="32" spans="1:5" x14ac:dyDescent="0.25">
      <c r="A32" s="27" t="s">
        <v>34</v>
      </c>
      <c r="B32" s="51" t="s">
        <v>293</v>
      </c>
      <c r="C32" s="5"/>
      <c r="D32" s="62" t="s">
        <v>303</v>
      </c>
      <c r="E32" s="51" t="s">
        <v>301</v>
      </c>
    </row>
    <row r="33" spans="1:5" x14ac:dyDescent="0.25">
      <c r="A33" s="27" t="s">
        <v>35</v>
      </c>
      <c r="B33" s="51" t="s">
        <v>309</v>
      </c>
      <c r="C33" s="5"/>
      <c r="D33" s="62" t="s">
        <v>310</v>
      </c>
      <c r="E33" s="51" t="s">
        <v>311</v>
      </c>
    </row>
    <row r="34" spans="1:5" x14ac:dyDescent="0.25">
      <c r="A34" s="27" t="s">
        <v>36</v>
      </c>
      <c r="B34" s="51" t="s">
        <v>293</v>
      </c>
      <c r="C34" s="5"/>
      <c r="D34" s="63" t="str">
        <f>D26</f>
        <v>https://beta.bls.gov/dataViewer/view/timeseries/WPU06130283</v>
      </c>
      <c r="E34" s="51" t="s">
        <v>301</v>
      </c>
    </row>
    <row r="35" spans="1:5" x14ac:dyDescent="0.25">
      <c r="A35" s="27" t="s">
        <v>108</v>
      </c>
      <c r="B35" s="51" t="s">
        <v>293</v>
      </c>
      <c r="C35" s="5"/>
      <c r="D35" s="61"/>
      <c r="E35" s="51" t="s">
        <v>312</v>
      </c>
    </row>
    <row r="36" spans="1:5" x14ac:dyDescent="0.25">
      <c r="A36" s="27" t="s">
        <v>37</v>
      </c>
      <c r="B36" s="51" t="s">
        <v>293</v>
      </c>
      <c r="C36" s="5"/>
      <c r="D36" s="62" t="s">
        <v>313</v>
      </c>
      <c r="E36" s="51" t="s">
        <v>314</v>
      </c>
    </row>
    <row r="37" spans="1:5" x14ac:dyDescent="0.25">
      <c r="A37" s="27" t="s">
        <v>38</v>
      </c>
      <c r="B37" s="51" t="s">
        <v>293</v>
      </c>
      <c r="C37" s="5"/>
      <c r="D37" s="62" t="s">
        <v>315</v>
      </c>
      <c r="E37" s="51" t="s">
        <v>314</v>
      </c>
    </row>
    <row r="38" spans="1:5" x14ac:dyDescent="0.25">
      <c r="A38" s="27" t="s">
        <v>39</v>
      </c>
      <c r="B38" s="51" t="s">
        <v>293</v>
      </c>
      <c r="C38" s="5"/>
      <c r="D38" s="62" t="s">
        <v>316</v>
      </c>
      <c r="E38" s="51" t="s">
        <v>314</v>
      </c>
    </row>
    <row r="39" spans="1:5" x14ac:dyDescent="0.25">
      <c r="A39" s="27" t="s">
        <v>136</v>
      </c>
      <c r="B39" s="51" t="s">
        <v>293</v>
      </c>
      <c r="C39" s="5"/>
      <c r="D39" s="62" t="s">
        <v>317</v>
      </c>
      <c r="E39" s="51" t="s">
        <v>312</v>
      </c>
    </row>
    <row r="40" spans="1:5" x14ac:dyDescent="0.25">
      <c r="A40" s="27" t="s">
        <v>40</v>
      </c>
      <c r="B40" s="51" t="s">
        <v>318</v>
      </c>
      <c r="C40" s="60" t="s">
        <v>319</v>
      </c>
      <c r="D40" s="61"/>
      <c r="E40" s="51"/>
    </row>
    <row r="41" spans="1:5" x14ac:dyDescent="0.25">
      <c r="A41" s="27" t="s">
        <v>137</v>
      </c>
      <c r="B41" s="51" t="s">
        <v>318</v>
      </c>
      <c r="C41" s="60" t="s">
        <v>319</v>
      </c>
      <c r="D41" s="61"/>
      <c r="E41" s="51"/>
    </row>
    <row r="42" spans="1:5" x14ac:dyDescent="0.25">
      <c r="A42" s="27" t="s">
        <v>138</v>
      </c>
      <c r="B42" s="51" t="s">
        <v>318</v>
      </c>
      <c r="C42" s="5"/>
      <c r="D42" s="61"/>
      <c r="E42" s="53" t="s">
        <v>320</v>
      </c>
    </row>
    <row r="43" spans="1:5" x14ac:dyDescent="0.25">
      <c r="A43" s="27" t="s">
        <v>41</v>
      </c>
      <c r="B43" s="51" t="s">
        <v>321</v>
      </c>
      <c r="C43" s="60" t="s">
        <v>322</v>
      </c>
      <c r="D43" s="61"/>
      <c r="E43" s="53" t="s">
        <v>323</v>
      </c>
    </row>
    <row r="44" spans="1:5" x14ac:dyDescent="0.25">
      <c r="A44" s="27" t="s">
        <v>42</v>
      </c>
      <c r="B44" s="51" t="s">
        <v>321</v>
      </c>
      <c r="C44" s="60" t="s">
        <v>226</v>
      </c>
      <c r="D44" s="61"/>
      <c r="E44" s="51" t="s">
        <v>324</v>
      </c>
    </row>
    <row r="45" spans="1:5" x14ac:dyDescent="0.25">
      <c r="A45" s="27" t="s">
        <v>168</v>
      </c>
      <c r="B45" s="51" t="s">
        <v>321</v>
      </c>
      <c r="C45" s="60" t="s">
        <v>325</v>
      </c>
      <c r="D45" s="61"/>
      <c r="E45" s="51"/>
    </row>
    <row r="46" spans="1:5" x14ac:dyDescent="0.25">
      <c r="A46" s="27" t="s">
        <v>43</v>
      </c>
      <c r="B46" s="51" t="s">
        <v>321</v>
      </c>
      <c r="C46" s="60" t="s">
        <v>326</v>
      </c>
      <c r="D46" s="61"/>
      <c r="E46" s="51"/>
    </row>
    <row r="47" spans="1:5" x14ac:dyDescent="0.25">
      <c r="A47" s="27" t="s">
        <v>45</v>
      </c>
      <c r="B47" s="51" t="s">
        <v>321</v>
      </c>
      <c r="C47" s="5" t="s">
        <v>327</v>
      </c>
      <c r="D47" s="61"/>
      <c r="E47" s="51"/>
    </row>
    <row r="48" spans="1:5" x14ac:dyDescent="0.25">
      <c r="A48" s="27" t="s">
        <v>46</v>
      </c>
      <c r="B48" s="51" t="s">
        <v>321</v>
      </c>
      <c r="C48" s="60" t="s">
        <v>328</v>
      </c>
      <c r="D48" s="61"/>
      <c r="E48" s="51"/>
    </row>
    <row r="49" spans="1:5" x14ac:dyDescent="0.25">
      <c r="A49" s="27" t="s">
        <v>140</v>
      </c>
      <c r="B49" s="51" t="s">
        <v>321</v>
      </c>
      <c r="C49" s="60" t="s">
        <v>329</v>
      </c>
      <c r="D49" s="61"/>
      <c r="E49" s="51" t="s">
        <v>330</v>
      </c>
    </row>
    <row r="50" spans="1:5" x14ac:dyDescent="0.25">
      <c r="A50" s="27" t="s">
        <v>48</v>
      </c>
      <c r="B50" s="51" t="s">
        <v>321</v>
      </c>
      <c r="C50" s="5" t="s">
        <v>331</v>
      </c>
      <c r="D50" s="61"/>
      <c r="E50" s="51" t="s">
        <v>332</v>
      </c>
    </row>
    <row r="51" spans="1:5" x14ac:dyDescent="0.25">
      <c r="A51" s="27" t="s">
        <v>49</v>
      </c>
      <c r="B51" s="51" t="s">
        <v>321</v>
      </c>
      <c r="C51" s="60" t="s">
        <v>333</v>
      </c>
      <c r="D51" s="62" t="s">
        <v>334</v>
      </c>
      <c r="E51" s="51" t="s">
        <v>335</v>
      </c>
    </row>
    <row r="52" spans="1:5" x14ac:dyDescent="0.25">
      <c r="A52" s="27" t="s">
        <v>50</v>
      </c>
      <c r="B52" s="51" t="s">
        <v>293</v>
      </c>
      <c r="C52" s="5"/>
      <c r="D52" s="62" t="s">
        <v>336</v>
      </c>
      <c r="E52" s="51" t="s">
        <v>337</v>
      </c>
    </row>
    <row r="53" spans="1:5" x14ac:dyDescent="0.25">
      <c r="A53" s="27" t="s">
        <v>51</v>
      </c>
      <c r="B53" s="51" t="s">
        <v>309</v>
      </c>
      <c r="C53" s="60" t="s">
        <v>227</v>
      </c>
      <c r="D53" s="62" t="s">
        <v>338</v>
      </c>
      <c r="E53" s="51" t="s">
        <v>339</v>
      </c>
    </row>
    <row r="54" spans="1:5" x14ac:dyDescent="0.25">
      <c r="A54" s="27" t="s">
        <v>52</v>
      </c>
      <c r="B54" s="51" t="s">
        <v>309</v>
      </c>
      <c r="C54" s="5" t="s">
        <v>340</v>
      </c>
      <c r="D54" s="61"/>
      <c r="E54" s="51" t="s">
        <v>341</v>
      </c>
    </row>
    <row r="55" spans="1:5" x14ac:dyDescent="0.25">
      <c r="A55" s="27" t="s">
        <v>53</v>
      </c>
      <c r="B55" s="51" t="s">
        <v>309</v>
      </c>
      <c r="C55" s="5" t="s">
        <v>342</v>
      </c>
      <c r="D55" s="61"/>
      <c r="E55" s="51"/>
    </row>
    <row r="56" spans="1:5" x14ac:dyDescent="0.25">
      <c r="A56" s="27" t="s">
        <v>54</v>
      </c>
      <c r="B56" s="51" t="s">
        <v>293</v>
      </c>
      <c r="C56" s="5"/>
      <c r="D56" s="62" t="s">
        <v>343</v>
      </c>
      <c r="E56" s="51" t="s">
        <v>344</v>
      </c>
    </row>
    <row r="57" spans="1:5" x14ac:dyDescent="0.25">
      <c r="A57" s="27" t="s">
        <v>55</v>
      </c>
      <c r="B57" s="51" t="s">
        <v>309</v>
      </c>
      <c r="C57" s="60" t="s">
        <v>228</v>
      </c>
      <c r="D57" s="25" t="s">
        <v>345</v>
      </c>
      <c r="E57" s="51" t="s">
        <v>287</v>
      </c>
    </row>
    <row r="58" spans="1:5" x14ac:dyDescent="0.25">
      <c r="A58" s="27" t="s">
        <v>56</v>
      </c>
      <c r="B58" s="51" t="s">
        <v>309</v>
      </c>
      <c r="C58" s="60" t="s">
        <v>229</v>
      </c>
      <c r="D58" s="25" t="s">
        <v>346</v>
      </c>
      <c r="E58" s="51" t="s">
        <v>347</v>
      </c>
    </row>
    <row r="59" spans="1:5" x14ac:dyDescent="0.25">
      <c r="A59" s="27" t="s">
        <v>57</v>
      </c>
      <c r="B59" s="51" t="s">
        <v>293</v>
      </c>
      <c r="C59" s="5"/>
      <c r="D59" s="53" t="str">
        <f>D52</f>
        <v>https://beta.bls.gov/dataViewer/view/timeseries/WPU1021</v>
      </c>
      <c r="E59" s="51" t="s">
        <v>348</v>
      </c>
    </row>
    <row r="60" spans="1:5" x14ac:dyDescent="0.25">
      <c r="A60" s="27" t="s">
        <v>58</v>
      </c>
      <c r="B60" s="51" t="s">
        <v>349</v>
      </c>
      <c r="C60" s="60" t="s">
        <v>350</v>
      </c>
      <c r="D60" s="25" t="s">
        <v>351</v>
      </c>
      <c r="E60" s="51" t="s">
        <v>287</v>
      </c>
    </row>
    <row r="61" spans="1:5" x14ac:dyDescent="0.25">
      <c r="A61" s="27" t="s">
        <v>59</v>
      </c>
      <c r="B61" s="51" t="s">
        <v>309</v>
      </c>
      <c r="C61" s="60" t="s">
        <v>242</v>
      </c>
      <c r="D61" s="25" t="s">
        <v>352</v>
      </c>
      <c r="E61" s="51" t="s">
        <v>353</v>
      </c>
    </row>
    <row r="62" spans="1:5" x14ac:dyDescent="0.25">
      <c r="A62" s="27" t="s">
        <v>61</v>
      </c>
      <c r="B62" s="51" t="s">
        <v>354</v>
      </c>
      <c r="C62" s="60" t="s">
        <v>241</v>
      </c>
      <c r="D62" s="25" t="s">
        <v>355</v>
      </c>
      <c r="E62" s="53" t="s">
        <v>287</v>
      </c>
    </row>
    <row r="63" spans="1:5" x14ac:dyDescent="0.25">
      <c r="A63" s="27" t="s">
        <v>62</v>
      </c>
      <c r="B63" s="51" t="s">
        <v>309</v>
      </c>
      <c r="C63" s="60" t="s">
        <v>356</v>
      </c>
      <c r="D63" s="25" t="s">
        <v>357</v>
      </c>
      <c r="E63" s="53" t="s">
        <v>287</v>
      </c>
    </row>
    <row r="64" spans="1:5" x14ac:dyDescent="0.25">
      <c r="A64" s="27" t="s">
        <v>63</v>
      </c>
      <c r="B64" s="51" t="s">
        <v>354</v>
      </c>
      <c r="C64" s="5" t="s">
        <v>241</v>
      </c>
      <c r="D64" s="25" t="s">
        <v>358</v>
      </c>
      <c r="E64" s="53" t="s">
        <v>287</v>
      </c>
    </row>
    <row r="65" spans="1:5" x14ac:dyDescent="0.25">
      <c r="A65" s="27" t="s">
        <v>64</v>
      </c>
      <c r="B65" s="51" t="s">
        <v>354</v>
      </c>
      <c r="C65" s="5" t="s">
        <v>241</v>
      </c>
      <c r="D65" s="61"/>
      <c r="E65" s="51"/>
    </row>
    <row r="66" spans="1:5" x14ac:dyDescent="0.25">
      <c r="A66" s="27" t="s">
        <v>65</v>
      </c>
      <c r="B66" s="51" t="s">
        <v>309</v>
      </c>
      <c r="C66" s="5" t="s">
        <v>359</v>
      </c>
      <c r="D66" s="61"/>
      <c r="E66" s="51"/>
    </row>
    <row r="67" spans="1:5" x14ac:dyDescent="0.25">
      <c r="A67" s="27" t="s">
        <v>66</v>
      </c>
      <c r="B67" s="51" t="s">
        <v>293</v>
      </c>
      <c r="C67" s="5"/>
      <c r="D67" s="25" t="s">
        <v>360</v>
      </c>
      <c r="E67" s="51" t="s">
        <v>361</v>
      </c>
    </row>
    <row r="68" spans="1:5" x14ac:dyDescent="0.25">
      <c r="A68" s="27" t="s">
        <v>67</v>
      </c>
      <c r="B68" s="51" t="s">
        <v>362</v>
      </c>
      <c r="C68" s="60" t="s">
        <v>363</v>
      </c>
      <c r="D68" s="61"/>
      <c r="E68" s="51"/>
    </row>
    <row r="69" spans="1:5" x14ac:dyDescent="0.25">
      <c r="A69" s="27" t="s">
        <v>68</v>
      </c>
      <c r="B69" s="51" t="s">
        <v>362</v>
      </c>
      <c r="C69" s="60" t="s">
        <v>363</v>
      </c>
      <c r="D69" s="61"/>
      <c r="E69" s="51"/>
    </row>
    <row r="70" spans="1:5" x14ac:dyDescent="0.25">
      <c r="A70" s="27" t="s">
        <v>69</v>
      </c>
      <c r="B70" s="51" t="s">
        <v>362</v>
      </c>
      <c r="C70" s="60" t="s">
        <v>363</v>
      </c>
      <c r="D70" s="61"/>
      <c r="E70" s="51"/>
    </row>
    <row r="71" spans="1:5" x14ac:dyDescent="0.25">
      <c r="A71" s="27" t="s">
        <v>146</v>
      </c>
      <c r="B71" s="51" t="s">
        <v>362</v>
      </c>
      <c r="C71" s="60" t="s">
        <v>363</v>
      </c>
      <c r="D71" s="61"/>
      <c r="E71" s="51"/>
    </row>
    <row r="72" spans="1:5" x14ac:dyDescent="0.25">
      <c r="A72" s="27" t="s">
        <v>70</v>
      </c>
      <c r="B72" s="51" t="s">
        <v>362</v>
      </c>
      <c r="C72" s="60" t="s">
        <v>364</v>
      </c>
      <c r="D72" s="61"/>
      <c r="E72" s="51"/>
    </row>
    <row r="73" spans="1:5" x14ac:dyDescent="0.25">
      <c r="A73" s="27" t="s">
        <v>71</v>
      </c>
      <c r="B73" s="51" t="s">
        <v>362</v>
      </c>
      <c r="C73" s="60" t="s">
        <v>363</v>
      </c>
      <c r="D73" s="61"/>
      <c r="E73" s="51"/>
    </row>
    <row r="74" spans="1:5" x14ac:dyDescent="0.25">
      <c r="A74" s="27" t="s">
        <v>72</v>
      </c>
      <c r="B74" s="51" t="s">
        <v>365</v>
      </c>
      <c r="C74" s="5" t="s">
        <v>366</v>
      </c>
      <c r="D74" s="25" t="s">
        <v>367</v>
      </c>
      <c r="E74" s="51" t="s">
        <v>368</v>
      </c>
    </row>
    <row r="75" spans="1:5" x14ac:dyDescent="0.25">
      <c r="A75" s="27" t="s">
        <v>73</v>
      </c>
      <c r="B75" s="51" t="s">
        <v>365</v>
      </c>
      <c r="C75" s="60" t="s">
        <v>366</v>
      </c>
      <c r="D75" s="25" t="s">
        <v>369</v>
      </c>
      <c r="E75" s="51" t="s">
        <v>287</v>
      </c>
    </row>
    <row r="76" spans="1:5" x14ac:dyDescent="0.25">
      <c r="A76" s="27" t="s">
        <v>74</v>
      </c>
      <c r="B76" s="51" t="s">
        <v>293</v>
      </c>
      <c r="C76" s="5"/>
      <c r="D76" s="25" t="s">
        <v>370</v>
      </c>
      <c r="E76" s="51" t="s">
        <v>371</v>
      </c>
    </row>
    <row r="77" spans="1:5" x14ac:dyDescent="0.25">
      <c r="A77" s="27" t="s">
        <v>75</v>
      </c>
      <c r="B77" s="51" t="s">
        <v>293</v>
      </c>
      <c r="C77" s="5"/>
      <c r="D77" s="25" t="s">
        <v>372</v>
      </c>
      <c r="E77" s="51" t="s">
        <v>373</v>
      </c>
    </row>
    <row r="78" spans="1:5" x14ac:dyDescent="0.25">
      <c r="A78" s="27" t="s">
        <v>76</v>
      </c>
      <c r="B78" s="51" t="s">
        <v>293</v>
      </c>
      <c r="C78" s="5"/>
      <c r="D78" s="25" t="s">
        <v>374</v>
      </c>
      <c r="E78" s="51" t="s">
        <v>375</v>
      </c>
    </row>
    <row r="79" spans="1:5" x14ac:dyDescent="0.25">
      <c r="A79" s="27" t="s">
        <v>77</v>
      </c>
      <c r="B79" s="51" t="s">
        <v>376</v>
      </c>
      <c r="C79" s="60" t="s">
        <v>377</v>
      </c>
      <c r="D79" s="25" t="s">
        <v>378</v>
      </c>
      <c r="E79" s="51" t="s">
        <v>287</v>
      </c>
    </row>
    <row r="80" spans="1:5" x14ac:dyDescent="0.25">
      <c r="A80" s="27" t="s">
        <v>79</v>
      </c>
      <c r="B80" s="51" t="s">
        <v>293</v>
      </c>
      <c r="C80" s="5"/>
      <c r="D80" s="25" t="s">
        <v>379</v>
      </c>
      <c r="E80" s="51" t="s">
        <v>380</v>
      </c>
    </row>
    <row r="81" spans="1:5" x14ac:dyDescent="0.25">
      <c r="A81" s="27" t="s">
        <v>162</v>
      </c>
      <c r="B81" s="51" t="s">
        <v>293</v>
      </c>
      <c r="C81" s="5"/>
      <c r="D81" s="25" t="s">
        <v>381</v>
      </c>
      <c r="E81" s="51" t="s">
        <v>382</v>
      </c>
    </row>
    <row r="82" spans="1:5" x14ac:dyDescent="0.25">
      <c r="A82" s="27" t="s">
        <v>80</v>
      </c>
      <c r="B82" s="51" t="s">
        <v>293</v>
      </c>
      <c r="C82" s="5"/>
      <c r="D82" s="25" t="s">
        <v>383</v>
      </c>
      <c r="E82" s="51" t="s">
        <v>384</v>
      </c>
    </row>
    <row r="83" spans="1:5" x14ac:dyDescent="0.25">
      <c r="A83" s="27" t="s">
        <v>119</v>
      </c>
      <c r="B83" s="51" t="s">
        <v>293</v>
      </c>
      <c r="C83" s="5"/>
      <c r="D83" s="25" t="s">
        <v>385</v>
      </c>
      <c r="E83" s="51" t="s">
        <v>386</v>
      </c>
    </row>
    <row r="84" spans="1:5" x14ac:dyDescent="0.25">
      <c r="A84" s="27" t="s">
        <v>120</v>
      </c>
      <c r="B84" s="51" t="s">
        <v>293</v>
      </c>
      <c r="C84" s="5"/>
      <c r="D84" s="25" t="s">
        <v>387</v>
      </c>
      <c r="E84" s="51" t="s">
        <v>388</v>
      </c>
    </row>
    <row r="85" spans="1:5" x14ac:dyDescent="0.25">
      <c r="A85" s="27" t="s">
        <v>81</v>
      </c>
      <c r="B85" s="51" t="s">
        <v>293</v>
      </c>
      <c r="C85" s="5"/>
      <c r="D85" s="25" t="s">
        <v>389</v>
      </c>
      <c r="E85" s="51" t="s">
        <v>390</v>
      </c>
    </row>
    <row r="86" spans="1:5" x14ac:dyDescent="0.25">
      <c r="A86" s="27" t="s">
        <v>82</v>
      </c>
      <c r="B86" s="51" t="s">
        <v>293</v>
      </c>
      <c r="C86" s="5"/>
      <c r="D86" s="25" t="s">
        <v>391</v>
      </c>
      <c r="E86" s="51" t="s">
        <v>392</v>
      </c>
    </row>
    <row r="87" spans="1:5" x14ac:dyDescent="0.25">
      <c r="A87" s="27" t="s">
        <v>83</v>
      </c>
      <c r="B87" s="51" t="s">
        <v>293</v>
      </c>
      <c r="C87" s="5"/>
      <c r="D87" s="66" t="s">
        <v>393</v>
      </c>
      <c r="E87" s="51" t="s">
        <v>394</v>
      </c>
    </row>
  </sheetData>
  <hyperlinks>
    <hyperlink ref="C2" r:id="rId1"/>
    <hyperlink ref="C6" r:id="rId2"/>
    <hyperlink ref="C12" r:id="rId3"/>
    <hyperlink ref="C13" r:id="rId4"/>
    <hyperlink ref="C44" r:id="rId5" location="myb"/>
    <hyperlink ref="C46" r:id="rId6"/>
    <hyperlink ref="C45" r:id="rId7"/>
    <hyperlink ref="C53" r:id="rId8" location="myb"/>
    <hyperlink ref="C57" r:id="rId9" location="myb"/>
    <hyperlink ref="C43" r:id="rId10"/>
    <hyperlink ref="C58" r:id="rId11" location="myb"/>
    <hyperlink ref="C61" r:id="rId12" location="myb"/>
    <hyperlink ref="C49" r:id="rId13"/>
    <hyperlink ref="C51" r:id="rId14"/>
    <hyperlink ref="C7" r:id="rId15"/>
    <hyperlink ref="C8" r:id="rId16"/>
    <hyperlink ref="C14" r:id="rId17" location="tab2"/>
    <hyperlink ref="C68" r:id="rId18" location="Current Costs and Returns: All commodities"/>
    <hyperlink ref="C72" r:id="rId19" location="Historical%20Costs%20and%20Returns:%20Grain%20sorghum"/>
    <hyperlink ref="C75" r:id="rId20"/>
    <hyperlink ref="C20" r:id="rId21"/>
    <hyperlink ref="C41" r:id="rId22"/>
    <hyperlink ref="C40" r:id="rId23"/>
    <hyperlink ref="C63" r:id="rId24"/>
    <hyperlink ref="C69" r:id="rId25" location="Current Costs and Returns: All commodities"/>
    <hyperlink ref="C70" r:id="rId26" location="Current Costs and Returns: All commodities"/>
    <hyperlink ref="C71" r:id="rId27" location="Current Costs and Returns: All commodities"/>
    <hyperlink ref="C73" r:id="rId28" location="Current Costs and Returns: All commodities"/>
    <hyperlink ref="C79" r:id="rId29"/>
    <hyperlink ref="D9" r:id="rId30"/>
    <hyperlink ref="D17" r:id="rId31"/>
    <hyperlink ref="D19" r:id="rId32"/>
    <hyperlink ref="D22" r:id="rId33"/>
    <hyperlink ref="D23" r:id="rId34"/>
    <hyperlink ref="D25" r:id="rId35"/>
    <hyperlink ref="D26" r:id="rId36"/>
    <hyperlink ref="D27" r:id="rId37"/>
    <hyperlink ref="D28" r:id="rId38"/>
    <hyperlink ref="D29" r:id="rId39"/>
    <hyperlink ref="D30" r:id="rId40"/>
    <hyperlink ref="D31" r:id="rId41"/>
    <hyperlink ref="D32" r:id="rId42"/>
    <hyperlink ref="D33" r:id="rId43"/>
    <hyperlink ref="D38" r:id="rId44"/>
    <hyperlink ref="D37" r:id="rId45"/>
    <hyperlink ref="D39" r:id="rId46"/>
    <hyperlink ref="D36" r:id="rId47"/>
    <hyperlink ref="D51" r:id="rId48"/>
    <hyperlink ref="D52" r:id="rId49"/>
    <hyperlink ref="D53" r:id="rId50"/>
    <hyperlink ref="D56" r:id="rId51"/>
    <hyperlink ref="D57" r:id="rId52"/>
    <hyperlink ref="D58" r:id="rId53"/>
    <hyperlink ref="D60" r:id="rId54"/>
    <hyperlink ref="D61" r:id="rId55"/>
    <hyperlink ref="D62" r:id="rId56"/>
    <hyperlink ref="D63" r:id="rId57"/>
    <hyperlink ref="D64" r:id="rId58"/>
    <hyperlink ref="D67" r:id="rId59"/>
    <hyperlink ref="D74" r:id="rId60"/>
    <hyperlink ref="D75" r:id="rId61"/>
    <hyperlink ref="D76" r:id="rId62"/>
    <hyperlink ref="D77" r:id="rId63"/>
    <hyperlink ref="D78" r:id="rId64"/>
    <hyperlink ref="D79" r:id="rId65"/>
    <hyperlink ref="D80" r:id="rId66"/>
    <hyperlink ref="D81" r:id="rId67"/>
    <hyperlink ref="D82" r:id="rId68"/>
    <hyperlink ref="D83" r:id="rId69"/>
    <hyperlink ref="D84" r:id="rId70"/>
    <hyperlink ref="D85" r:id="rId71"/>
    <hyperlink ref="D86" r:id="rId72"/>
    <hyperlink ref="D87" r:id="rId73"/>
    <hyperlink ref="C62" r:id="rId74"/>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7"/>
  <sheetViews>
    <sheetView workbookViewId="0">
      <selection activeCell="T13" sqref="T13"/>
    </sheetView>
  </sheetViews>
  <sheetFormatPr defaultRowHeight="15.75" x14ac:dyDescent="0.25"/>
  <cols>
    <col min="1" max="1" width="13.625" style="117" bestFit="1" customWidth="1"/>
    <col min="2" max="2" width="10" style="117" bestFit="1" customWidth="1"/>
    <col min="3" max="3" width="11.75" style="117" bestFit="1" customWidth="1"/>
    <col min="4" max="4" width="7.125" style="117" bestFit="1" customWidth="1"/>
    <col min="5" max="5" width="9.875" style="117" bestFit="1" customWidth="1"/>
    <col min="6" max="6" width="7.625" style="117" bestFit="1" customWidth="1"/>
    <col min="7" max="8" width="8.625" style="117" bestFit="1" customWidth="1"/>
    <col min="9" max="9" width="7.375" style="117" bestFit="1" customWidth="1"/>
    <col min="10" max="10" width="9.5" style="117" bestFit="1" customWidth="1"/>
    <col min="11" max="11" width="8.875" style="117" bestFit="1" customWidth="1"/>
    <col min="12" max="12" width="10.5" style="117" bestFit="1" customWidth="1"/>
    <col min="13" max="13" width="10.5" style="117" customWidth="1"/>
    <col min="14" max="14" width="10.625" style="117" bestFit="1" customWidth="1"/>
    <col min="15" max="15" width="10.875" style="117" bestFit="1" customWidth="1"/>
    <col min="16" max="16" width="12.875" style="117" bestFit="1" customWidth="1"/>
    <col min="17" max="17" width="7.375" style="117" bestFit="1" customWidth="1"/>
    <col min="18" max="18" width="7.125" style="117" bestFit="1" customWidth="1"/>
    <col min="19" max="19" width="9.375" style="117" bestFit="1" customWidth="1"/>
    <col min="20" max="20" width="7.125" style="117" bestFit="1" customWidth="1"/>
    <col min="21" max="21" width="8.625" style="117" bestFit="1" customWidth="1"/>
    <col min="22" max="22" width="11.125" style="117" bestFit="1" customWidth="1"/>
    <col min="23" max="23" width="13.625" style="117" bestFit="1" customWidth="1"/>
    <col min="24" max="24" width="10.375" style="117" bestFit="1" customWidth="1"/>
    <col min="25" max="16384" width="9" style="117"/>
  </cols>
  <sheetData>
    <row r="1" spans="1:24" x14ac:dyDescent="0.25">
      <c r="B1" s="117" t="s">
        <v>92</v>
      </c>
      <c r="C1" s="117" t="s">
        <v>91</v>
      </c>
      <c r="D1" s="117" t="s">
        <v>90</v>
      </c>
      <c r="E1" s="117" t="s">
        <v>440</v>
      </c>
      <c r="F1" s="117" t="s">
        <v>89</v>
      </c>
      <c r="G1" s="117" t="s">
        <v>88</v>
      </c>
      <c r="H1" s="117" t="s">
        <v>87</v>
      </c>
      <c r="I1" s="117" t="s">
        <v>86</v>
      </c>
      <c r="J1" s="117" t="s">
        <v>85</v>
      </c>
      <c r="K1" s="117" t="s">
        <v>84</v>
      </c>
      <c r="L1" s="117" t="s">
        <v>94</v>
      </c>
      <c r="M1" s="117" t="s">
        <v>452</v>
      </c>
      <c r="N1" s="117" t="s">
        <v>164</v>
      </c>
      <c r="O1" s="117" t="s">
        <v>95</v>
      </c>
      <c r="P1" s="117" t="s">
        <v>99</v>
      </c>
      <c r="Q1" s="117" t="s">
        <v>98</v>
      </c>
      <c r="R1" s="117" t="s">
        <v>97</v>
      </c>
      <c r="S1" s="117" t="s">
        <v>96</v>
      </c>
      <c r="T1" s="117" t="s">
        <v>100</v>
      </c>
      <c r="U1" s="117" t="s">
        <v>104</v>
      </c>
      <c r="V1" s="117" t="s">
        <v>103</v>
      </c>
      <c r="W1" s="117" t="s">
        <v>102</v>
      </c>
      <c r="X1" s="117" t="s">
        <v>101</v>
      </c>
    </row>
    <row r="2" spans="1:24" x14ac:dyDescent="0.25">
      <c r="A2" s="117" t="s">
        <v>92</v>
      </c>
      <c r="B2" s="117">
        <v>0</v>
      </c>
      <c r="C2" s="117">
        <f>Distances!$F2/(Distances!$F$26-Distances!$F$3)</f>
        <v>8.1489667039201102E-3</v>
      </c>
      <c r="D2" s="117">
        <f>Distances!$F2/(Distances!$F$26-Distances!$F$4)</f>
        <v>7.6520410400993093E-3</v>
      </c>
      <c r="E2" s="117">
        <f>Distances!$F2/(Distances!$F$26-Distances!$F$5)</f>
        <v>7.6111752318906512E-3</v>
      </c>
      <c r="F2" s="117">
        <f>Distances!$F2/(Distances!$F$26-Distances!$F$6)</f>
        <v>7.6478577193048588E-3</v>
      </c>
      <c r="G2" s="117">
        <f>Distances!$F2/(Distances!$F$26-Distances!$F$7)</f>
        <v>7.650148440351774E-3</v>
      </c>
      <c r="H2" s="117">
        <f>Distances!$F2/(Distances!$F$26-Distances!$F$8)</f>
        <v>7.8138470939706339E-3</v>
      </c>
      <c r="I2" s="117">
        <f>Distances!$F2/(Distances!$F$26-Distances!$F$9)</f>
        <v>9.2759010359364583E-3</v>
      </c>
      <c r="J2" s="117">
        <f>Distances!$F2/(Distances!$F$26-Distances!$F$10)</f>
        <v>7.7135163232094029E-3</v>
      </c>
      <c r="K2" s="117">
        <f>Distances!$F2/(Distances!$F$26-Distances!$F$11)</f>
        <v>8.2207992355744462E-3</v>
      </c>
      <c r="L2" s="117">
        <f>Distances!$F2/(Distances!$F$26-Distances!$F$12)</f>
        <v>8.8761403896918337E-3</v>
      </c>
      <c r="M2" s="117">
        <f>Distances!$F2/(Distances!$F$26-Distances!$F$13)</f>
        <v>7.5750297355155465E-3</v>
      </c>
      <c r="N2" s="117">
        <f>Distances!$F2/(Distances!$F$26-Distances!$F$14)</f>
        <v>9.6950189900815633E-3</v>
      </c>
      <c r="O2" s="117">
        <f>Distances!$F2/(Distances!$F$26-Distances!$F$15)</f>
        <v>8.1900256085398471E-3</v>
      </c>
      <c r="P2" s="117">
        <f>Distances!$F2/(Distances!$F$26-Distances!$F$16)</f>
        <v>7.5668287026390045E-3</v>
      </c>
      <c r="Q2" s="117">
        <f>Distances!$F2/(Distances!$F$26-Distances!$F$17)</f>
        <v>7.567682906829314E-3</v>
      </c>
      <c r="R2" s="117">
        <f>Distances!$F2/(Distances!$F$26-Distances!$F$18)</f>
        <v>7.5716778723309572E-3</v>
      </c>
      <c r="S2" s="117">
        <f>Distances!$F2/(Distances!$F$26-Distances!$F$19)</f>
        <v>8.1979168640020483E-3</v>
      </c>
      <c r="T2" s="117">
        <f>Distances!$F2/(Distances!$F$26-Distances!$F$20)</f>
        <v>7.9250607489060737E-3</v>
      </c>
      <c r="U2" s="117">
        <f>Distances!$F2/(Distances!$F$26-Distances!$F$21)</f>
        <v>7.5709705218992441E-3</v>
      </c>
      <c r="V2" s="117">
        <f>Distances!$F2/(Distances!$F$26-Distances!$F$22)</f>
        <v>7.5682994749549691E-3</v>
      </c>
      <c r="W2" s="117">
        <f>Distances!$F2/(Distances!$F$26-Distances!$F$23)</f>
        <v>7.5667333260889058E-3</v>
      </c>
      <c r="X2" s="117">
        <f>Distances!$F2/(Distances!$F$26-Distances!$F$24)</f>
        <v>7.5667511295290733E-3</v>
      </c>
    </row>
    <row r="3" spans="1:24" x14ac:dyDescent="0.25">
      <c r="A3" s="117" t="s">
        <v>91</v>
      </c>
      <c r="B3" s="117">
        <f>Distances!F3/(Distances!F$26-Distances!F$2)</f>
        <v>7.1993492433418169E-2</v>
      </c>
      <c r="C3" s="117">
        <v>0</v>
      </c>
      <c r="D3" s="117">
        <f>Distances!$F3/(Distances!$F$26-Distances!$F$4)</f>
        <v>7.2254253357313614E-2</v>
      </c>
      <c r="E3" s="117">
        <f>Distances!$F3/(Distances!$F$26-Distances!$F$5)</f>
        <v>7.1868378733211821E-2</v>
      </c>
      <c r="F3" s="117">
        <f>Distances!$F3/(Distances!$F$26-Distances!$F$6)</f>
        <v>7.2214752429525436E-2</v>
      </c>
      <c r="G3" s="117">
        <f>Distances!$F3/(Distances!$F$26-Distances!$F$7)</f>
        <v>7.2236382519853926E-2</v>
      </c>
      <c r="H3" s="117">
        <f>Distances!$F3/(Distances!$F$26-Distances!$F$8)</f>
        <v>7.3782103972580837E-2</v>
      </c>
      <c r="I3" s="117">
        <f>Distances!$F3/(Distances!$F$26-Distances!$F$9)</f>
        <v>8.7587520774617053E-2</v>
      </c>
      <c r="J3" s="117">
        <f>Distances!$F3/(Distances!$F$26-Distances!$F$10)</f>
        <v>7.2834732559891396E-2</v>
      </c>
      <c r="K3" s="117">
        <f>Distances!$F3/(Distances!$F$26-Distances!$F$11)</f>
        <v>7.7624741902729943E-2</v>
      </c>
      <c r="L3" s="117">
        <f>Distances!$F3/(Distances!$F$26-Distances!$F$12)</f>
        <v>8.3812788403909919E-2</v>
      </c>
      <c r="M3" s="117">
        <f>Distances!$F3/(Distances!$F$26-Distances!$F$13)</f>
        <v>7.1527075564668072E-2</v>
      </c>
      <c r="N3" s="117">
        <f>Distances!$F3/(Distances!$F$26-Distances!$F$14)</f>
        <v>9.1545034160484429E-2</v>
      </c>
      <c r="O3" s="117">
        <f>Distances!$F3/(Distances!$F$26-Distances!$F$15)</f>
        <v>7.7334162509228352E-2</v>
      </c>
      <c r="P3" s="117">
        <f>Distances!$F3/(Distances!$F$26-Distances!$F$16)</f>
        <v>7.1449637466238114E-2</v>
      </c>
      <c r="Q3" s="117">
        <f>Distances!$F3/(Distances!$F$26-Distances!$F$17)</f>
        <v>7.1457703273211978E-2</v>
      </c>
      <c r="R3" s="117">
        <f>Distances!$F3/(Distances!$F$26-Distances!$F$18)</f>
        <v>7.1495425659696424E-2</v>
      </c>
      <c r="S3" s="117">
        <f>Distances!$F3/(Distances!$F$26-Distances!$F$19)</f>
        <v>7.7408675540259569E-2</v>
      </c>
      <c r="T3" s="117">
        <f>Distances!$F3/(Distances!$F$26-Distances!$F$20)</f>
        <v>7.4832236814052613E-2</v>
      </c>
      <c r="U3" s="117">
        <f>Distances!$F3/(Distances!$F$26-Distances!$F$21)</f>
        <v>7.1488746516571389E-2</v>
      </c>
      <c r="V3" s="117">
        <f>Distances!$F3/(Distances!$F$26-Distances!$F$22)</f>
        <v>7.1463525206122383E-2</v>
      </c>
      <c r="W3" s="117">
        <f>Distances!$F3/(Distances!$F$26-Distances!$F$23)</f>
        <v>7.14487368749607E-2</v>
      </c>
      <c r="X3" s="117">
        <f>Distances!$F3/(Distances!$F$26-Distances!$F$24)</f>
        <v>7.1448904983609063E-2</v>
      </c>
    </row>
    <row r="4" spans="1:24" x14ac:dyDescent="0.25">
      <c r="A4" s="117" t="s">
        <v>90</v>
      </c>
      <c r="B4" s="117">
        <f>Distances!F4/(Distances!F$26-Distances!F$2)</f>
        <v>1.1233360596810795E-2</v>
      </c>
      <c r="C4" s="117">
        <f>Distances!F4/(Distances!F$26-Distances!F$3)</f>
        <v>1.20061876985651E-2</v>
      </c>
      <c r="D4" s="117">
        <v>0</v>
      </c>
      <c r="E4" s="117">
        <f>Distances!$F4/(Distances!$F$26-Distances!$F$5)</f>
        <v>1.1213838730840491E-2</v>
      </c>
      <c r="F4" s="117">
        <f>Distances!$F4/(Distances!$F$26-Distances!$F$6)</f>
        <v>1.1267884457758649E-2</v>
      </c>
      <c r="G4" s="117">
        <f>Distances!$F4/(Distances!$F$26-Distances!$F$7)</f>
        <v>1.1271259465640457E-2</v>
      </c>
      <c r="H4" s="117">
        <f>Distances!$F4/(Distances!$F$26-Distances!$F$8)</f>
        <v>1.1512443020900898E-2</v>
      </c>
      <c r="I4" s="117">
        <f>Distances!$F4/(Distances!$F$26-Distances!$F$9)</f>
        <v>1.3666543619228829E-2</v>
      </c>
      <c r="J4" s="117">
        <f>Distances!$F4/(Distances!$F$26-Distances!$F$10)</f>
        <v>1.1364621817370694E-2</v>
      </c>
      <c r="K4" s="117">
        <f>Distances!$F4/(Distances!$F$26-Distances!$F$11)</f>
        <v>1.2112021344626042E-2</v>
      </c>
      <c r="L4" s="117">
        <f>Distances!$F4/(Distances!$F$26-Distances!$F$12)</f>
        <v>1.3077560803652499E-2</v>
      </c>
      <c r="M4" s="117">
        <f>Distances!$F4/(Distances!$F$26-Distances!$F$13)</f>
        <v>1.1160584173581281E-2</v>
      </c>
      <c r="N4" s="117">
        <f>Distances!$F4/(Distances!$F$26-Distances!$F$14)</f>
        <v>1.428404630492321E-2</v>
      </c>
      <c r="O4" s="117">
        <f>Distances!$F4/(Distances!$F$26-Distances!$F$15)</f>
        <v>1.2066681370152311E-2</v>
      </c>
      <c r="P4" s="117">
        <f>Distances!$F4/(Distances!$F$26-Distances!$F$16)</f>
        <v>1.1148501274777621E-2</v>
      </c>
      <c r="Q4" s="117">
        <f>Distances!$F4/(Distances!$F$26-Distances!$F$17)</f>
        <v>1.1149759806836272E-2</v>
      </c>
      <c r="R4" s="117">
        <f>Distances!$F4/(Distances!$F$26-Distances!$F$18)</f>
        <v>1.1155645743962378E-2</v>
      </c>
      <c r="S4" s="117">
        <f>Distances!$F4/(Distances!$F$26-Distances!$F$19)</f>
        <v>1.2078307861914869E-2</v>
      </c>
      <c r="T4" s="117">
        <f>Distances!$F4/(Distances!$F$26-Distances!$F$20)</f>
        <v>1.1676298398436803E-2</v>
      </c>
      <c r="U4" s="117">
        <f>Distances!$F4/(Distances!$F$26-Distances!$F$21)</f>
        <v>1.11546035772239E-2</v>
      </c>
      <c r="V4" s="117">
        <f>Distances!$F4/(Distances!$F$26-Distances!$F$22)</f>
        <v>1.1150668220493428E-2</v>
      </c>
      <c r="W4" s="117">
        <f>Distances!$F4/(Distances!$F$26-Distances!$F$23)</f>
        <v>1.1148360752818932E-2</v>
      </c>
      <c r="X4" s="117">
        <f>Distances!$F4/(Distances!$F$26-Distances!$F$24)</f>
        <v>1.1148386983315644E-2</v>
      </c>
    </row>
    <row r="5" spans="1:24" x14ac:dyDescent="0.25">
      <c r="A5" s="117" t="s">
        <v>440</v>
      </c>
      <c r="B5" s="117">
        <f>Distances!F5/(Distances!F$26-Distances!F$2)</f>
        <v>5.8835525959178821E-3</v>
      </c>
      <c r="C5" s="117">
        <f>Distances!F5/(Distances!F$26-Distances!F$3)</f>
        <v>6.2883262931152407E-3</v>
      </c>
      <c r="D5" s="117">
        <f>Distances!$F5/(Distances!$F$26-Distances!$F$4)</f>
        <v>5.9048628638163009E-3</v>
      </c>
      <c r="E5" s="117">
        <v>0</v>
      </c>
      <c r="F5" s="117">
        <f>Distances!$F5/(Distances!$F$26-Distances!$F$6)</f>
        <v>5.9016347139047758E-3</v>
      </c>
      <c r="G5" s="117">
        <f>Distances!$F5/(Distances!$F$26-Distances!$F$7)</f>
        <v>5.9034023983134728E-3</v>
      </c>
      <c r="H5" s="117">
        <f>Distances!$F5/(Distances!$F$26-Distances!$F$8)</f>
        <v>6.0297240026469202E-3</v>
      </c>
      <c r="I5" s="117">
        <f>Distances!$F5/(Distances!$F$26-Distances!$F$9)</f>
        <v>7.157949528564668E-3</v>
      </c>
      <c r="J5" s="117">
        <f>Distances!$F5/(Distances!$F$26-Distances!$F$10)</f>
        <v>5.952301594787178E-3</v>
      </c>
      <c r="K5" s="117">
        <f>Distances!$F5/(Distances!$F$26-Distances!$F$11)</f>
        <v>6.3437574187922788E-3</v>
      </c>
      <c r="L5" s="117">
        <f>Distances!$F5/(Distances!$F$26-Distances!$F$12)</f>
        <v>6.8494655852539763E-3</v>
      </c>
      <c r="M5" s="117">
        <f>Distances!$F5/(Distances!$F$26-Distances!$F$13)</f>
        <v>5.8454354260715595E-3</v>
      </c>
      <c r="N5" s="117">
        <f>Distances!$F5/(Distances!$F$26-Distances!$F$14)</f>
        <v>7.4813709569157604E-3</v>
      </c>
      <c r="O5" s="117">
        <f>Distances!$F5/(Distances!$F$26-Distances!$F$15)</f>
        <v>6.3200102843337354E-3</v>
      </c>
      <c r="P5" s="117">
        <f>Distances!$F5/(Distances!$F$26-Distances!$F$16)</f>
        <v>5.8391069217909554E-3</v>
      </c>
      <c r="Q5" s="117">
        <f>Distances!$F5/(Distances!$F$26-Distances!$F$17)</f>
        <v>5.8397660869176247E-3</v>
      </c>
      <c r="R5" s="117">
        <f>Distances!$F5/(Distances!$F$26-Distances!$F$18)</f>
        <v>5.842848888396244E-3</v>
      </c>
      <c r="S5" s="117">
        <f>Distances!$F5/(Distances!$F$26-Distances!$F$19)</f>
        <v>6.3260997421768711E-3</v>
      </c>
      <c r="T5" s="117">
        <f>Distances!$F5/(Distances!$F$26-Distances!$F$20)</f>
        <v>6.1155444233080515E-3</v>
      </c>
      <c r="U5" s="117">
        <f>Distances!$F5/(Distances!$F$26-Distances!$F$21)</f>
        <v>5.8423030461465702E-3</v>
      </c>
      <c r="V5" s="117">
        <f>Distances!$F5/(Distances!$F$26-Distances!$F$22)</f>
        <v>5.8402418750386122E-3</v>
      </c>
      <c r="W5" s="117">
        <f>Distances!$F5/(Distances!$F$26-Distances!$F$23)</f>
        <v>5.8390333224145529E-3</v>
      </c>
      <c r="X5" s="117">
        <f>Distances!$F5/(Distances!$F$26-Distances!$F$24)</f>
        <v>5.8390470608239708E-3</v>
      </c>
    </row>
    <row r="6" spans="1:24" x14ac:dyDescent="0.25">
      <c r="A6" s="117" t="s">
        <v>89</v>
      </c>
      <c r="B6" s="117">
        <f>Distances!F6/(Distances!F$26-Distances!F$2)</f>
        <v>1.0688342159825993E-2</v>
      </c>
      <c r="C6" s="117">
        <f>Distances!F6/(Distances!F$26-Distances!F$3)</f>
        <v>1.1423673356821644E-2</v>
      </c>
      <c r="D6" s="117">
        <f>Distances!$F6/(Distances!$F$26-Distances!$F$4)</f>
        <v>1.072705540851419E-2</v>
      </c>
      <c r="E6" s="117">
        <f>Distances!$F6/(Distances!$F$26-Distances!$F$5)</f>
        <v>1.0669767452703344E-2</v>
      </c>
      <c r="F6" s="117">
        <v>0</v>
      </c>
      <c r="G6" s="117">
        <f>Distances!$F6/(Distances!$F$26-Distances!$F$7)</f>
        <v>1.0724402257250158E-2</v>
      </c>
      <c r="H6" s="117">
        <f>Distances!$F6/(Distances!$F$26-Distances!$F$8)</f>
        <v>1.0953884106402119E-2</v>
      </c>
      <c r="I6" s="117">
        <f>Distances!$F6/(Distances!$F$26-Distances!$F$9)</f>
        <v>1.3003472387949083E-2</v>
      </c>
      <c r="J6" s="117">
        <f>Distances!$F6/(Distances!$F$26-Distances!$F$10)</f>
        <v>1.0813234868964065E-2</v>
      </c>
      <c r="K6" s="117">
        <f>Distances!$F6/(Distances!$F$26-Distances!$F$11)</f>
        <v>1.1524372182553493E-2</v>
      </c>
      <c r="L6" s="117">
        <f>Distances!$F6/(Distances!$F$26-Distances!$F$12)</f>
        <v>1.2443065748735101E-2</v>
      </c>
      <c r="M6" s="117">
        <f>Distances!$F6/(Distances!$F$26-Distances!$F$13)</f>
        <v>1.0619096691745301E-2</v>
      </c>
      <c r="N6" s="117">
        <f>Distances!$F6/(Distances!$F$26-Distances!$F$14)</f>
        <v>1.3591015174671947E-2</v>
      </c>
      <c r="O6" s="117">
        <f>Distances!$F6/(Distances!$F$26-Distances!$F$15)</f>
        <v>1.1481232005888051E-2</v>
      </c>
      <c r="P6" s="117">
        <f>Distances!$F6/(Distances!$F$26-Distances!$F$16)</f>
        <v>1.0607600029140815E-2</v>
      </c>
      <c r="Q6" s="117">
        <f>Distances!$F6/(Distances!$F$26-Distances!$F$17)</f>
        <v>1.0608797499937379E-2</v>
      </c>
      <c r="R6" s="117">
        <f>Distances!$F6/(Distances!$F$26-Distances!$F$18)</f>
        <v>1.0614397864084232E-2</v>
      </c>
      <c r="S6" s="117">
        <f>Distances!$F6/(Distances!$F$26-Distances!$F$19)</f>
        <v>1.1492294405337057E-2</v>
      </c>
      <c r="T6" s="117">
        <f>Distances!$F6/(Distances!$F$26-Distances!$F$20)</f>
        <v>1.110978957429286E-2</v>
      </c>
      <c r="U6" s="117">
        <f>Distances!$F6/(Distances!$F$26-Distances!$F$21)</f>
        <v>1.0613406261028989E-2</v>
      </c>
      <c r="V6" s="117">
        <f>Distances!$F6/(Distances!$F$26-Distances!$F$22)</f>
        <v>1.0609661839322436E-2</v>
      </c>
      <c r="W6" s="117">
        <f>Distances!$F6/(Distances!$F$26-Distances!$F$23)</f>
        <v>1.0607466325004596E-2</v>
      </c>
      <c r="X6" s="117">
        <f>Distances!$F6/(Distances!$F$26-Distances!$F$24)</f>
        <v>1.0607491282854159E-2</v>
      </c>
    </row>
    <row r="7" spans="1:24" x14ac:dyDescent="0.25">
      <c r="A7" s="117" t="s">
        <v>88</v>
      </c>
      <c r="B7" s="117">
        <f>Distances!F7/(Distances!F$26-Distances!F$2)</f>
        <v>1.0986859565851211E-2</v>
      </c>
      <c r="C7" s="117">
        <f>Distances!F7/(Distances!F$26-Distances!F$3)</f>
        <v>1.1742728013452634E-2</v>
      </c>
      <c r="D7" s="117">
        <f>Distances!$F7/(Distances!$F$26-Distances!$F$4)</f>
        <v>1.102665404663363E-2</v>
      </c>
      <c r="E7" s="117">
        <f>Distances!$F7/(Distances!$F$26-Distances!$F$5)</f>
        <v>1.0967766081044895E-2</v>
      </c>
      <c r="F7" s="117">
        <f>Distances!$F7/(Distances!$F$26-Distances!$F$6)</f>
        <v>1.1020625846977515E-2</v>
      </c>
      <c r="G7" s="117">
        <v>0</v>
      </c>
      <c r="H7" s="117">
        <f>Distances!$F7/(Distances!$F$26-Distances!$F$8)</f>
        <v>1.125981790047868E-2</v>
      </c>
      <c r="I7" s="117">
        <f>Distances!$F7/(Distances!$F$26-Distances!$F$9)</f>
        <v>1.3366649650477356E-2</v>
      </c>
      <c r="J7" s="117">
        <f>Distances!$F7/(Distances!$F$26-Distances!$F$10)</f>
        <v>1.111524043498696E-2</v>
      </c>
      <c r="K7" s="117">
        <f>Distances!$F7/(Distances!$F$26-Distances!$F$11)</f>
        <v>1.1846239282105727E-2</v>
      </c>
      <c r="L7" s="117">
        <f>Distances!$F7/(Distances!$F$26-Distances!$F$12)</f>
        <v>1.2790591272784578E-2</v>
      </c>
      <c r="M7" s="117">
        <f>Distances!$F7/(Distances!$F$26-Distances!$F$13)</f>
        <v>1.0915680123614253E-2</v>
      </c>
      <c r="N7" s="117">
        <f>Distances!$F7/(Distances!$F$26-Distances!$F$14)</f>
        <v>1.397060206799222E-2</v>
      </c>
      <c r="O7" s="117">
        <f>Distances!$F7/(Distances!$F$26-Distances!$F$15)</f>
        <v>1.1801894232557191E-2</v>
      </c>
      <c r="P7" s="117">
        <f>Distances!$F7/(Distances!$F$26-Distances!$F$16)</f>
        <v>1.0903862367818014E-2</v>
      </c>
      <c r="Q7" s="117">
        <f>Distances!$F7/(Distances!$F$26-Distances!$F$17)</f>
        <v>1.0905093283078709E-2</v>
      </c>
      <c r="R7" s="117">
        <f>Distances!$F7/(Distances!$F$26-Distances!$F$18)</f>
        <v>1.0910850061209409E-2</v>
      </c>
      <c r="S7" s="117">
        <f>Distances!$F7/(Distances!$F$26-Distances!$F$19)</f>
        <v>1.1813265596552665E-2</v>
      </c>
      <c r="T7" s="117">
        <f>Distances!$F7/(Distances!$F$26-Distances!$F$20)</f>
        <v>1.1420077691534228E-2</v>
      </c>
      <c r="U7" s="117">
        <f>Distances!$F7/(Distances!$F$26-Distances!$F$21)</f>
        <v>1.0909830763422144E-2</v>
      </c>
      <c r="V7" s="117">
        <f>Distances!$F7/(Distances!$F$26-Distances!$F$22)</f>
        <v>1.0905981762816618E-2</v>
      </c>
      <c r="W7" s="117">
        <f>Distances!$F7/(Distances!$F$26-Distances!$F$23)</f>
        <v>1.0903724929425226E-2</v>
      </c>
      <c r="X7" s="117">
        <f>Distances!$F7/(Distances!$F$26-Distances!$F$24)</f>
        <v>1.090375058432887E-2</v>
      </c>
    </row>
    <row r="8" spans="1:24" x14ac:dyDescent="0.25">
      <c r="A8" s="117" t="s">
        <v>87</v>
      </c>
      <c r="B8" s="117">
        <f>Distances!F8/(Distances!F$26-Distances!F$2)</f>
        <v>3.1866232517197834E-2</v>
      </c>
      <c r="C8" s="117">
        <f>Distances!F8/(Distances!F$26-Distances!F$3)</f>
        <v>3.4058549580987862E-2</v>
      </c>
      <c r="D8" s="117">
        <f>Distances!$F8/(Distances!$F$26-Distances!$F$4)</f>
        <v>3.1981652230166142E-2</v>
      </c>
      <c r="E8" s="117">
        <f>Distances!$F8/(Distances!$F$26-Distances!$F$5)</f>
        <v>3.1810853869390886E-2</v>
      </c>
      <c r="F8" s="117">
        <f>Distances!$F8/(Distances!$F$26-Distances!$F$6)</f>
        <v>3.196416807004282E-2</v>
      </c>
      <c r="G8" s="117">
        <f>Distances!$F8/(Distances!$F$26-Distances!$F$7)</f>
        <v>3.1973742122703389E-2</v>
      </c>
      <c r="H8" s="117">
        <v>0</v>
      </c>
      <c r="I8" s="117">
        <f>Distances!$F8/(Distances!$F$26-Distances!$F$9)</f>
        <v>3.8768563772484367E-2</v>
      </c>
      <c r="J8" s="117">
        <f>Distances!$F8/(Distances!$F$26-Distances!$F$10)</f>
        <v>3.2238587747745712E-2</v>
      </c>
      <c r="K8" s="117">
        <f>Distances!$F8/(Distances!$F$26-Distances!$F$11)</f>
        <v>3.4358773146719229E-2</v>
      </c>
      <c r="L8" s="117">
        <f>Distances!$F8/(Distances!$F$26-Distances!$F$12)</f>
        <v>3.7097766935862052E-2</v>
      </c>
      <c r="M8" s="117">
        <f>Distances!$F8/(Distances!$F$26-Distances!$F$13)</f>
        <v>3.1659784019046705E-2</v>
      </c>
      <c r="N8" s="117">
        <f>Distances!$F8/(Distances!$F$26-Distances!$F$14)</f>
        <v>4.0520264342651921E-2</v>
      </c>
      <c r="O8" s="117">
        <f>Distances!$F8/(Distances!$F$26-Distances!$F$15)</f>
        <v>3.4230154986868301E-2</v>
      </c>
      <c r="P8" s="117">
        <f>Distances!$F8/(Distances!$F$26-Distances!$F$16)</f>
        <v>3.162550785925989E-2</v>
      </c>
      <c r="Q8" s="117">
        <f>Distances!$F8/(Distances!$F$26-Distances!$F$17)</f>
        <v>3.1629077999723705E-2</v>
      </c>
      <c r="R8" s="117">
        <f>Distances!$F8/(Distances!$F$26-Distances!$F$18)</f>
        <v>3.1645774930212645E-2</v>
      </c>
      <c r="S8" s="117">
        <f>Distances!$F8/(Distances!$F$26-Distances!$F$19)</f>
        <v>3.4263136434109491E-2</v>
      </c>
      <c r="T8" s="117">
        <f>Distances!$F8/(Distances!$F$26-Distances!$F$20)</f>
        <v>3.312273620152522E-2</v>
      </c>
      <c r="U8" s="117">
        <f>Distances!$F8/(Distances!$F$26-Distances!$F$21)</f>
        <v>3.1642818564010036E-2</v>
      </c>
      <c r="V8" s="117">
        <f>Distances!$F8/(Distances!$F$26-Distances!$F$22)</f>
        <v>3.1631654941910441E-2</v>
      </c>
      <c r="W8" s="117">
        <f>Distances!$F8/(Distances!$F$26-Distances!$F$23)</f>
        <v>3.1625109233633056E-2</v>
      </c>
      <c r="X8" s="117">
        <f>Distances!$F8/(Distances!$F$26-Distances!$F$24)</f>
        <v>3.1625183642987234E-2</v>
      </c>
    </row>
    <row r="9" spans="1:24" x14ac:dyDescent="0.25">
      <c r="A9" s="117" t="s">
        <v>86</v>
      </c>
      <c r="B9" s="117">
        <f>Distances!F9/(Distances!F$26-Distances!F$2)</f>
        <v>0.18566381041984467</v>
      </c>
      <c r="C9" s="117">
        <f>Distances!F9/(Distances!F$26-Distances!F$3)</f>
        <v>0.19843701602210814</v>
      </c>
      <c r="D9" s="117">
        <f>Distances!$F9/(Distances!$F$26-Distances!$F$4)</f>
        <v>0.1863362860159383</v>
      </c>
      <c r="E9" s="117">
        <f>Distances!$F9/(Distances!$F$26-Distances!$F$5)</f>
        <v>0.1853411550584935</v>
      </c>
      <c r="F9" s="117">
        <f>Distances!$F9/(Distances!$F$26-Distances!$F$6)</f>
        <v>0.18623441718695968</v>
      </c>
      <c r="G9" s="117">
        <f>Distances!$F9/(Distances!$F$26-Distances!$F$7)</f>
        <v>0.18629019896465063</v>
      </c>
      <c r="H9" s="117">
        <f>Distances!$F9/(Distances!$F$26-Distances!$F$8)</f>
        <v>0.1902764555700846</v>
      </c>
      <c r="I9" s="117">
        <v>0</v>
      </c>
      <c r="J9" s="117">
        <f>Distances!$F9/(Distances!$F$26-Distances!$F$10)</f>
        <v>0.18783328216069037</v>
      </c>
      <c r="K9" s="117">
        <f>Distances!$F9/(Distances!$F$26-Distances!$F$11)</f>
        <v>0.20018622346799733</v>
      </c>
      <c r="L9" s="117">
        <f>Distances!$F9/(Distances!$F$26-Distances!$F$12)</f>
        <v>0.21614455877902278</v>
      </c>
      <c r="M9" s="117">
        <f>Distances!$F9/(Distances!$F$26-Distances!$F$13)</f>
        <v>0.18446096929949862</v>
      </c>
      <c r="N9" s="117">
        <f>Distances!$F9/(Distances!$F$26-Distances!$F$14)</f>
        <v>0.23608522510516308</v>
      </c>
      <c r="O9" s="117">
        <f>Distances!$F9/(Distances!$F$26-Distances!$F$15)</f>
        <v>0.19943684910646198</v>
      </c>
      <c r="P9" s="117">
        <f>Distances!$F9/(Distances!$F$26-Distances!$F$16)</f>
        <v>0.18426126441034535</v>
      </c>
      <c r="Q9" s="117">
        <f>Distances!$F9/(Distances!$F$26-Distances!$F$17)</f>
        <v>0.18428206529673469</v>
      </c>
      <c r="R9" s="117">
        <f>Distances!$F9/(Distances!$F$26-Distances!$F$18)</f>
        <v>0.1843793474506642</v>
      </c>
      <c r="S9" s="117">
        <f>Distances!$F9/(Distances!$F$26-Distances!$F$19)</f>
        <v>0.19962901054771975</v>
      </c>
      <c r="T9" s="117">
        <f>Distances!$F9/(Distances!$F$26-Distances!$F$20)</f>
        <v>0.1929846401323905</v>
      </c>
      <c r="U9" s="117">
        <f>Distances!$F9/(Distances!$F$26-Distances!$F$21)</f>
        <v>0.18436212262768345</v>
      </c>
      <c r="V9" s="117">
        <f>Distances!$F9/(Distances!$F$26-Distances!$F$22)</f>
        <v>0.18429707946276022</v>
      </c>
      <c r="W9" s="117">
        <f>Distances!$F9/(Distances!$F$26-Distances!$F$23)</f>
        <v>0.18425894187809216</v>
      </c>
      <c r="X9" s="117">
        <f>Distances!$F9/(Distances!$F$26-Distances!$F$24)</f>
        <v>0.18425937541300155</v>
      </c>
    </row>
    <row r="10" spans="1:24" x14ac:dyDescent="0.25">
      <c r="A10" s="117" t="s">
        <v>85</v>
      </c>
      <c r="B10" s="117">
        <f>Distances!F10/(Distances!F$26-Distances!F$2)</f>
        <v>1.9174411114571792E-2</v>
      </c>
      <c r="C10" s="117">
        <f>Distances!F10/(Distances!F$26-Distances!F$3)</f>
        <v>2.0493562622423068E-2</v>
      </c>
      <c r="D10" s="117">
        <f>Distances!$F10/(Distances!$F$26-Distances!$F$4)</f>
        <v>1.9243860963278753E-2</v>
      </c>
      <c r="E10" s="117">
        <f>Distances!$F10/(Distances!$F$26-Distances!$F$5)</f>
        <v>1.9141088914984925E-2</v>
      </c>
      <c r="F10" s="117">
        <f>Distances!$F10/(Distances!$F$26-Distances!$F$6)</f>
        <v>1.9233340470339505E-2</v>
      </c>
      <c r="G10" s="117">
        <f>Distances!$F10/(Distances!$F$26-Distances!$F$7)</f>
        <v>1.9239101327750158E-2</v>
      </c>
      <c r="H10" s="117">
        <f>Distances!$F10/(Distances!$F$26-Distances!$F$8)</f>
        <v>1.9650781572747432E-2</v>
      </c>
      <c r="I10" s="117">
        <f>Distances!$F10/(Distances!$F$26-Distances!$F$9)</f>
        <v>2.3327651917870253E-2</v>
      </c>
      <c r="J10" s="117">
        <v>0</v>
      </c>
      <c r="K10" s="117">
        <f>Distances!$F10/(Distances!$F$26-Distances!$F$11)</f>
        <v>2.0674211843271787E-2</v>
      </c>
      <c r="L10" s="117">
        <f>Distances!$F10/(Distances!$F$26-Distances!$F$12)</f>
        <v>2.2322307297446973E-2</v>
      </c>
      <c r="M10" s="117">
        <f>Distances!$F10/(Distances!$F$26-Distances!$F$13)</f>
        <v>1.9050187820355904E-2</v>
      </c>
      <c r="N10" s="117">
        <f>Distances!$F10/(Distances!$F$26-Distances!$F$14)</f>
        <v>2.4381677581678977E-2</v>
      </c>
      <c r="O10" s="117">
        <f>Distances!$F10/(Distances!$F$26-Distances!$F$15)</f>
        <v>2.0596820282394596E-2</v>
      </c>
      <c r="P10" s="117">
        <f>Distances!$F10/(Distances!$F$26-Distances!$F$16)</f>
        <v>1.9029563318264973E-2</v>
      </c>
      <c r="Q10" s="117">
        <f>Distances!$F10/(Distances!$F$26-Distances!$F$17)</f>
        <v>1.9031711527688629E-2</v>
      </c>
      <c r="R10" s="117">
        <f>Distances!$F10/(Distances!$F$26-Distances!$F$18)</f>
        <v>1.9041758332229253E-2</v>
      </c>
      <c r="S10" s="117">
        <f>Distances!$F10/(Distances!$F$26-Distances!$F$19)</f>
        <v>2.061666573567229E-2</v>
      </c>
      <c r="T10" s="117">
        <f>Distances!$F10/(Distances!$F$26-Distances!$F$20)</f>
        <v>1.993046905763942E-2</v>
      </c>
      <c r="U10" s="117">
        <f>Distances!$F10/(Distances!$F$26-Distances!$F$21)</f>
        <v>1.9039979440389956E-2</v>
      </c>
      <c r="V10" s="117">
        <f>Distances!$F10/(Distances!$F$26-Distances!$F$22)</f>
        <v>1.9033262114155992E-2</v>
      </c>
      <c r="W10" s="117">
        <f>Distances!$F10/(Distances!$F$26-Distances!$F$23)</f>
        <v>1.9029323458983029E-2</v>
      </c>
      <c r="X10" s="117">
        <f>Distances!$F10/(Distances!$F$26-Distances!$F$24)</f>
        <v>1.9029368232256653E-2</v>
      </c>
    </row>
    <row r="11" spans="1:24" x14ac:dyDescent="0.25">
      <c r="A11" s="117" t="s">
        <v>84</v>
      </c>
      <c r="B11" s="117">
        <f>Distances!F11/(Distances!F$26-Distances!F$2)</f>
        <v>8.0168943101579557E-2</v>
      </c>
      <c r="C11" s="117">
        <f>Distances!F11/(Distances!F$26-Distances!F$3)</f>
        <v>8.5684365794009579E-2</v>
      </c>
      <c r="D11" s="117">
        <f>Distances!$F11/(Distances!$F$26-Distances!$F$4)</f>
        <v>8.0459315563927061E-2</v>
      </c>
      <c r="E11" s="117">
        <f>Distances!$F11/(Distances!$F$26-Distances!$F$5)</f>
        <v>8.0029621716075888E-2</v>
      </c>
      <c r="F11" s="117">
        <f>Distances!$F11/(Distances!$F$26-Distances!$F$6)</f>
        <v>8.04153289822893E-2</v>
      </c>
      <c r="G11" s="117">
        <f>Distances!$F11/(Distances!$F$26-Distances!$F$7)</f>
        <v>8.0439415346517718E-2</v>
      </c>
      <c r="H11" s="117">
        <f>Distances!$F11/(Distances!$F$26-Distances!$F$8)</f>
        <v>8.2160666129137527E-2</v>
      </c>
      <c r="I11" s="117">
        <f>Distances!$F11/(Distances!$F$26-Distances!$F$9)</f>
        <v>9.753380107073803E-2</v>
      </c>
      <c r="J11" s="117">
        <f>Distances!$F11/(Distances!$F$26-Distances!$F$10)</f>
        <v>8.1105712933885826E-2</v>
      </c>
      <c r="K11" s="117">
        <v>0</v>
      </c>
      <c r="L11" s="117">
        <f>Distances!$F11/(Distances!$F$26-Distances!$F$12)</f>
        <v>9.3330416925556006E-2</v>
      </c>
      <c r="M11" s="117">
        <f>Distances!$F11/(Distances!$F$26-Distances!$F$13)</f>
        <v>7.9649560777586517E-2</v>
      </c>
      <c r="N11" s="117">
        <f>Distances!$F11/(Distances!$F$26-Distances!$F$14)</f>
        <v>0.10194072251226639</v>
      </c>
      <c r="O11" s="117">
        <f>Distances!$F11/(Distances!$F$26-Distances!$F$15)</f>
        <v>8.6116090002779075E-2</v>
      </c>
      <c r="P11" s="117">
        <f>Distances!$F11/(Distances!$F$26-Distances!$F$16)</f>
        <v>7.9563328948888012E-2</v>
      </c>
      <c r="Q11" s="117">
        <f>Distances!$F11/(Distances!$F$26-Distances!$F$17)</f>
        <v>7.9572310694299986E-2</v>
      </c>
      <c r="R11" s="117">
        <f>Distances!$F11/(Distances!$F$26-Distances!$F$18)</f>
        <v>7.9614316766703316E-2</v>
      </c>
      <c r="S11" s="117">
        <f>Distances!$F11/(Distances!$F$26-Distances!$F$19)</f>
        <v>8.6199064598720412E-2</v>
      </c>
      <c r="T11" s="117">
        <f>Distances!$F11/(Distances!$F$26-Distances!$F$20)</f>
        <v>8.333005015499112E-2</v>
      </c>
      <c r="U11" s="117">
        <f>Distances!$F11/(Distances!$F$26-Distances!$F$21)</f>
        <v>7.9606879152176527E-2</v>
      </c>
      <c r="V11" s="117">
        <f>Distances!$F11/(Distances!$F$26-Distances!$F$22)</f>
        <v>7.9578793755372024E-2</v>
      </c>
      <c r="W11" s="117">
        <f>Distances!$F11/(Distances!$F$26-Distances!$F$23)</f>
        <v>7.9562326088095506E-2</v>
      </c>
      <c r="X11" s="117">
        <f>Distances!$F11/(Distances!$F$26-Distances!$F$24)</f>
        <v>7.9562513286857636E-2</v>
      </c>
    </row>
    <row r="12" spans="1:24" x14ac:dyDescent="0.25">
      <c r="A12" s="117" t="s">
        <v>94</v>
      </c>
      <c r="B12" s="117">
        <f>Distances!F12/(Distances!F$26-Distances!F$2)</f>
        <v>0.14864462278042753</v>
      </c>
      <c r="C12" s="117">
        <f>Distances!F12/(Distances!F$26-Distances!F$3)</f>
        <v>0.15887100089984568</v>
      </c>
      <c r="D12" s="117">
        <f>Distances!$F12/(Distances!$F$26-Distances!$F$4)</f>
        <v>0.14918301462472042</v>
      </c>
      <c r="E12" s="117">
        <f>Distances!$F12/(Distances!$F$26-Distances!$F$5)</f>
        <v>0.14838630111629886</v>
      </c>
      <c r="F12" s="117">
        <f>Distances!$F12/(Distances!$F$26-Distances!$F$6)</f>
        <v>0.14910145724623955</v>
      </c>
      <c r="G12" s="117">
        <f>Distances!$F12/(Distances!$F$26-Distances!$F$7)</f>
        <v>0.14914611679127496</v>
      </c>
      <c r="H12" s="117">
        <f>Distances!$F12/(Distances!$F$26-Distances!$F$8)</f>
        <v>0.15233756055234401</v>
      </c>
      <c r="I12" s="117">
        <f>Distances!$F12/(Distances!$F$26-Distances!$F$9)</f>
        <v>0.18084153922462606</v>
      </c>
      <c r="J12" s="117">
        <f>Distances!$F12/(Distances!$F$26-Distances!$F$10)</f>
        <v>0.15038152728444248</v>
      </c>
      <c r="K12" s="117">
        <f>Distances!$F12/(Distances!$F$26-Distances!$F$11)</f>
        <v>0.160271436883417</v>
      </c>
      <c r="L12" s="117">
        <v>0</v>
      </c>
      <c r="M12" s="117">
        <f>Distances!$F12/(Distances!$F$26-Distances!$F$13)</f>
        <v>0.14768161408102451</v>
      </c>
      <c r="N12" s="117">
        <f>Distances!$F12/(Distances!$F$26-Distances!$F$14)</f>
        <v>0.18901259836493367</v>
      </c>
      <c r="O12" s="117">
        <f>Distances!$F12/(Distances!$F$26-Distances!$F$15)</f>
        <v>0.15967147898618403</v>
      </c>
      <c r="P12" s="117">
        <f>Distances!$F12/(Distances!$F$26-Distances!$F$16)</f>
        <v>0.14752172800603516</v>
      </c>
      <c r="Q12" s="117">
        <f>Distances!$F12/(Distances!$F$26-Distances!$F$17)</f>
        <v>0.14753838143948483</v>
      </c>
      <c r="R12" s="117">
        <f>Distances!$F12/(Distances!$F$26-Distances!$F$18)</f>
        <v>0.14761626667216116</v>
      </c>
      <c r="S12" s="117">
        <f>Distances!$F12/(Distances!$F$26-Distances!$F$19)</f>
        <v>0.15982532568837179</v>
      </c>
      <c r="T12" s="117">
        <f>Distances!$F12/(Distances!$F$26-Distances!$F$20)</f>
        <v>0.154505764855452</v>
      </c>
      <c r="U12" s="117">
        <f>Distances!$F12/(Distances!$F$26-Distances!$F$21)</f>
        <v>0.14760247627699127</v>
      </c>
      <c r="V12" s="117">
        <f>Distances!$F12/(Distances!$F$26-Distances!$F$22)</f>
        <v>0.14755040195678534</v>
      </c>
      <c r="W12" s="117">
        <f>Distances!$F12/(Distances!$F$26-Distances!$F$23)</f>
        <v>0.14751986855949095</v>
      </c>
      <c r="X12" s="117">
        <f>Distances!$F12/(Distances!$F$26-Distances!$F$24)</f>
        <v>0.14752021565262086</v>
      </c>
    </row>
    <row r="13" spans="1:24" x14ac:dyDescent="0.25">
      <c r="A13" s="117" t="s">
        <v>452</v>
      </c>
      <c r="B13" s="117">
        <f>Distances!F13/(Distances!F$26-Distances!F$2)</f>
        <v>1.1035817775786369E-3</v>
      </c>
      <c r="C13" s="117">
        <f>Distances!F13/(Distances!F$26-Distances!F$3)</f>
        <v>1.1795054425731621E-3</v>
      </c>
      <c r="D13" s="117">
        <f>Distances!$F13/(Distances!$F$26-Distances!$F$4)</f>
        <v>1.1075789583541314E-3</v>
      </c>
      <c r="E13" s="117">
        <f>Distances!$F13/(Distances!$F$26-Distances!$F$5)</f>
        <v>1.1016639209084542E-3</v>
      </c>
      <c r="F13" s="117">
        <f>Distances!$F13/(Distances!$F$26-Distances!$F$6)</f>
        <v>1.1069734521808505E-3</v>
      </c>
      <c r="G13" s="117">
        <f>Distances!$F13/(Distances!$F$26-Distances!$F$7)</f>
        <v>1.1073050178922374E-3</v>
      </c>
      <c r="H13" s="117">
        <f>Distances!$F13/(Distances!$F$26-Distances!$F$8)</f>
        <v>1.1309992431726597E-3</v>
      </c>
      <c r="I13" s="117">
        <f>Distances!$F13/(Distances!$F$26-Distances!$F$9)</f>
        <v>1.3426212370451654E-3</v>
      </c>
      <c r="J13" s="117">
        <f>Distances!$F13/(Distances!$F$26-Distances!$F$10)</f>
        <v>1.1164770718998893E-3</v>
      </c>
      <c r="K13" s="117">
        <f>Distances!$F13/(Distances!$F$26-Distances!$F$11)</f>
        <v>1.1899026947793025E-3</v>
      </c>
      <c r="L13" s="117">
        <f>Distances!$F13/(Distances!$F$26-Distances!$F$12)</f>
        <v>1.2847587036585375E-3</v>
      </c>
      <c r="M13" s="117">
        <v>0</v>
      </c>
      <c r="N13" s="117">
        <f>Distances!$F13/(Distances!$F$26-Distances!$F$14)</f>
        <v>1.4032856041920421E-3</v>
      </c>
      <c r="O13" s="117">
        <f>Distances!$F13/(Distances!$F$26-Distances!$F$15)</f>
        <v>1.185448429362122E-3</v>
      </c>
      <c r="P13" s="117">
        <f>Distances!$F13/(Distances!$F$26-Distances!$F$16)</f>
        <v>1.09524507364695E-3</v>
      </c>
      <c r="Q13" s="117">
        <f>Distances!$F13/(Distances!$F$26-Distances!$F$17)</f>
        <v>1.095368713677416E-3</v>
      </c>
      <c r="R13" s="117">
        <f>Distances!$F13/(Distances!$F$26-Distances!$F$18)</f>
        <v>1.095946956750837E-3</v>
      </c>
      <c r="S13" s="117">
        <f>Distances!$F13/(Distances!$F$26-Distances!$F$19)</f>
        <v>1.1865906329205098E-3</v>
      </c>
      <c r="T13" s="117">
        <f>Distances!$F13/(Distances!$F$26-Distances!$F$20)</f>
        <v>1.1470966351550937E-3</v>
      </c>
      <c r="U13" s="117">
        <f>Distances!$F13/(Distances!$F$26-Distances!$F$21)</f>
        <v>1.0958445727659312E-3</v>
      </c>
      <c r="V13" s="117">
        <f>Distances!$F13/(Distances!$F$26-Distances!$F$22)</f>
        <v>1.0954579575639539E-3</v>
      </c>
      <c r="W13" s="117">
        <f>Distances!$F13/(Distances!$F$26-Distances!$F$23)</f>
        <v>1.095231268564168E-3</v>
      </c>
      <c r="X13" s="117">
        <f>Distances!$F13/(Distances!$F$26-Distances!$F$24)</f>
        <v>1.0952338454865357E-3</v>
      </c>
    </row>
    <row r="14" spans="1:24" x14ac:dyDescent="0.25">
      <c r="A14" s="117" t="s">
        <v>164</v>
      </c>
      <c r="B14" s="117">
        <f>Distances!F14/(Distances!F$26-Distances!F$2)</f>
        <v>0.22119736137595195</v>
      </c>
      <c r="C14" s="117">
        <f>Distances!F14/(Distances!F$26-Distances!F$3)</f>
        <v>0.23641518637450218</v>
      </c>
      <c r="D14" s="117">
        <f>Distances!$F14/(Distances!$F$26-Distances!$F$4)</f>
        <v>0.22199853973757913</v>
      </c>
      <c r="E14" s="117">
        <f>Distances!$F14/(Distances!$F$26-Distances!$F$5)</f>
        <v>0.22081295412715482</v>
      </c>
      <c r="F14" s="117">
        <f>Distances!$F14/(Distances!$F$26-Distances!$F$6)</f>
        <v>0.22187717458771189</v>
      </c>
      <c r="G14" s="117">
        <f>Distances!$F14/(Distances!$F$26-Distances!$F$7)</f>
        <v>0.22194363224583166</v>
      </c>
      <c r="H14" s="117">
        <f>Distances!$F14/(Distances!$F$26-Distances!$F$8)</f>
        <v>0.22669280463917821</v>
      </c>
      <c r="I14" s="117">
        <f>Distances!$F14/(Distances!$F$26-Distances!$F$9)</f>
        <v>0.2691094407279167</v>
      </c>
      <c r="J14" s="117">
        <f>Distances!$F14/(Distances!$F$26-Distances!$F$10)</f>
        <v>0.22378204076807254</v>
      </c>
      <c r="K14" s="117">
        <f>Distances!$F14/(Distances!$F$26-Distances!$F$11)</f>
        <v>0.2384991685498917</v>
      </c>
      <c r="L14" s="117">
        <f>Distances!$F14/(Distances!$F$26-Distances!$F$12)</f>
        <v>0.25751171415460161</v>
      </c>
      <c r="M14" s="117">
        <f>Distances!$F14/(Distances!$F$26-Distances!$F$13)</f>
        <v>0.21976431267694388</v>
      </c>
      <c r="N14" s="117">
        <v>0</v>
      </c>
      <c r="O14" s="117">
        <f>Distances!$F14/(Distances!$F$26-Distances!$F$15)</f>
        <v>0.2376063740355511</v>
      </c>
      <c r="P14" s="117">
        <f>Distances!$F14/(Distances!$F$26-Distances!$F$16)</f>
        <v>0.21952638696360918</v>
      </c>
      <c r="Q14" s="117">
        <f>Distances!$F14/(Distances!$F$26-Distances!$F$17)</f>
        <v>0.21955116885930115</v>
      </c>
      <c r="R14" s="117">
        <f>Distances!$F14/(Distances!$F$26-Distances!$F$18)</f>
        <v>0.21966706950633363</v>
      </c>
      <c r="S14" s="117">
        <f>Distances!$F14/(Distances!$F$26-Distances!$F$19)</f>
        <v>0.23783531258673299</v>
      </c>
      <c r="T14" s="117">
        <f>Distances!$F14/(Distances!$F$26-Distances!$F$20)</f>
        <v>0.22991929922606902</v>
      </c>
      <c r="U14" s="117">
        <f>Distances!$F14/(Distances!$F$26-Distances!$F$21)</f>
        <v>0.21964654808438883</v>
      </c>
      <c r="V14" s="117">
        <f>Distances!$F14/(Distances!$F$26-Distances!$F$22)</f>
        <v>0.21956905653434455</v>
      </c>
      <c r="W14" s="117">
        <f>Distances!$F14/(Distances!$F$26-Distances!$F$23)</f>
        <v>0.21952361992998556</v>
      </c>
      <c r="X14" s="117">
        <f>Distances!$F14/(Distances!$F$26-Distances!$F$24)</f>
        <v>0.21952413643763349</v>
      </c>
    </row>
    <row r="15" spans="1:24" x14ac:dyDescent="0.25">
      <c r="A15" s="117" t="s">
        <v>95</v>
      </c>
      <c r="B15" s="117">
        <f>Distances!F15/(Distances!F$26-Distances!F$2)</f>
        <v>7.6684073765981867E-2</v>
      </c>
      <c r="C15" s="117">
        <f>Distances!F15/(Distances!F$26-Distances!F$3)</f>
        <v>8.1959746167711969E-2</v>
      </c>
      <c r="D15" s="117">
        <f>Distances!$F15/(Distances!$F$26-Distances!$F$4)</f>
        <v>7.6961824007669016E-2</v>
      </c>
      <c r="E15" s="117">
        <f>Distances!$F15/(Distances!$F$26-Distances!$F$5)</f>
        <v>7.6550808551426097E-2</v>
      </c>
      <c r="F15" s="117">
        <f>Distances!$F15/(Distances!$F$26-Distances!$F$6)</f>
        <v>7.6919749481792449E-2</v>
      </c>
      <c r="G15" s="117">
        <f>Distances!$F15/(Distances!$F$26-Distances!$F$7)</f>
        <v>7.6942788834187384E-2</v>
      </c>
      <c r="H15" s="117">
        <f>Distances!$F15/(Distances!$F$26-Distances!$F$8)</f>
        <v>7.8589218447422116E-2</v>
      </c>
      <c r="I15" s="117">
        <f>Distances!$F15/(Distances!$F$26-Distances!$F$9)</f>
        <v>9.3294097522382255E-2</v>
      </c>
      <c r="J15" s="117">
        <f>Distances!$F15/(Distances!$F$26-Distances!$F$10)</f>
        <v>7.7580123085620539E-2</v>
      </c>
      <c r="K15" s="117">
        <f>Distances!$F15/(Distances!$F$26-Distances!$F$11)</f>
        <v>8.268221519659405E-2</v>
      </c>
      <c r="L15" s="117">
        <f>Distances!$F15/(Distances!$F$26-Distances!$F$12)</f>
        <v>8.9273430573493087E-2</v>
      </c>
      <c r="M15" s="117">
        <f>Distances!$F15/(Distances!$F$26-Distances!$F$13)</f>
        <v>7.61872685081732E-2</v>
      </c>
      <c r="N15" s="117">
        <f>Distances!$F15/(Distances!$F$26-Distances!$F$14)</f>
        <v>9.7509454190797526E-2</v>
      </c>
      <c r="O15" s="117">
        <v>0</v>
      </c>
      <c r="P15" s="117">
        <f>Distances!$F15/(Distances!$F$26-Distances!$F$16)</f>
        <v>7.6104785096803865E-2</v>
      </c>
      <c r="Q15" s="117">
        <f>Distances!$F15/(Distances!$F$26-Distances!$F$17)</f>
        <v>7.6113376414102971E-2</v>
      </c>
      <c r="R15" s="117">
        <f>Distances!$F15/(Distances!$F$26-Distances!$F$18)</f>
        <v>7.6153556521638063E-2</v>
      </c>
      <c r="S15" s="117">
        <f>Distances!$F15/(Distances!$F$26-Distances!$F$19)</f>
        <v>8.2452071494462237E-2</v>
      </c>
      <c r="T15" s="117">
        <f>Distances!$F15/(Distances!$F$26-Distances!$F$20)</f>
        <v>7.9707770438131237E-2</v>
      </c>
      <c r="U15" s="117">
        <f>Distances!$F15/(Distances!$F$26-Distances!$F$21)</f>
        <v>7.6146442213291837E-2</v>
      </c>
      <c r="V15" s="117">
        <f>Distances!$F15/(Distances!$F$26-Distances!$F$22)</f>
        <v>7.611957766254461E-2</v>
      </c>
      <c r="W15" s="117">
        <f>Distances!$F15/(Distances!$F$26-Distances!$F$23)</f>
        <v>7.6103825829436547E-2</v>
      </c>
      <c r="X15" s="117">
        <f>Distances!$F15/(Distances!$F$26-Distances!$F$24)</f>
        <v>7.6104004890842736E-2</v>
      </c>
    </row>
    <row r="16" spans="1:24" x14ac:dyDescent="0.25">
      <c r="A16" s="117" t="s">
        <v>99</v>
      </c>
      <c r="B16" s="117">
        <f>Distances!F16/(Distances!F$26-Distances!F$2)</f>
        <v>1.2700663019990066E-5</v>
      </c>
      <c r="C16" s="117">
        <f>Distances!F16/(Distances!F$26-Distances!F$3)</f>
        <v>1.3574436857080603E-5</v>
      </c>
      <c r="D16" s="117">
        <f>Distances!$F16/(Distances!$F$26-Distances!$F$4)</f>
        <v>1.2746664908650213E-5</v>
      </c>
      <c r="E16" s="117">
        <f>Distances!$F16/(Distances!$F$26-Distances!$F$5)</f>
        <v>1.2678591206388656E-5</v>
      </c>
      <c r="F16" s="117">
        <f>Distances!$F16/(Distances!$F$26-Distances!$F$6)</f>
        <v>1.2739696390304215E-5</v>
      </c>
      <c r="G16" s="117">
        <f>Distances!$F16/(Distances!$F$26-Distances!$F$7)</f>
        <v>1.2743512241974535E-5</v>
      </c>
      <c r="H16" s="117">
        <f>Distances!$F16/(Distances!$F$26-Distances!$F$8)</f>
        <v>1.3016199211731001E-5</v>
      </c>
      <c r="I16" s="117">
        <f>Distances!$F16/(Distances!$F$26-Distances!$F$9)</f>
        <v>1.5451668595513556E-5</v>
      </c>
      <c r="J16" s="117">
        <f>Distances!$F16/(Distances!$F$26-Distances!$F$10)</f>
        <v>1.2849069591252201E-5</v>
      </c>
      <c r="K16" s="117">
        <f>Distances!$F16/(Distances!$F$26-Distances!$F$11)</f>
        <v>1.369409450211147E-5</v>
      </c>
      <c r="L16" s="117">
        <f>Distances!$F16/(Distances!$F$26-Distances!$F$12)</f>
        <v>1.4785752799369377E-5</v>
      </c>
      <c r="M16" s="117">
        <f>Distances!$F16/(Distances!$F$26-Distances!$F$13)</f>
        <v>1.2618380534773607E-5</v>
      </c>
      <c r="N16" s="117">
        <f>Distances!$F16/(Distances!$F$26-Distances!$F$14)</f>
        <v>1.6149829529399162E-5</v>
      </c>
      <c r="O16" s="117">
        <f>Distances!$F16/(Distances!$F$26-Distances!$F$15)</f>
        <v>1.3642832216692687E-5</v>
      </c>
      <c r="P16" s="117">
        <v>0</v>
      </c>
      <c r="Q16" s="117">
        <f>Distances!$F16/(Distances!$F$26-Distances!$F$17)</f>
        <v>1.2606142288413725E-5</v>
      </c>
      <c r="R16" s="117">
        <f>Distances!$F16/(Distances!$F$26-Distances!$F$18)</f>
        <v>1.2612797047098919E-5</v>
      </c>
      <c r="S16" s="117">
        <f>Distances!$F16/(Distances!$F$26-Distances!$F$19)</f>
        <v>1.3655977361701464E-5</v>
      </c>
      <c r="T16" s="117">
        <f>Distances!$F16/(Distances!$F$26-Distances!$F$20)</f>
        <v>1.3201457391254554E-5</v>
      </c>
      <c r="U16" s="117">
        <f>Distances!$F16/(Distances!$F$26-Distances!$F$21)</f>
        <v>1.2611618752461086E-5</v>
      </c>
      <c r="V16" s="117">
        <f>Distances!$F16/(Distances!$F$26-Distances!$F$22)</f>
        <v>1.260716935913249E-5</v>
      </c>
      <c r="W16" s="117">
        <f>Distances!$F16/(Distances!$F$26-Distances!$F$23)</f>
        <v>1.2604560489853282E-5</v>
      </c>
      <c r="X16" s="117">
        <f>Distances!$F16/(Distances!$F$26-Distances!$F$24)</f>
        <v>1.2604590146579486E-5</v>
      </c>
    </row>
    <row r="17" spans="1:24" x14ac:dyDescent="0.25">
      <c r="A17" s="117" t="s">
        <v>98</v>
      </c>
      <c r="B17" s="117">
        <f>Distances!F17/(Distances!F$26-Distances!F$2)</f>
        <v>1.2643510036400109E-4</v>
      </c>
      <c r="C17" s="117">
        <f>Distances!F17/(Distances!F$26-Distances!F$3)</f>
        <v>1.3513351891223741E-4</v>
      </c>
      <c r="D17" s="117">
        <f>Distances!$F17/(Distances!$F$26-Distances!$F$4)</f>
        <v>1.2689304916561287E-4</v>
      </c>
      <c r="E17" s="117">
        <f>Distances!$F17/(Distances!$F$26-Distances!$F$5)</f>
        <v>1.2621537545959906E-4</v>
      </c>
      <c r="F17" s="117">
        <f>Distances!$F17/(Distances!$F$26-Distances!$F$6)</f>
        <v>1.2682367756547847E-4</v>
      </c>
      <c r="G17" s="117">
        <f>Distances!$F17/(Distances!$F$26-Distances!$F$7)</f>
        <v>1.2686166436885651E-4</v>
      </c>
      <c r="H17" s="117">
        <f>Distances!$F17/(Distances!$F$26-Distances!$F$8)</f>
        <v>1.2957626315278212E-4</v>
      </c>
      <c r="I17" s="117">
        <f>Distances!$F17/(Distances!$F$26-Distances!$F$9)</f>
        <v>1.5382136086833747E-4</v>
      </c>
      <c r="J17" s="117">
        <f>Distances!$F17/(Distances!$F$26-Distances!$F$10)</f>
        <v>1.2791248778091567E-4</v>
      </c>
      <c r="K17" s="117">
        <f>Distances!$F17/(Distances!$F$26-Distances!$F$11)</f>
        <v>1.3632471076851967E-4</v>
      </c>
      <c r="L17" s="117">
        <f>Distances!$F17/(Distances!$F$26-Distances!$F$12)</f>
        <v>1.4719216911772214E-4</v>
      </c>
      <c r="M17" s="117">
        <f>Distances!$F17/(Distances!$F$26-Distances!$F$13)</f>
        <v>1.2561597822367127E-4</v>
      </c>
      <c r="N17" s="117">
        <f>Distances!$F17/(Distances!$F$26-Distances!$F$14)</f>
        <v>1.6077155296516865E-4</v>
      </c>
      <c r="O17" s="117">
        <f>Distances!$F17/(Distances!$F$26-Distances!$F$15)</f>
        <v>1.3581439471717569E-4</v>
      </c>
      <c r="P17" s="117">
        <f>Distances!$F17/(Distances!$F$26-Distances!$F$16)</f>
        <v>1.2547998129650394E-4</v>
      </c>
      <c r="Q17" s="117">
        <v>0</v>
      </c>
      <c r="R17" s="117">
        <f>Distances!$F17/(Distances!$F$26-Distances!$F$18)</f>
        <v>1.2556039460386975E-4</v>
      </c>
      <c r="S17" s="117">
        <f>Distances!$F17/(Distances!$F$26-Distances!$F$19)</f>
        <v>1.3594525463573809E-4</v>
      </c>
      <c r="T17" s="117">
        <f>Distances!$F17/(Distances!$F$26-Distances!$F$20)</f>
        <v>1.3142050832993908E-4</v>
      </c>
      <c r="U17" s="117">
        <f>Distances!$F17/(Distances!$F$26-Distances!$F$21)</f>
        <v>1.2554866468075012E-4</v>
      </c>
      <c r="V17" s="117">
        <f>Distances!$F17/(Distances!$F$26-Distances!$F$22)</f>
        <v>1.2550437097016395E-4</v>
      </c>
      <c r="W17" s="117">
        <f>Distances!$F17/(Distances!$F$26-Distances!$F$23)</f>
        <v>1.2547839967648941E-4</v>
      </c>
      <c r="X17" s="117">
        <f>Distances!$F17/(Distances!$F$26-Distances!$F$24)</f>
        <v>1.2547869490919878E-4</v>
      </c>
    </row>
    <row r="18" spans="1:24" x14ac:dyDescent="0.25">
      <c r="A18" s="117" t="s">
        <v>97</v>
      </c>
      <c r="B18" s="117">
        <f>Distances!F18/(Distances!F$26-Distances!F$2)</f>
        <v>6.5801076717983528E-4</v>
      </c>
      <c r="C18" s="117">
        <f>Distances!F18/(Distances!F$26-Distances!F$3)</f>
        <v>7.0328026153463176E-4</v>
      </c>
      <c r="D18" s="117">
        <f>Distances!$F18/(Distances!$F$26-Distances!$F$4)</f>
        <v>6.6039408669641027E-4</v>
      </c>
      <c r="E18" s="117">
        <f>Distances!$F18/(Distances!$F$26-Distances!$F$5)</f>
        <v>6.5686724491032422E-4</v>
      </c>
      <c r="F18" s="117">
        <f>Distances!$F18/(Distances!$F$26-Distances!$F$6)</f>
        <v>6.6003305356800287E-4</v>
      </c>
      <c r="G18" s="117">
        <f>Distances!$F18/(Distances!$F$26-Distances!$F$7)</f>
        <v>6.6023074966316568E-4</v>
      </c>
      <c r="H18" s="117">
        <f>Distances!$F18/(Distances!$F$26-Distances!$F$8)</f>
        <v>6.7435843432710673E-4</v>
      </c>
      <c r="I18" s="117">
        <f>Distances!$F18/(Distances!$F$26-Distances!$F$9)</f>
        <v>8.0053807354306112E-4</v>
      </c>
      <c r="J18" s="117">
        <f>Distances!$F18/(Distances!$F$26-Distances!$F$10)</f>
        <v>6.6569958796478391E-4</v>
      </c>
      <c r="K18" s="117">
        <f>Distances!$F18/(Distances!$F$26-Distances!$F$11)</f>
        <v>7.0947962440897684E-4</v>
      </c>
      <c r="L18" s="117">
        <f>Distances!$F18/(Distances!$F$26-Distances!$F$12)</f>
        <v>7.6603753107466126E-4</v>
      </c>
      <c r="M18" s="117">
        <f>Distances!$F18/(Distances!$F$26-Distances!$F$13)</f>
        <v>6.5374778018950825E-4</v>
      </c>
      <c r="N18" s="117">
        <f>Distances!$F18/(Distances!$F$26-Distances!$F$14)</f>
        <v>8.3670920972689605E-4</v>
      </c>
      <c r="O18" s="117">
        <f>Distances!$F18/(Distances!$F$26-Distances!$F$15)</f>
        <v>7.0682376812000085E-4</v>
      </c>
      <c r="P18" s="117">
        <f>Distances!$F18/(Distances!$F$26-Distances!$F$16)</f>
        <v>6.5304000646115401E-4</v>
      </c>
      <c r="Q18" s="117">
        <f>Distances!$F18/(Distances!$F$26-Distances!$F$17)</f>
        <v>6.5311372684414149E-4</v>
      </c>
      <c r="R18" s="117">
        <v>0</v>
      </c>
      <c r="S18" s="117">
        <f>Distances!$F18/(Distances!$F$26-Distances!$F$19)</f>
        <v>7.0750480712861814E-4</v>
      </c>
      <c r="T18" s="117">
        <f>Distances!$F18/(Distances!$F$26-Distances!$F$20)</f>
        <v>6.8395650622640573E-4</v>
      </c>
      <c r="U18" s="117">
        <f>Distances!$F18/(Distances!$F$26-Distances!$F$21)</f>
        <v>6.5339745788271515E-4</v>
      </c>
      <c r="V18" s="117">
        <f>Distances!$F18/(Distances!$F$26-Distances!$F$22)</f>
        <v>6.5316693852218841E-4</v>
      </c>
      <c r="W18" s="117">
        <f>Distances!$F18/(Distances!$F$26-Distances!$F$23)</f>
        <v>6.5303177517889025E-4</v>
      </c>
      <c r="X18" s="117">
        <f>Distances!$F18/(Distances!$F$26-Distances!$F$24)</f>
        <v>6.5303331166916099E-4</v>
      </c>
    </row>
    <row r="19" spans="1:24" x14ac:dyDescent="0.25">
      <c r="A19" s="117" t="s">
        <v>96</v>
      </c>
      <c r="B19" s="117">
        <f>Distances!F19/(Distances!F$26-Distances!F$2)</f>
        <v>7.7580190213128966E-2</v>
      </c>
      <c r="C19" s="117">
        <f>Distances!F19/(Distances!F$26-Distances!F$3)</f>
        <v>8.2917513184224731E-2</v>
      </c>
      <c r="D19" s="117">
        <f>Distances!$F19/(Distances!$F$26-Distances!$F$4)</f>
        <v>7.7861186194740348E-2</v>
      </c>
      <c r="E19" s="117">
        <f>Distances!$F19/(Distances!$F$26-Distances!$F$5)</f>
        <v>7.74453676849782E-2</v>
      </c>
      <c r="F19" s="117">
        <f>Distances!$F19/(Distances!$F$26-Distances!$F$6)</f>
        <v>7.7818619993437685E-2</v>
      </c>
      <c r="G19" s="117">
        <f>Distances!$F19/(Distances!$F$26-Distances!$F$7)</f>
        <v>7.7841928579606964E-2</v>
      </c>
      <c r="H19" s="117">
        <f>Distances!$F19/(Distances!$F$26-Distances!$F$8)</f>
        <v>7.9507598076471148E-2</v>
      </c>
      <c r="I19" s="117">
        <f>Distances!$F19/(Distances!$F$26-Distances!$F$9)</f>
        <v>9.4384315752919695E-2</v>
      </c>
      <c r="J19" s="117">
        <f>Distances!$F19/(Distances!$F$26-Distances!$F$10)</f>
        <v>7.8486710605747315E-2</v>
      </c>
      <c r="K19" s="117">
        <f>Distances!$F19/(Distances!$F$26-Distances!$F$11)</f>
        <v>8.3648424857681355E-2</v>
      </c>
      <c r="L19" s="117">
        <f>Distances!$F19/(Distances!$F$26-Distances!$F$12)</f>
        <v>9.0316664005173936E-2</v>
      </c>
      <c r="M19" s="117">
        <f>Distances!$F19/(Distances!$F$26-Distances!$F$13)</f>
        <v>7.7077579377438366E-2</v>
      </c>
      <c r="N19" s="117">
        <f>Distances!$F19/(Distances!$F$26-Distances!$F$14)</f>
        <v>9.8648932329626834E-2</v>
      </c>
      <c r="O19" s="117">
        <f>Distances!$F19/(Distances!$F$26-Distances!$F$15)</f>
        <v>8.3335296492076397E-2</v>
      </c>
      <c r="P19" s="117">
        <f>Distances!$F19/(Distances!$F$26-Distances!$F$16)</f>
        <v>7.699413207959413E-2</v>
      </c>
      <c r="Q19" s="117">
        <f>Distances!$F19/(Distances!$F$26-Distances!$F$17)</f>
        <v>7.7002823793499139E-2</v>
      </c>
      <c r="R19" s="117">
        <f>Distances!$F19/(Distances!$F$26-Distances!$F$18)</f>
        <v>7.7043473438624541E-2</v>
      </c>
      <c r="S19" s="117">
        <v>0</v>
      </c>
      <c r="T19" s="117">
        <f>Distances!$F19/(Distances!$F$26-Distances!$F$20)</f>
        <v>8.063922126680019E-2</v>
      </c>
      <c r="U19" s="117">
        <f>Distances!$F19/(Distances!$F$26-Distances!$F$21)</f>
        <v>7.7036275993736317E-2</v>
      </c>
      <c r="V19" s="117">
        <f>Distances!$F19/(Distances!$F$26-Distances!$F$22)</f>
        <v>7.7009097508627139E-2</v>
      </c>
      <c r="W19" s="117">
        <f>Distances!$F19/(Distances!$F$26-Distances!$F$23)</f>
        <v>7.6993161602398968E-2</v>
      </c>
      <c r="X19" s="117">
        <f>Distances!$F19/(Distances!$F$26-Distances!$F$24)</f>
        <v>7.6993342756284902E-2</v>
      </c>
    </row>
    <row r="20" spans="1:24" x14ac:dyDescent="0.25">
      <c r="A20" s="117" t="s">
        <v>100</v>
      </c>
      <c r="B20" s="117">
        <f>Distances!F20/(Distances!F$26-Distances!F$2)</f>
        <v>4.5559204519929064E-2</v>
      </c>
      <c r="C20" s="117">
        <f>Distances!F20/(Distances!F$26-Distances!F$3)</f>
        <v>4.8693563795938109E-2</v>
      </c>
      <c r="D20" s="117">
        <f>Distances!$F20/(Distances!$F$26-Distances!$F$4)</f>
        <v>4.5724220271506126E-2</v>
      </c>
      <c r="E20" s="117">
        <f>Distances!$F20/(Distances!$F$26-Distances!$F$5)</f>
        <v>4.5480029576982411E-2</v>
      </c>
      <c r="F20" s="117">
        <f>Distances!$F20/(Distances!$F$26-Distances!$F$6)</f>
        <v>4.5699223139307084E-2</v>
      </c>
      <c r="G20" s="117">
        <f>Distances!$F20/(Distances!$F$26-Distances!$F$7)</f>
        <v>4.5712911177986024E-2</v>
      </c>
      <c r="H20" s="117">
        <f>Distances!$F20/(Distances!$F$26-Distances!$F$8)</f>
        <v>4.6691080696026219E-2</v>
      </c>
      <c r="I20" s="117">
        <f>Distances!$F20/(Distances!$F$26-Distances!$F$9)</f>
        <v>5.5427478755177451E-2</v>
      </c>
      <c r="J20" s="117">
        <f>Distances!$F20/(Distances!$F$26-Distances!$F$10)</f>
        <v>4.609156139937632E-2</v>
      </c>
      <c r="K20" s="117">
        <f>Distances!$F20/(Distances!$F$26-Distances!$F$11)</f>
        <v>4.9122793916739994E-2</v>
      </c>
      <c r="L20" s="117">
        <f>Distances!$F20/(Distances!$F$26-Distances!$F$12)</f>
        <v>5.3038737797179193E-2</v>
      </c>
      <c r="M20" s="117">
        <f>Distances!$F20/(Distances!$F$26-Distances!$F$13)</f>
        <v>4.5264044765947371E-2</v>
      </c>
      <c r="N20" s="117">
        <f>Distances!$F20/(Distances!$F$26-Distances!$F$14)</f>
        <v>5.7931887912766745E-2</v>
      </c>
      <c r="O20" s="117">
        <f>Distances!$F20/(Distances!$F$26-Distances!$F$15)</f>
        <v>4.8938908324162866E-2</v>
      </c>
      <c r="P20" s="117">
        <f>Distances!$F20/(Distances!$F$26-Distances!$F$16)</f>
        <v>4.5215040084485812E-2</v>
      </c>
      <c r="Q20" s="117">
        <f>Distances!$F20/(Distances!$F$26-Distances!$F$17)</f>
        <v>4.5220144320120441E-2</v>
      </c>
      <c r="R20" s="117">
        <f>Distances!$F20/(Distances!$F$26-Distances!$F$18)</f>
        <v>4.5244015948829298E-2</v>
      </c>
      <c r="S20" s="117">
        <f>Distances!$F20/(Distances!$F$26-Distances!$F$19)</f>
        <v>4.8986061952989678E-2</v>
      </c>
      <c r="T20" s="117">
        <v>0</v>
      </c>
      <c r="U20" s="117">
        <f>Distances!$F20/(Distances!$F$26-Distances!$F$21)</f>
        <v>4.523978922725537E-2</v>
      </c>
      <c r="V20" s="117">
        <f>Distances!$F20/(Distances!$F$26-Distances!$F$22)</f>
        <v>4.5223828578561047E-2</v>
      </c>
      <c r="W20" s="117">
        <f>Distances!$F20/(Distances!$F$26-Distances!$F$23)</f>
        <v>4.5214470168778012E-2</v>
      </c>
      <c r="X20" s="117">
        <f>Distances!$F20/(Distances!$F$26-Distances!$F$24)</f>
        <v>4.5214576551952844E-2</v>
      </c>
    </row>
    <row r="21" spans="1:24" x14ac:dyDescent="0.25">
      <c r="A21" s="117" t="s">
        <v>104</v>
      </c>
      <c r="B21" s="117">
        <f>Distances!F21/(Distances!F$26-Distances!F$2)</f>
        <v>5.6393060585925895E-4</v>
      </c>
      <c r="C21" s="117">
        <f>Distances!F21/(Distances!F$26-Distances!F$3)</f>
        <v>6.027276205158072E-4</v>
      </c>
      <c r="D21" s="117">
        <f>Distances!$F21/(Distances!$F$26-Distances!$F$4)</f>
        <v>5.6597316638558391E-4</v>
      </c>
      <c r="E21" s="117">
        <f>Distances!$F21/(Distances!$F$26-Distances!$F$5)</f>
        <v>5.6295058054900025E-4</v>
      </c>
      <c r="F21" s="117">
        <f>Distances!$F21/(Distances!$F$26-Distances!$F$6)</f>
        <v>5.6566375255682436E-4</v>
      </c>
      <c r="G21" s="117">
        <f>Distances!$F21/(Distances!$F$26-Distances!$F$7)</f>
        <v>5.6583318273073935E-4</v>
      </c>
      <c r="H21" s="117">
        <f>Distances!$F21/(Distances!$F$26-Distances!$F$8)</f>
        <v>5.7794093866620942E-4</v>
      </c>
      <c r="I21" s="117">
        <f>Distances!$F21/(Distances!$F$26-Distances!$F$9)</f>
        <v>6.8607983842179448E-4</v>
      </c>
      <c r="J21" s="117">
        <f>Distances!$F21/(Distances!$F$26-Distances!$F$10)</f>
        <v>5.7052010496758316E-4</v>
      </c>
      <c r="K21" s="117">
        <f>Distances!$F21/(Distances!$F$26-Distances!$F$11)</f>
        <v>6.0804061938458606E-4</v>
      </c>
      <c r="L21" s="117">
        <f>Distances!$F21/(Distances!$F$26-Distances!$F$12)</f>
        <v>6.565120672133326E-4</v>
      </c>
      <c r="M21" s="117">
        <f>Distances!$F21/(Distances!$F$26-Distances!$F$13)</f>
        <v>5.6027712637817277E-4</v>
      </c>
      <c r="N21" s="117">
        <f>Distances!$F21/(Distances!$F$26-Distances!$F$14)</f>
        <v>7.1707934748787173E-4</v>
      </c>
      <c r="O21" s="117">
        <f>Distances!$F21/(Distances!$F$26-Distances!$F$15)</f>
        <v>6.0576448847484983E-4</v>
      </c>
      <c r="P21" s="117">
        <f>Distances!$F21/(Distances!$F$26-Distances!$F$16)</f>
        <v>5.5967054775157561E-4</v>
      </c>
      <c r="Q21" s="117">
        <f>Distances!$F21/(Distances!$F$26-Distances!$F$17)</f>
        <v>5.5973372784271674E-4</v>
      </c>
      <c r="R21" s="117">
        <f>Distances!$F21/(Distances!$F$26-Distances!$F$18)</f>
        <v>5.6002921021960385E-4</v>
      </c>
      <c r="S21" s="117">
        <f>Distances!$F21/(Distances!$F$26-Distances!$F$19)</f>
        <v>6.0634815482181448E-4</v>
      </c>
      <c r="T21" s="117">
        <f>Distances!$F21/(Distances!$F$26-Distances!$F$20)</f>
        <v>5.8616671060068761E-4</v>
      </c>
      <c r="U21" s="117">
        <v>0</v>
      </c>
      <c r="V21" s="117">
        <f>Distances!$F21/(Distances!$F$26-Distances!$F$22)</f>
        <v>5.5977933149441443E-4</v>
      </c>
      <c r="W21" s="117">
        <f>Distances!$F21/(Distances!$F$26-Distances!$F$23)</f>
        <v>5.5966349335030208E-4</v>
      </c>
      <c r="X21" s="117">
        <f>Distances!$F21/(Distances!$F$26-Distances!$F$24)</f>
        <v>5.5966481015837341E-4</v>
      </c>
    </row>
    <row r="22" spans="1:24" x14ac:dyDescent="0.25">
      <c r="A22" s="117" t="s">
        <v>103</v>
      </c>
      <c r="B22" s="117">
        <f>Distances!F22/(Distances!F$26-Distances!F$2)</f>
        <v>2.085131351306869E-4</v>
      </c>
      <c r="C22" s="117">
        <f>Distances!F22/(Distances!F$26-Distances!F$3)</f>
        <v>2.2285831710112079E-4</v>
      </c>
      <c r="D22" s="117">
        <f>Distances!$F22/(Distances!$F$26-Distances!$F$4)</f>
        <v>2.0926837113776486E-4</v>
      </c>
      <c r="E22" s="117">
        <f>Distances!$F22/(Distances!$F$26-Distances!$F$5)</f>
        <v>2.0815077113088575E-4</v>
      </c>
      <c r="F22" s="117">
        <f>Distances!$F22/(Distances!$F$26-Distances!$F$6)</f>
        <v>2.0915396548781945E-4</v>
      </c>
      <c r="G22" s="117">
        <f>Distances!$F22/(Distances!$F$26-Distances!$F$7)</f>
        <v>2.0921661223261695E-4</v>
      </c>
      <c r="H22" s="117">
        <f>Distances!$F22/(Distances!$F$26-Distances!$F$8)</f>
        <v>2.1369345055859373E-4</v>
      </c>
      <c r="I22" s="117">
        <f>Distances!$F22/(Distances!$F$26-Distances!$F$9)</f>
        <v>2.5367776916684383E-4</v>
      </c>
      <c r="J22" s="117">
        <f>Distances!$F22/(Distances!$F$26-Distances!$F$10)</f>
        <v>2.1094960001438303E-4</v>
      </c>
      <c r="K22" s="117">
        <f>Distances!$F22/(Distances!$F$26-Distances!$F$11)</f>
        <v>2.2482279648841505E-4</v>
      </c>
      <c r="L22" s="117">
        <f>Distances!$F22/(Distances!$F$26-Distances!$F$12)</f>
        <v>2.4274509658364675E-4</v>
      </c>
      <c r="M22" s="117">
        <f>Distances!$F22/(Distances!$F$26-Distances!$F$13)</f>
        <v>2.0716226242964569E-4</v>
      </c>
      <c r="N22" s="117">
        <f>Distances!$F22/(Distances!$F$26-Distances!$F$14)</f>
        <v>2.6513982629891071E-4</v>
      </c>
      <c r="O22" s="117">
        <f>Distances!$F22/(Distances!$F$26-Distances!$F$15)</f>
        <v>2.2398119791755219E-4</v>
      </c>
      <c r="P22" s="117">
        <f>Distances!$F22/(Distances!$F$26-Distances!$F$16)</f>
        <v>2.0693798020445539E-4</v>
      </c>
      <c r="Q22" s="117">
        <f>Distances!$F22/(Distances!$F$26-Distances!$F$17)</f>
        <v>2.0696134102003233E-4</v>
      </c>
      <c r="R22" s="117">
        <f>Distances!$F22/(Distances!$F$26-Distances!$F$18)</f>
        <v>2.0707059552074652E-4</v>
      </c>
      <c r="S22" s="117">
        <f>Distances!$F22/(Distances!$F$26-Distances!$F$19)</f>
        <v>2.2419700833573378E-4</v>
      </c>
      <c r="T22" s="117">
        <f>Distances!$F22/(Distances!$F$26-Distances!$F$20)</f>
        <v>2.1673492672092166E-4</v>
      </c>
      <c r="U22" s="117">
        <f>Distances!$F22/(Distances!$F$26-Distances!$F$21)</f>
        <v>2.0705125086852987E-4</v>
      </c>
      <c r="V22" s="117">
        <v>0</v>
      </c>
      <c r="W22" s="117">
        <f>Distances!$F22/(Distances!$F$26-Distances!$F$23)</f>
        <v>2.0693537184216624E-4</v>
      </c>
      <c r="X22" s="117">
        <f>Distances!$F22/(Distances!$F$26-Distances!$F$24)</f>
        <v>2.0693585873146872E-4</v>
      </c>
    </row>
    <row r="23" spans="1:24" x14ac:dyDescent="0.25">
      <c r="A23" s="117" t="s">
        <v>102</v>
      </c>
      <c r="B23" s="117">
        <f>Distances!F23/(Distances!F$26-Distances!F$2)</f>
        <v>0</v>
      </c>
      <c r="C23" s="117">
        <f>Distances!F23/(Distances!F$26-Distances!F$3)</f>
        <v>0</v>
      </c>
      <c r="D23" s="117">
        <f>Distances!$F23/(Distances!$F$26-Distances!$F$4)</f>
        <v>0</v>
      </c>
      <c r="E23" s="117">
        <f>Distances!$F23/(Distances!$F$26-Distances!$F$5)</f>
        <v>0</v>
      </c>
      <c r="F23" s="117">
        <f>Distances!$F23/(Distances!$F$26-Distances!$F$6)</f>
        <v>0</v>
      </c>
      <c r="G23" s="117">
        <f>Distances!$F23/(Distances!$F$26-Distances!$F$7)</f>
        <v>0</v>
      </c>
      <c r="H23" s="117">
        <f>Distances!$F23/(Distances!$F$26-Distances!$F$8)</f>
        <v>0</v>
      </c>
      <c r="I23" s="117">
        <f>Distances!$F23/(Distances!$F$26-Distances!$F$9)</f>
        <v>0</v>
      </c>
      <c r="J23" s="117">
        <f>Distances!$F23/(Distances!$F$26-Distances!$F$10)</f>
        <v>0</v>
      </c>
      <c r="K23" s="117">
        <f>Distances!$F23/(Distances!$F$26-Distances!$F$11)</f>
        <v>0</v>
      </c>
      <c r="L23" s="117">
        <f>Distances!$F23/(Distances!$F$26-Distances!$F$12)</f>
        <v>0</v>
      </c>
      <c r="M23" s="117">
        <f>Distances!$F23/(Distances!$F$26-Distances!$F$13)</f>
        <v>0</v>
      </c>
      <c r="N23" s="117">
        <f>Distances!$F23/(Distances!$F$26-Distances!$F$14)</f>
        <v>0</v>
      </c>
      <c r="O23" s="117">
        <f>Distances!$F23/(Distances!$F$26-Distances!$F$15)</f>
        <v>0</v>
      </c>
      <c r="P23" s="117">
        <f>Distances!$F23/(Distances!$F$26-Distances!$F$16)</f>
        <v>0</v>
      </c>
      <c r="Q23" s="117">
        <f>Distances!$F23/(Distances!$F$26-Distances!$F$17)</f>
        <v>0</v>
      </c>
      <c r="R23" s="117">
        <f>Distances!$F23/(Distances!$F$26-Distances!$F$18)</f>
        <v>0</v>
      </c>
      <c r="S23" s="117">
        <f>Distances!$F23/(Distances!$F$26-Distances!$F$19)</f>
        <v>0</v>
      </c>
      <c r="T23" s="117">
        <f>Distances!$F23/(Distances!$F$26-Distances!$F$20)</f>
        <v>0</v>
      </c>
      <c r="U23" s="117">
        <f>Distances!$F23/(Distances!$F$26-Distances!$F$21)</f>
        <v>0</v>
      </c>
      <c r="V23" s="117">
        <f>Distances!$F23/(Distances!$F$26-Distances!$F$22)</f>
        <v>0</v>
      </c>
      <c r="W23" s="117">
        <v>0</v>
      </c>
      <c r="X23" s="117">
        <f>Distances!$F23/(Distances!$F$26-Distances!$F$24)</f>
        <v>0</v>
      </c>
    </row>
    <row r="24" spans="1:24" x14ac:dyDescent="0.25">
      <c r="A24" s="117" t="s">
        <v>101</v>
      </c>
      <c r="B24" s="117">
        <f>Distances!F24/(Distances!F$26-Distances!F$2)</f>
        <v>2.3707904303981458E-6</v>
      </c>
      <c r="C24" s="117">
        <f>Distances!F24/(Distances!F$26-Distances!F$3)</f>
        <v>2.5338948799883792E-6</v>
      </c>
      <c r="D24" s="117">
        <f>Distances!$F24/(Distances!$F$26-Distances!$F$4)</f>
        <v>2.3793774496147065E-6</v>
      </c>
      <c r="E24" s="117">
        <f>Distances!$F24/(Distances!$F$26-Distances!$F$5)</f>
        <v>2.3666703585258825E-6</v>
      </c>
      <c r="F24" s="117">
        <f>Distances!$F24/(Distances!$F$26-Distances!$F$6)</f>
        <v>2.3780766595234535E-6</v>
      </c>
      <c r="G24" s="117">
        <f>Distances!$F24/(Distances!$F$26-Distances!$F$7)</f>
        <v>2.3787889518352467E-6</v>
      </c>
      <c r="H24" s="117">
        <f>Distances!$F24/(Distances!$F$26-Distances!$F$8)</f>
        <v>2.4296905195231202E-6</v>
      </c>
      <c r="I24" s="117">
        <f>Distances!$F24/(Distances!$F$26-Distances!$F$9)</f>
        <v>2.8843114711625307E-6</v>
      </c>
      <c r="J24" s="117">
        <f>Distances!$F24/(Distances!$F$26-Distances!$F$10)</f>
        <v>2.3984929903670776E-6</v>
      </c>
      <c r="K24" s="117">
        <f>Distances!$F24/(Distances!$F$26-Distances!$F$11)</f>
        <v>2.5562309737274745E-6</v>
      </c>
      <c r="L24" s="117">
        <f>Distances!$F24/(Distances!$F$26-Distances!$F$12)</f>
        <v>2.7600071892156169E-6</v>
      </c>
      <c r="M24" s="117">
        <f>Distances!$F24/(Distances!$F$26-Distances!$F$13)</f>
        <v>2.3554310331577397E-6</v>
      </c>
      <c r="N24" s="117">
        <f>Distances!$F24/(Distances!$F$26-Distances!$F$14)</f>
        <v>3.0146348454878431E-6</v>
      </c>
      <c r="O24" s="117">
        <f>Distances!$F24/(Distances!$F$26-Distances!$F$15)</f>
        <v>2.546662013782635E-6</v>
      </c>
      <c r="P24" s="117">
        <f>Distances!$F24/(Distances!$F$26-Distances!$F$16)</f>
        <v>2.3528809484695196E-6</v>
      </c>
      <c r="Q24" s="117">
        <f>Distances!$F24/(Distances!$F$26-Distances!$F$17)</f>
        <v>2.3531465605038955E-6</v>
      </c>
      <c r="R24" s="117">
        <f>Distances!$F24/(Distances!$F$26-Distances!$F$18)</f>
        <v>2.3543887821251318E-6</v>
      </c>
      <c r="S24" s="117">
        <f>Distances!$F24/(Distances!$F$26-Distances!$F$19)</f>
        <v>2.5491157741842734E-6</v>
      </c>
      <c r="T24" s="117">
        <f>Distances!$F24/(Distances!$F$26-Distances!$F$20)</f>
        <v>2.4642720463675169E-6</v>
      </c>
      <c r="U24" s="117">
        <f>Distances!$F24/(Distances!$F$26-Distances!$F$21)</f>
        <v>2.3541688337927362E-6</v>
      </c>
      <c r="V24" s="117">
        <f>Distances!$F24/(Distances!$F$26-Distances!$F$22)</f>
        <v>2.353338280371398E-6</v>
      </c>
      <c r="W24" s="117">
        <f>Distances!$F24/(Distances!$F$26-Distances!$F$23)</f>
        <v>2.3528512914392793E-6</v>
      </c>
      <c r="X24" s="117">
        <v>0</v>
      </c>
    </row>
    <row r="25" spans="1:24" x14ac:dyDescent="0.25">
      <c r="A25" s="117" t="s">
        <v>244</v>
      </c>
      <c r="B25" s="117">
        <f>SUM(B2:B24)</f>
        <v>1.0000000000000002</v>
      </c>
      <c r="C25" s="117">
        <f>SUM(C2:C24)</f>
        <v>1.0000000000000002</v>
      </c>
      <c r="D25" s="117">
        <f>SUM(D2:D24)</f>
        <v>1</v>
      </c>
      <c r="E25" s="117">
        <f t="shared" ref="E25:X25" si="0">SUM(E2:E24)</f>
        <v>1</v>
      </c>
      <c r="F25" s="117">
        <f t="shared" si="0"/>
        <v>0.99999999999999978</v>
      </c>
      <c r="G25" s="117">
        <f t="shared" si="0"/>
        <v>1</v>
      </c>
      <c r="H25" s="117">
        <f t="shared" si="0"/>
        <v>0.99999999999999978</v>
      </c>
      <c r="I25" s="117">
        <f t="shared" si="0"/>
        <v>1.0000000000000004</v>
      </c>
      <c r="J25" s="117">
        <f t="shared" si="0"/>
        <v>0.99999999999999978</v>
      </c>
      <c r="K25" s="117">
        <f t="shared" si="0"/>
        <v>0.99999999999999989</v>
      </c>
      <c r="L25" s="117">
        <f t="shared" si="0"/>
        <v>0.99999999999999989</v>
      </c>
      <c r="M25" s="117">
        <f t="shared" si="0"/>
        <v>1.0000000000000002</v>
      </c>
      <c r="N25" s="117">
        <f t="shared" si="0"/>
        <v>0.99999999999999989</v>
      </c>
      <c r="O25" s="117">
        <f t="shared" si="0"/>
        <v>1</v>
      </c>
      <c r="P25" s="117">
        <f t="shared" si="0"/>
        <v>1</v>
      </c>
      <c r="Q25" s="117">
        <f t="shared" si="0"/>
        <v>1</v>
      </c>
      <c r="R25" s="117">
        <f t="shared" si="0"/>
        <v>1</v>
      </c>
      <c r="S25" s="117">
        <f t="shared" si="0"/>
        <v>1</v>
      </c>
      <c r="T25" s="117">
        <f t="shared" si="0"/>
        <v>1</v>
      </c>
      <c r="U25" s="117">
        <f t="shared" si="0"/>
        <v>0.99999999999999967</v>
      </c>
      <c r="V25" s="117">
        <f t="shared" si="0"/>
        <v>1.0000000000000002</v>
      </c>
      <c r="W25" s="117">
        <f t="shared" si="0"/>
        <v>1</v>
      </c>
      <c r="X25" s="117">
        <f t="shared" si="0"/>
        <v>0.99999999999999989</v>
      </c>
    </row>
    <row r="26" spans="1:24" x14ac:dyDescent="0.25">
      <c r="A26" s="117" t="s">
        <v>458</v>
      </c>
    </row>
    <row r="27" spans="1:24" x14ac:dyDescent="0.25">
      <c r="A27" s="117" t="s">
        <v>459</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26"/>
  <sheetViews>
    <sheetView workbookViewId="0">
      <selection activeCell="T13" sqref="T13"/>
    </sheetView>
  </sheetViews>
  <sheetFormatPr defaultRowHeight="15" x14ac:dyDescent="0.25"/>
  <cols>
    <col min="1" max="1" width="13.625" style="67" bestFit="1" customWidth="1"/>
    <col min="2" max="2" width="10" style="67" bestFit="1" customWidth="1"/>
    <col min="3" max="3" width="11.75" style="67" bestFit="1" customWidth="1"/>
    <col min="4" max="4" width="6.875" style="67" bestFit="1" customWidth="1"/>
    <col min="5" max="5" width="9.875" style="67" bestFit="1" customWidth="1"/>
    <col min="6" max="6" width="7.625" style="67" bestFit="1" customWidth="1"/>
    <col min="7" max="8" width="8.625" style="67" bestFit="1" customWidth="1"/>
    <col min="9" max="9" width="7.375" style="67" bestFit="1" customWidth="1"/>
    <col min="10" max="10" width="9.5" style="67" bestFit="1" customWidth="1"/>
    <col min="11" max="11" width="8.875" style="67" bestFit="1" customWidth="1"/>
    <col min="12" max="12" width="10.5" style="67" bestFit="1" customWidth="1"/>
    <col min="13" max="13" width="10.5" style="67" customWidth="1"/>
    <col min="14" max="14" width="10.625" style="67" bestFit="1" customWidth="1"/>
    <col min="15" max="15" width="10.875" style="67" bestFit="1" customWidth="1"/>
    <col min="16" max="16" width="12.875" style="67" bestFit="1" customWidth="1"/>
    <col min="17" max="17" width="7.375" style="67" bestFit="1" customWidth="1"/>
    <col min="18" max="18" width="7.125" style="67" bestFit="1" customWidth="1"/>
    <col min="19" max="19" width="9.375" style="67" bestFit="1" customWidth="1"/>
    <col min="20" max="20" width="7.125" style="67" bestFit="1" customWidth="1"/>
    <col min="21" max="21" width="8.625" style="67" bestFit="1" customWidth="1"/>
    <col min="22" max="22" width="11.125" style="67" bestFit="1" customWidth="1"/>
    <col min="23" max="23" width="13.625" style="67" bestFit="1" customWidth="1"/>
    <col min="24" max="24" width="10.375" style="67" bestFit="1" customWidth="1"/>
    <col min="25" max="16384" width="9" style="67"/>
  </cols>
  <sheetData>
    <row r="1" spans="1:24" ht="15.75" x14ac:dyDescent="0.25">
      <c r="A1" s="117"/>
      <c r="B1" s="117" t="s">
        <v>92</v>
      </c>
      <c r="C1" s="117" t="s">
        <v>91</v>
      </c>
      <c r="D1" s="117" t="s">
        <v>90</v>
      </c>
      <c r="E1" s="117" t="s">
        <v>440</v>
      </c>
      <c r="F1" s="117" t="s">
        <v>89</v>
      </c>
      <c r="G1" s="117" t="s">
        <v>88</v>
      </c>
      <c r="H1" s="117" t="s">
        <v>87</v>
      </c>
      <c r="I1" s="117" t="s">
        <v>86</v>
      </c>
      <c r="J1" s="117" t="s">
        <v>85</v>
      </c>
      <c r="K1" s="117" t="s">
        <v>84</v>
      </c>
      <c r="L1" s="117" t="s">
        <v>94</v>
      </c>
      <c r="M1" s="117" t="s">
        <v>452</v>
      </c>
      <c r="N1" s="117" t="s">
        <v>164</v>
      </c>
      <c r="O1" s="117" t="s">
        <v>95</v>
      </c>
      <c r="P1" s="117" t="s">
        <v>99</v>
      </c>
      <c r="Q1" s="117" t="s">
        <v>98</v>
      </c>
      <c r="R1" s="117" t="s">
        <v>97</v>
      </c>
      <c r="S1" s="117" t="s">
        <v>96</v>
      </c>
      <c r="T1" s="117" t="s">
        <v>100</v>
      </c>
      <c r="U1" s="117" t="s">
        <v>104</v>
      </c>
      <c r="V1" s="117" t="s">
        <v>103</v>
      </c>
      <c r="W1" s="117" t="s">
        <v>102</v>
      </c>
      <c r="X1" s="117" t="s">
        <v>101</v>
      </c>
    </row>
    <row r="2" spans="1:24" ht="15.75" x14ac:dyDescent="0.25">
      <c r="A2" s="117" t="s">
        <v>92</v>
      </c>
      <c r="B2" s="117">
        <v>0</v>
      </c>
      <c r="C2" s="117">
        <f>Distances!$G2/(Distances!$G$26-Distances!$G$3)</f>
        <v>9.1954941317081863E-3</v>
      </c>
      <c r="D2" s="117">
        <f>Distances!$G2/(Distances!$G$26-Distances!$G$4)</f>
        <v>8.5676546584378538E-3</v>
      </c>
      <c r="E2" s="117">
        <f>Distances!$G2/(Distances!$G$26-Distances!$G$5)</f>
        <v>8.5164567781535559E-3</v>
      </c>
      <c r="F2" s="117">
        <f>Distances!$G2/(Distances!$G$26-Distances!$G$6)</f>
        <v>8.5624106656560055E-3</v>
      </c>
      <c r="G2" s="117">
        <f>Distances!$G2/(Distances!$G$26-Distances!$G$7)</f>
        <v>8.5652821091160899E-3</v>
      </c>
      <c r="H2" s="117">
        <f>Distances!$G2/(Distances!$G$26-Distances!$G$8)</f>
        <v>8.7710140946088283E-3</v>
      </c>
      <c r="I2" s="117">
        <f>Distances!$G2/(Distances!$G$26-Distances!$G$9)</f>
        <v>1.0656412910646222E-2</v>
      </c>
      <c r="J2" s="117">
        <f>Distances!$G2/(Distances!$G$26-Distances!$G$10)</f>
        <v>8.6447960642702971E-3</v>
      </c>
      <c r="K2" s="117">
        <f>Distances!$G2/(Distances!$G$26-Distances!$G$11)</f>
        <v>9.2870651728893614E-3</v>
      </c>
      <c r="L2" s="117">
        <f>Distances!$G2/(Distances!$G$26-Distances!$G$12)</f>
        <v>9.8659770962552101E-3</v>
      </c>
      <c r="M2" s="117">
        <f>Distances!$G2/(Distances!$G$26-Distances!$G$13)</f>
        <v>8.7503430113758125E-3</v>
      </c>
      <c r="N2" s="117">
        <f>Distances!$G2/(Distances!$G$26-Distances!$G$14)</f>
        <v>1.011037306523415E-2</v>
      </c>
      <c r="O2" s="117">
        <f>Distances!$G2/(Distances!$G$26-Distances!$G$15)</f>
        <v>8.7810393527499517E-3</v>
      </c>
      <c r="P2" s="117">
        <f>Distances!$G2/(Distances!$G$26-Distances!$G$16)</f>
        <v>8.5064112316111228E-3</v>
      </c>
      <c r="Q2" s="117">
        <f>Distances!$G2/(Distances!$G$26-Distances!$G$17)</f>
        <v>8.4782943589531926E-3</v>
      </c>
      <c r="R2" s="117">
        <f>Distances!$G2/(Distances!$G$26-Distances!$G$18)</f>
        <v>8.545392639130199E-3</v>
      </c>
      <c r="S2" s="117">
        <f>Distances!$G2/(Distances!$G$26-Distances!$G$19)</f>
        <v>8.6903476485639675E-3</v>
      </c>
      <c r="T2" s="117">
        <f>Distances!$G2/(Distances!$G$26-Distances!$G$20)</f>
        <v>8.9972148617346939E-3</v>
      </c>
      <c r="U2" s="117">
        <f>Distances!$G2/(Distances!$G$26-Distances!$G$21)</f>
        <v>8.5245017116825552E-3</v>
      </c>
      <c r="V2" s="117">
        <f>Distances!$G2/(Distances!$G$26-Distances!$G$22)</f>
        <v>8.6588385335639503E-3</v>
      </c>
      <c r="W2" s="117">
        <f>Distances!$G2/(Distances!$G$26-Distances!$G$23)</f>
        <v>8.4815861090774287E-3</v>
      </c>
      <c r="X2" s="117">
        <f>Distances!$G2/(Distances!$G$26-Distances!$G$24)</f>
        <v>8.5097047753173605E-3</v>
      </c>
    </row>
    <row r="3" spans="1:24" ht="15.75" x14ac:dyDescent="0.25">
      <c r="A3" s="117" t="s">
        <v>91</v>
      </c>
      <c r="B3" s="117">
        <f>Distances!$G3/(Distances!$G$26-Distances!$G$2)</f>
        <v>8.0573161124251405E-2</v>
      </c>
      <c r="C3" s="117">
        <v>0</v>
      </c>
      <c r="D3" s="117">
        <f>Distances!$G3/(Distances!$G$26-Distances!$G$4)</f>
        <v>8.0899917698390014E-2</v>
      </c>
      <c r="E3" s="117">
        <f>Distances!$G3/(Distances!$G$26-Distances!$G$5)</f>
        <v>8.04164826783694E-2</v>
      </c>
      <c r="F3" s="117">
        <f>Distances!$G3/(Distances!$G$26-Distances!$G$6)</f>
        <v>8.0850401395343816E-2</v>
      </c>
      <c r="G3" s="117">
        <f>Distances!$G3/(Distances!$G$26-Distances!$G$7)</f>
        <v>8.0877514946117904E-2</v>
      </c>
      <c r="H3" s="117">
        <f>Distances!$G3/(Distances!$G$26-Distances!$G$8)</f>
        <v>8.2820135343159393E-2</v>
      </c>
      <c r="I3" s="117">
        <f>Distances!$G3/(Distances!$G$26-Distances!$G$9)</f>
        <v>0.10062297814283379</v>
      </c>
      <c r="J3" s="117">
        <f>Distances!$G3/(Distances!$G$26-Distances!$G$10)</f>
        <v>8.1628323969625119E-2</v>
      </c>
      <c r="K3" s="117">
        <f>Distances!$G3/(Distances!$G$26-Distances!$G$11)</f>
        <v>8.7692937927463438E-2</v>
      </c>
      <c r="L3" s="117">
        <f>Distances!$G3/(Distances!$G$26-Distances!$G$12)</f>
        <v>9.3159302857192414E-2</v>
      </c>
      <c r="M3" s="117">
        <f>Distances!$G3/(Distances!$G$26-Distances!$G$13)</f>
        <v>8.2624949029173139E-2</v>
      </c>
      <c r="N3" s="117">
        <f>Distances!$G3/(Distances!$G$26-Distances!$G$14)</f>
        <v>9.5467007189876094E-2</v>
      </c>
      <c r="O3" s="117">
        <f>Distances!$G3/(Distances!$G$26-Distances!$G$15)</f>
        <v>8.2914798654281918E-2</v>
      </c>
      <c r="P3" s="117">
        <f>Distances!$G3/(Distances!$G$26-Distances!$G$16)</f>
        <v>8.0321627794399747E-2</v>
      </c>
      <c r="Q3" s="117">
        <f>Distances!$G3/(Distances!$G$26-Distances!$G$17)</f>
        <v>8.0056134754046798E-2</v>
      </c>
      <c r="R3" s="117">
        <f>Distances!$G3/(Distances!$G$26-Distances!$G$18)</f>
        <v>8.0689709000492105E-2</v>
      </c>
      <c r="S3" s="117">
        <f>Distances!$G3/(Distances!$G$26-Distances!$G$19)</f>
        <v>8.2058443946130002E-2</v>
      </c>
      <c r="T3" s="117">
        <f>Distances!$G3/(Distances!$G$26-Distances!$G$20)</f>
        <v>8.4956031825141526E-2</v>
      </c>
      <c r="U3" s="117">
        <f>Distances!$G3/(Distances!$G$26-Distances!$G$21)</f>
        <v>8.0492446811651089E-2</v>
      </c>
      <c r="V3" s="117">
        <f>Distances!$G3/(Distances!$G$26-Distances!$G$22)</f>
        <v>8.1760919721371478E-2</v>
      </c>
      <c r="W3" s="117">
        <f>Distances!$G3/(Distances!$G$26-Distances!$G$23)</f>
        <v>8.008721704257861E-2</v>
      </c>
      <c r="X3" s="117">
        <f>Distances!$G3/(Distances!$G$26-Distances!$G$24)</f>
        <v>8.0352727018795811E-2</v>
      </c>
    </row>
    <row r="4" spans="1:24" ht="15.75" x14ac:dyDescent="0.25">
      <c r="A4" s="117" t="s">
        <v>90</v>
      </c>
      <c r="B4" s="117">
        <f>Distances!$G4/(Distances!$G$26-Distances!$G$2)</f>
        <v>1.2572072040687906E-2</v>
      </c>
      <c r="C4" s="117">
        <f>Distances!$G4/(Distances!$G$26-Distances!$G$3)</f>
        <v>1.3548077018554072E-2</v>
      </c>
      <c r="D4" s="117">
        <v>0</v>
      </c>
      <c r="E4" s="117">
        <f>Distances!$G4/(Distances!$G$26-Distances!$G$5)</f>
        <v>1.2547625032759125E-2</v>
      </c>
      <c r="F4" s="117">
        <f>Distances!$G4/(Distances!$G$26-Distances!$G$6)</f>
        <v>1.2615330671876259E-2</v>
      </c>
      <c r="G4" s="117">
        <f>Distances!$G4/(Distances!$G$26-Distances!$G$7)</f>
        <v>1.2619561280541159E-2</v>
      </c>
      <c r="H4" s="117">
        <f>Distances!$G4/(Distances!$G$26-Distances!$G$8)</f>
        <v>1.2922674168735443E-2</v>
      </c>
      <c r="I4" s="117">
        <f>Distances!$G4/(Distances!$G$26-Distances!$G$9)</f>
        <v>1.5700505137305722E-2</v>
      </c>
      <c r="J4" s="117">
        <f>Distances!$G4/(Distances!$G$26-Distances!$G$10)</f>
        <v>1.2736712264822078E-2</v>
      </c>
      <c r="K4" s="117">
        <f>Distances!$G4/(Distances!$G$26-Distances!$G$11)</f>
        <v>1.3682992173827116E-2</v>
      </c>
      <c r="L4" s="117">
        <f>Distances!$G4/(Distances!$G$26-Distances!$G$12)</f>
        <v>1.4535925492296082E-2</v>
      </c>
      <c r="M4" s="117">
        <f>Distances!$G4/(Distances!$G$26-Distances!$G$13)</f>
        <v>1.289221866262706E-2</v>
      </c>
      <c r="N4" s="117">
        <f>Distances!$G4/(Distances!$G$26-Distances!$G$14)</f>
        <v>1.4896003522179589E-2</v>
      </c>
      <c r="O4" s="117">
        <f>Distances!$G4/(Distances!$G$26-Distances!$G$15)</f>
        <v>1.2937444769149235E-2</v>
      </c>
      <c r="P4" s="117">
        <f>Distances!$G4/(Distances!$G$26-Distances!$G$16)</f>
        <v>1.2532824540659297E-2</v>
      </c>
      <c r="Q4" s="117">
        <f>Distances!$G4/(Distances!$G$26-Distances!$G$17)</f>
        <v>1.2491398865123602E-2</v>
      </c>
      <c r="R4" s="117">
        <f>Distances!$G4/(Distances!$G$26-Distances!$G$18)</f>
        <v>1.2590257355448334E-2</v>
      </c>
      <c r="S4" s="117">
        <f>Distances!$G4/(Distances!$G$26-Distances!$G$19)</f>
        <v>1.2803825175067956E-2</v>
      </c>
      <c r="T4" s="117">
        <f>Distances!$G4/(Distances!$G$26-Distances!$G$20)</f>
        <v>1.3255944504269652E-2</v>
      </c>
      <c r="U4" s="117">
        <f>Distances!$G4/(Distances!$G$26-Distances!$G$21)</f>
        <v>1.2559477944358969E-2</v>
      </c>
      <c r="V4" s="117">
        <f>Distances!$G4/(Distances!$G$26-Distances!$G$22)</f>
        <v>1.2757401577739486E-2</v>
      </c>
      <c r="W4" s="117">
        <f>Distances!$G4/(Distances!$G$26-Distances!$G$23)</f>
        <v>1.2496248727846609E-2</v>
      </c>
      <c r="X4" s="117">
        <f>Distances!$G4/(Distances!$G$26-Distances!$G$24)</f>
        <v>1.2537677045936009E-2</v>
      </c>
    </row>
    <row r="5" spans="1:24" ht="15.75" x14ac:dyDescent="0.25">
      <c r="A5" s="117" t="s">
        <v>440</v>
      </c>
      <c r="B5" s="117">
        <f>Distances!$G5/(Distances!$G$26-Distances!$G$2)</f>
        <v>6.584712246489796E-3</v>
      </c>
      <c r="C5" s="117">
        <f>Distances!$G5/(Distances!$G$26-Distances!$G$3)</f>
        <v>7.0959018029599719E-3</v>
      </c>
      <c r="D5" s="117">
        <f>Distances!$G5/(Distances!$G$26-Distances!$G$4)</f>
        <v>6.6114159029596418E-3</v>
      </c>
      <c r="E5" s="117">
        <v>0</v>
      </c>
      <c r="F5" s="117">
        <f>Distances!$G5/(Distances!$G$26-Distances!$G$6)</f>
        <v>6.6073692625831229E-3</v>
      </c>
      <c r="G5" s="117">
        <f>Distances!$G5/(Distances!$G$26-Distances!$G$7)</f>
        <v>6.6095850739939796E-3</v>
      </c>
      <c r="H5" s="117">
        <f>Distances!$G5/(Distances!$G$26-Distances!$G$8)</f>
        <v>6.7683426073983609E-3</v>
      </c>
      <c r="I5" s="117">
        <f>Distances!$G5/(Distances!$G$26-Distances!$G$9)</f>
        <v>8.2232513557913174E-3</v>
      </c>
      <c r="J5" s="117">
        <f>Distances!$G5/(Distances!$G$26-Distances!$G$10)</f>
        <v>6.6709437361450038E-3</v>
      </c>
      <c r="K5" s="117">
        <f>Distances!$G5/(Distances!$G$26-Distances!$G$11)</f>
        <v>7.1665645761518817E-3</v>
      </c>
      <c r="L5" s="117">
        <f>Distances!$G5/(Distances!$G$26-Distances!$G$12)</f>
        <v>7.6132944747227208E-3</v>
      </c>
      <c r="M5" s="117">
        <f>Distances!$G5/(Distances!$G$26-Distances!$G$13)</f>
        <v>6.7523913192259815E-3</v>
      </c>
      <c r="N5" s="117">
        <f>Distances!$G5/(Distances!$G$26-Distances!$G$14)</f>
        <v>7.8018879066878233E-3</v>
      </c>
      <c r="O5" s="117">
        <f>Distances!$G5/(Distances!$G$26-Distances!$G$15)</f>
        <v>6.7760788145341411E-3</v>
      </c>
      <c r="P5" s="117">
        <f>Distances!$G5/(Distances!$G$26-Distances!$G$16)</f>
        <v>6.5641560889012846E-3</v>
      </c>
      <c r="Q5" s="117">
        <f>Distances!$G5/(Distances!$G$26-Distances!$G$17)</f>
        <v>6.5424590963819775E-3</v>
      </c>
      <c r="R5" s="117">
        <f>Distances!$G5/(Distances!$G$26-Distances!$G$18)</f>
        <v>6.5942369345779427E-3</v>
      </c>
      <c r="S5" s="117">
        <f>Distances!$G5/(Distances!$G$26-Distances!$G$19)</f>
        <v>6.7060946007410213E-3</v>
      </c>
      <c r="T5" s="117">
        <f>Distances!$G5/(Distances!$G$26-Distances!$G$20)</f>
        <v>6.9428953185729147E-3</v>
      </c>
      <c r="U5" s="117">
        <f>Distances!$G5/(Distances!$G$26-Distances!$G$21)</f>
        <v>6.5781159988655188E-3</v>
      </c>
      <c r="V5" s="117">
        <f>Distances!$G5/(Distances!$G$26-Distances!$G$22)</f>
        <v>6.6817799110967394E-3</v>
      </c>
      <c r="W5" s="117">
        <f>Distances!$G5/(Distances!$G$26-Distances!$G$23)</f>
        <v>6.544999246514957E-3</v>
      </c>
      <c r="X5" s="117">
        <f>Distances!$G5/(Distances!$G$26-Distances!$G$24)</f>
        <v>6.5666976230905824E-3</v>
      </c>
    </row>
    <row r="6" spans="1:24" ht="15.75" x14ac:dyDescent="0.25">
      <c r="A6" s="117" t="s">
        <v>89</v>
      </c>
      <c r="B6" s="117">
        <f>Distances!$G6/(Distances!$G$26-Distances!$G$2)</f>
        <v>1.1962102210713662E-2</v>
      </c>
      <c r="C6" s="117">
        <f>Distances!$G6/(Distances!$G$26-Distances!$G$3)</f>
        <v>1.2890753531324579E-2</v>
      </c>
      <c r="D6" s="117">
        <f>Distances!$G6/(Distances!$G$26-Distances!$G$4)</f>
        <v>1.2010613346224917E-2</v>
      </c>
      <c r="E6" s="117">
        <f>Distances!$G6/(Distances!$G$26-Distances!$G$5)</f>
        <v>1.1938841318901734E-2</v>
      </c>
      <c r="F6" s="117">
        <v>0</v>
      </c>
      <c r="G6" s="117">
        <f>Distances!$G6/(Distances!$G$26-Distances!$G$7)</f>
        <v>1.2007287375036235E-2</v>
      </c>
      <c r="H6" s="117">
        <f>Distances!$G6/(Distances!$G$26-Distances!$G$8)</f>
        <v>1.2295693879407987E-2</v>
      </c>
      <c r="I6" s="117">
        <f>Distances!$G6/(Distances!$G$26-Distances!$G$9)</f>
        <v>1.4938750478398431E-2</v>
      </c>
      <c r="J6" s="117">
        <f>Distances!$G6/(Distances!$G$26-Distances!$G$10)</f>
        <v>1.2118754446137857E-2</v>
      </c>
      <c r="K6" s="117">
        <f>Distances!$G6/(Distances!$G$26-Distances!$G$11)</f>
        <v>1.3019122894141413E-2</v>
      </c>
      <c r="L6" s="117">
        <f>Distances!$G6/(Distances!$G$26-Distances!$G$12)</f>
        <v>1.383067372692607E-2</v>
      </c>
      <c r="M6" s="117">
        <f>Distances!$G6/(Distances!$G$26-Distances!$G$13)</f>
        <v>1.2266716008793784E-2</v>
      </c>
      <c r="N6" s="117">
        <f>Distances!$G6/(Distances!$G$26-Distances!$G$14)</f>
        <v>1.4173281547129369E-2</v>
      </c>
      <c r="O6" s="117">
        <f>Distances!$G6/(Distances!$G$26-Distances!$G$15)</f>
        <v>1.230974784213518E-2</v>
      </c>
      <c r="P6" s="117">
        <f>Distances!$G6/(Distances!$G$26-Distances!$G$16)</f>
        <v>1.1924758914768666E-2</v>
      </c>
      <c r="Q6" s="117">
        <f>Distances!$G6/(Distances!$G$26-Distances!$G$17)</f>
        <v>1.1885343123696034E-2</v>
      </c>
      <c r="R6" s="117">
        <f>Distances!$G6/(Distances!$G$26-Distances!$G$18)</f>
        <v>1.1979405213209528E-2</v>
      </c>
      <c r="S6" s="117">
        <f>Distances!$G6/(Distances!$G$26-Distances!$G$19)</f>
        <v>1.218261118267432E-2</v>
      </c>
      <c r="T6" s="117">
        <f>Distances!$G6/(Distances!$G$26-Distances!$G$20)</f>
        <v>1.2612794656794317E-2</v>
      </c>
      <c r="U6" s="117">
        <f>Distances!$G6/(Distances!$G$26-Distances!$G$21)</f>
        <v>1.195011915278568E-2</v>
      </c>
      <c r="V6" s="117">
        <f>Distances!$G6/(Distances!$G$26-Distances!$G$22)</f>
        <v>1.2138439958198757E-2</v>
      </c>
      <c r="W6" s="117">
        <f>Distances!$G6/(Distances!$G$26-Distances!$G$23)</f>
        <v>1.1889957681536044E-2</v>
      </c>
      <c r="X6" s="117">
        <f>Distances!$G6/(Distances!$G$26-Distances!$G$24)</f>
        <v>1.1929375986951374E-2</v>
      </c>
    </row>
    <row r="7" spans="1:24" ht="15.75" x14ac:dyDescent="0.25">
      <c r="A7" s="117" t="s">
        <v>88</v>
      </c>
      <c r="B7" s="117">
        <f>Distances!$G7/(Distances!$G$26-Distances!$G$2)</f>
        <v>1.2296194782709779E-2</v>
      </c>
      <c r="C7" s="117">
        <f>Distances!$G7/(Distances!$G$26-Distances!$G$3)</f>
        <v>1.3250782640454831E-2</v>
      </c>
      <c r="D7" s="117">
        <f>Distances!$G7/(Distances!$G$26-Distances!$G$4)</f>
        <v>1.2346060797969419E-2</v>
      </c>
      <c r="E7" s="117">
        <f>Distances!$G7/(Distances!$G$26-Distances!$G$5)</f>
        <v>1.2272284231579155E-2</v>
      </c>
      <c r="F7" s="117">
        <f>Distances!$G7/(Distances!$G$26-Distances!$G$6)</f>
        <v>1.2338504161259624E-2</v>
      </c>
      <c r="G7" s="117">
        <v>0</v>
      </c>
      <c r="H7" s="117">
        <f>Distances!$G7/(Distances!$G$26-Distances!$G$8)</f>
        <v>1.2639103417320909E-2</v>
      </c>
      <c r="I7" s="117">
        <f>Distances!$G7/(Distances!$G$26-Distances!$G$9)</f>
        <v>1.5355978611198225E-2</v>
      </c>
      <c r="J7" s="117">
        <f>Distances!$G7/(Distances!$G$26-Distances!$G$10)</f>
        <v>1.2457222197957711E-2</v>
      </c>
      <c r="K7" s="117">
        <f>Distances!$G7/(Distances!$G$26-Distances!$G$11)</f>
        <v>1.3382737263607475E-2</v>
      </c>
      <c r="L7" s="117">
        <f>Distances!$G7/(Distances!$G$26-Distances!$G$12)</f>
        <v>1.4216954104444445E-2</v>
      </c>
      <c r="M7" s="117">
        <f>Distances!$G7/(Distances!$G$26-Distances!$G$13)</f>
        <v>1.260931621644402E-2</v>
      </c>
      <c r="N7" s="117">
        <f>Distances!$G7/(Distances!$G$26-Distances!$G$14)</f>
        <v>1.4569130704935807E-2</v>
      </c>
      <c r="O7" s="117">
        <f>Distances!$G7/(Distances!$G$26-Distances!$G$15)</f>
        <v>1.2653549896720469E-2</v>
      </c>
      <c r="P7" s="117">
        <f>Distances!$G7/(Distances!$G$26-Distances!$G$16)</f>
        <v>1.2257808516426516E-2</v>
      </c>
      <c r="Q7" s="117">
        <f>Distances!$G7/(Distances!$G$26-Distances!$G$17)</f>
        <v>1.2217291871776082E-2</v>
      </c>
      <c r="R7" s="117">
        <f>Distances!$G7/(Distances!$G$26-Distances!$G$18)</f>
        <v>1.2313981045129801E-2</v>
      </c>
      <c r="S7" s="117">
        <f>Distances!$G7/(Distances!$G$26-Distances!$G$19)</f>
        <v>1.2522862405406975E-2</v>
      </c>
      <c r="T7" s="117">
        <f>Distances!$G7/(Distances!$G$26-Distances!$G$20)</f>
        <v>1.2965060582358238E-2</v>
      </c>
      <c r="U7" s="117">
        <f>Distances!$G7/(Distances!$G$26-Distances!$G$21)</f>
        <v>1.2283877046932283E-2</v>
      </c>
      <c r="V7" s="117">
        <f>Distances!$G7/(Distances!$G$26-Distances!$G$22)</f>
        <v>1.2477457511653779E-2</v>
      </c>
      <c r="W7" s="117">
        <f>Distances!$G7/(Distances!$G$26-Distances!$G$23)</f>
        <v>1.2222035310766766E-2</v>
      </c>
      <c r="X7" s="117">
        <f>Distances!$G7/(Distances!$G$26-Distances!$G$24)</f>
        <v>1.226255453998361E-2</v>
      </c>
    </row>
    <row r="8" spans="1:24" ht="15.75" x14ac:dyDescent="0.25">
      <c r="A8" s="117" t="s">
        <v>87</v>
      </c>
      <c r="B8" s="117">
        <f>Distances!$G8/(Distances!$G$26-Distances!$G$2)</f>
        <v>3.5663821829529978E-2</v>
      </c>
      <c r="C8" s="117">
        <f>Distances!$G8/(Distances!$G$26-Distances!$G$3)</f>
        <v>3.8432503676301258E-2</v>
      </c>
      <c r="D8" s="117">
        <f>Distances!$G8/(Distances!$G$26-Distances!$G$4)</f>
        <v>3.5808452970707824E-2</v>
      </c>
      <c r="E8" s="117">
        <f>Distances!$G8/(Distances!$G$26-Distances!$G$5)</f>
        <v>3.5594471786655944E-2</v>
      </c>
      <c r="F8" s="117">
        <f>Distances!$G8/(Distances!$G$26-Distances!$G$6)</f>
        <v>3.5786535739400827E-2</v>
      </c>
      <c r="G8" s="117">
        <f>Distances!$G8/(Distances!$G$26-Distances!$G$7)</f>
        <v>3.5798536917342472E-2</v>
      </c>
      <c r="H8" s="117">
        <v>0</v>
      </c>
      <c r="I8" s="117">
        <f>Distances!$G8/(Distances!$G$26-Distances!$G$9)</f>
        <v>4.4538403537485075E-2</v>
      </c>
      <c r="J8" s="117">
        <f>Distances!$G8/(Distances!$G$26-Distances!$G$10)</f>
        <v>3.6130864939089964E-2</v>
      </c>
      <c r="K8" s="117">
        <f>Distances!$G8/(Distances!$G$26-Distances!$G$11)</f>
        <v>3.8815224205120138E-2</v>
      </c>
      <c r="L8" s="117">
        <f>Distances!$G8/(Distances!$G$26-Distances!$G$12)</f>
        <v>4.1234782556671117E-2</v>
      </c>
      <c r="M8" s="117">
        <f>Distances!$G8/(Distances!$G$26-Distances!$G$13)</f>
        <v>3.6571997669376591E-2</v>
      </c>
      <c r="N8" s="117">
        <f>Distances!$G8/(Distances!$G$26-Distances!$G$14)</f>
        <v>4.2256233806785885E-2</v>
      </c>
      <c r="O8" s="117">
        <f>Distances!$G8/(Distances!$G$26-Distances!$G$15)</f>
        <v>3.6700292814347939E-2</v>
      </c>
      <c r="P8" s="117">
        <f>Distances!$G8/(Distances!$G$26-Distances!$G$16)</f>
        <v>3.5552486494849683E-2</v>
      </c>
      <c r="Q8" s="117">
        <f>Distances!$G8/(Distances!$G$26-Distances!$G$17)</f>
        <v>3.5434972221411579E-2</v>
      </c>
      <c r="R8" s="117">
        <f>Distances!$G8/(Distances!$G$26-Distances!$G$18)</f>
        <v>3.5715409016067796E-2</v>
      </c>
      <c r="S8" s="117">
        <f>Distances!$G8/(Distances!$G$26-Distances!$G$19)</f>
        <v>3.6321247468375825E-2</v>
      </c>
      <c r="T8" s="117">
        <f>Distances!$G8/(Distances!$G$26-Distances!$G$20)</f>
        <v>3.7603796848474161E-2</v>
      </c>
      <c r="U8" s="117">
        <f>Distances!$G8/(Distances!$G$26-Distances!$G$21)</f>
        <v>3.5628095530306943E-2</v>
      </c>
      <c r="V8" s="117">
        <f>Distances!$G8/(Distances!$G$26-Distances!$G$22)</f>
        <v>3.6189555341696142E-2</v>
      </c>
      <c r="W8" s="117">
        <f>Distances!$G8/(Distances!$G$26-Distances!$G$23)</f>
        <v>3.5448730068128591E-2</v>
      </c>
      <c r="X8" s="117">
        <f>Distances!$G8/(Distances!$G$26-Distances!$G$24)</f>
        <v>3.5566251837830173E-2</v>
      </c>
    </row>
    <row r="9" spans="1:24" ht="15.75" x14ac:dyDescent="0.25">
      <c r="A9" s="117" t="s">
        <v>86</v>
      </c>
      <c r="B9" s="117">
        <f>Distances!$G9/(Distances!$G$26-Distances!$G$2)</f>
        <v>0.20778989331203288</v>
      </c>
      <c r="C9" s="117">
        <f>Distances!$G9/(Distances!$G$26-Distances!$G$3)</f>
        <v>0.22392120162513152</v>
      </c>
      <c r="D9" s="117">
        <f>Distances!$G9/(Distances!$G$26-Distances!$G$4)</f>
        <v>0.20863256490058535</v>
      </c>
      <c r="E9" s="117">
        <f>Distances!$G9/(Distances!$G$26-Distances!$G$5)</f>
        <v>0.20738583571891062</v>
      </c>
      <c r="F9" s="117">
        <f>Distances!$G9/(Distances!$G$26-Distances!$G$6)</f>
        <v>0.20850486744918079</v>
      </c>
      <c r="G9" s="117">
        <f>Distances!$G9/(Distances!$G$26-Distances!$G$7)</f>
        <v>0.20857479050723199</v>
      </c>
      <c r="H9" s="117">
        <f>Distances!$G9/(Distances!$G$26-Distances!$G$8)</f>
        <v>0.21358460865777656</v>
      </c>
      <c r="I9" s="117">
        <v>0</v>
      </c>
      <c r="J9" s="117">
        <f>Distances!$G9/(Distances!$G$26-Distances!$G$10)</f>
        <v>0.21051104973692375</v>
      </c>
      <c r="K9" s="117">
        <f>Distances!$G9/(Distances!$G$26-Distances!$G$11)</f>
        <v>0.22615106521719761</v>
      </c>
      <c r="L9" s="117">
        <f>Distances!$G9/(Distances!$G$26-Distances!$G$12)</f>
        <v>0.24024825800080238</v>
      </c>
      <c r="M9" s="117">
        <f>Distances!$G9/(Distances!$G$26-Distances!$G$13)</f>
        <v>0.21308124323443631</v>
      </c>
      <c r="N9" s="117">
        <f>Distances!$G9/(Distances!$G$26-Distances!$G$14)</f>
        <v>0.24619959006216455</v>
      </c>
      <c r="O9" s="117">
        <f>Distances!$G9/(Distances!$G$26-Distances!$G$15)</f>
        <v>0.21382873559836391</v>
      </c>
      <c r="P9" s="117">
        <f>Distances!$G9/(Distances!$G$26-Distances!$G$16)</f>
        <v>0.20714121473165922</v>
      </c>
      <c r="Q9" s="117">
        <f>Distances!$G9/(Distances!$G$26-Distances!$G$17)</f>
        <v>0.20645653549405363</v>
      </c>
      <c r="R9" s="117">
        <f>Distances!$G9/(Distances!$G$26-Distances!$G$18)</f>
        <v>0.20809045829461376</v>
      </c>
      <c r="S9" s="117">
        <f>Distances!$G9/(Distances!$G$26-Distances!$G$19)</f>
        <v>0.21162028490633086</v>
      </c>
      <c r="T9" s="117">
        <f>Distances!$G9/(Distances!$G$26-Distances!$G$20)</f>
        <v>0.21909286594747387</v>
      </c>
      <c r="U9" s="117">
        <f>Distances!$G9/(Distances!$G$26-Distances!$G$21)</f>
        <v>0.20758173940358549</v>
      </c>
      <c r="V9" s="117">
        <f>Distances!$G9/(Distances!$G$26-Distances!$G$22)</f>
        <v>0.21085300053945608</v>
      </c>
      <c r="W9" s="117">
        <f>Distances!$G9/(Distances!$G$26-Distances!$G$23)</f>
        <v>0.20653669351848508</v>
      </c>
      <c r="X9" s="117">
        <f>Distances!$G9/(Distances!$G$26-Distances!$G$24)</f>
        <v>0.20722141643194225</v>
      </c>
    </row>
    <row r="10" spans="1:24" ht="15.75" x14ac:dyDescent="0.25">
      <c r="A10" s="117" t="s">
        <v>85</v>
      </c>
      <c r="B10" s="117">
        <f>Distances!$G10/(Distances!$G$26-Distances!$G$2)</f>
        <v>2.1459480072116812E-2</v>
      </c>
      <c r="C10" s="117">
        <f>Distances!$G10/(Distances!$G$26-Distances!$G$3)</f>
        <v>2.3125439295466902E-2</v>
      </c>
      <c r="D10" s="117">
        <f>Distances!$G10/(Distances!$G$26-Distances!$G$4)</f>
        <v>2.1546506894613543E-2</v>
      </c>
      <c r="E10" s="117">
        <f>Distances!$G10/(Distances!$G$26-Distances!$G$5)</f>
        <v>2.1417751065333151E-2</v>
      </c>
      <c r="F10" s="117">
        <f>Distances!$G10/(Distances!$G$26-Distances!$G$6)</f>
        <v>2.153331895332344E-2</v>
      </c>
      <c r="G10" s="117">
        <f>Distances!$G10/(Distances!$G$26-Distances!$G$7)</f>
        <v>2.1540540250023263E-2</v>
      </c>
      <c r="H10" s="117">
        <f>Distances!$G10/(Distances!$G$26-Distances!$G$8)</f>
        <v>2.2057928709360398E-2</v>
      </c>
      <c r="I10" s="117">
        <f>Distances!$G10/(Distances!$G$26-Distances!$G$9)</f>
        <v>2.6799454857223702E-2</v>
      </c>
      <c r="J10" s="117">
        <v>0</v>
      </c>
      <c r="K10" s="117">
        <f>Distances!$G10/(Distances!$G$26-Distances!$G$11)</f>
        <v>2.3355728230865815E-2</v>
      </c>
      <c r="L10" s="117">
        <f>Distances!$G10/(Distances!$G$26-Distances!$G$12)</f>
        <v>2.4811614380045702E-2</v>
      </c>
      <c r="M10" s="117">
        <f>Distances!$G10/(Distances!$G$26-Distances!$G$13)</f>
        <v>2.2005943696523696E-2</v>
      </c>
      <c r="N10" s="117">
        <f>Distances!$G10/(Distances!$G$26-Distances!$G$14)</f>
        <v>2.5426237592646176E-2</v>
      </c>
      <c r="O10" s="117">
        <f>Distances!$G10/(Distances!$G$26-Distances!$G$15)</f>
        <v>2.2083140894289595E-2</v>
      </c>
      <c r="P10" s="117">
        <f>Distances!$G10/(Distances!$G$26-Distances!$G$16)</f>
        <v>2.1392487857785032E-2</v>
      </c>
      <c r="Q10" s="117">
        <f>Distances!$G10/(Distances!$G$26-Distances!$G$17)</f>
        <v>2.1321777679243648E-2</v>
      </c>
      <c r="R10" s="117">
        <f>Distances!$G10/(Distances!$G$26-Distances!$G$18)</f>
        <v>2.1490520890085688E-2</v>
      </c>
      <c r="S10" s="117">
        <f>Distances!$G10/(Distances!$G$26-Distances!$G$19)</f>
        <v>2.1855063373961078E-2</v>
      </c>
      <c r="T10" s="117">
        <f>Distances!$G10/(Distances!$G$26-Distances!$G$20)</f>
        <v>2.2626793420036425E-2</v>
      </c>
      <c r="U10" s="117">
        <f>Distances!$G10/(Distances!$G$26-Distances!$G$21)</f>
        <v>2.1437982998418662E-2</v>
      </c>
      <c r="V10" s="117">
        <f>Distances!$G10/(Distances!$G$26-Distances!$G$22)</f>
        <v>2.1775822159106274E-2</v>
      </c>
      <c r="W10" s="117">
        <f>Distances!$G10/(Distances!$G$26-Distances!$G$23)</f>
        <v>2.1330055991054146E-2</v>
      </c>
      <c r="X10" s="117">
        <f>Distances!$G10/(Distances!$G$26-Distances!$G$24)</f>
        <v>2.1400770680214655E-2</v>
      </c>
    </row>
    <row r="11" spans="1:24" ht="15.75" x14ac:dyDescent="0.25">
      <c r="A11" s="117" t="s">
        <v>84</v>
      </c>
      <c r="B11" s="117">
        <f>Distances!$G11/(Distances!$G$26-Distances!$G$2)</f>
        <v>8.9722903436840848E-2</v>
      </c>
      <c r="C11" s="117">
        <f>Distances!$G11/(Distances!$G$26-Distances!$G$3)</f>
        <v>9.6688342395474955E-2</v>
      </c>
      <c r="D11" s="117">
        <f>Distances!$G11/(Distances!$G$26-Distances!$G$4)</f>
        <v>9.0086765895998705E-2</v>
      </c>
      <c r="E11" s="117">
        <f>Distances!$G11/(Distances!$G$26-Distances!$G$5)</f>
        <v>8.954843287028548E-2</v>
      </c>
      <c r="F11" s="117">
        <f>Distances!$G11/(Distances!$G$26-Distances!$G$6)</f>
        <v>9.0031626611219842E-2</v>
      </c>
      <c r="G11" s="117">
        <f>Distances!$G11/(Distances!$G$26-Distances!$G$7)</f>
        <v>9.0061819127735129E-2</v>
      </c>
      <c r="H11" s="117">
        <f>Distances!$G11/(Distances!$G$26-Distances!$G$8)</f>
        <v>9.2225039980264503E-2</v>
      </c>
      <c r="I11" s="117">
        <f>Distances!$G11/(Distances!$G$26-Distances!$G$9)</f>
        <v>0.11204954137910154</v>
      </c>
      <c r="J11" s="117">
        <f>Distances!$G11/(Distances!$G$26-Distances!$G$10)</f>
        <v>9.0897888664733473E-2</v>
      </c>
      <c r="K11" s="117">
        <v>0</v>
      </c>
      <c r="L11" s="117">
        <f>Distances!$G11/(Distances!$G$26-Distances!$G$12)</f>
        <v>0.10373830463980006</v>
      </c>
      <c r="M11" s="117">
        <f>Distances!$G11/(Distances!$G$26-Distances!$G$13)</f>
        <v>9.2007688661815246E-2</v>
      </c>
      <c r="N11" s="117">
        <f>Distances!$G11/(Distances!$G$26-Distances!$G$14)</f>
        <v>0.10630806769877772</v>
      </c>
      <c r="O11" s="117">
        <f>Distances!$G11/(Distances!$G$26-Distances!$G$15)</f>
        <v>9.23304530856255E-2</v>
      </c>
      <c r="P11" s="117">
        <f>Distances!$G11/(Distances!$G$26-Distances!$G$16)</f>
        <v>8.9442806437411662E-2</v>
      </c>
      <c r="Q11" s="117">
        <f>Distances!$G11/(Distances!$G$26-Distances!$G$17)</f>
        <v>8.9147164488028466E-2</v>
      </c>
      <c r="R11" s="117">
        <f>Distances!$G11/(Distances!$G$26-Distances!$G$18)</f>
        <v>8.9852686278916349E-2</v>
      </c>
      <c r="S11" s="117">
        <f>Distances!$G11/(Distances!$G$26-Distances!$G$19)</f>
        <v>9.1376852287107596E-2</v>
      </c>
      <c r="T11" s="117">
        <f>Distances!$G11/(Distances!$G$26-Distances!$G$20)</f>
        <v>9.4603485000045298E-2</v>
      </c>
      <c r="U11" s="117">
        <f>Distances!$G11/(Distances!$G$26-Distances!$G$21)</f>
        <v>8.9633023353021854E-2</v>
      </c>
      <c r="V11" s="117">
        <f>Distances!$G11/(Distances!$G$26-Distances!$G$22)</f>
        <v>9.1045541750004982E-2</v>
      </c>
      <c r="W11" s="117">
        <f>Distances!$G11/(Distances!$G$26-Distances!$G$23)</f>
        <v>8.9181776424976475E-2</v>
      </c>
      <c r="X11" s="117">
        <f>Distances!$G11/(Distances!$G$26-Distances!$G$24)</f>
        <v>8.9477437233430018E-2</v>
      </c>
    </row>
    <row r="12" spans="1:24" ht="15.75" x14ac:dyDescent="0.25">
      <c r="A12" s="117" t="s">
        <v>94</v>
      </c>
      <c r="B12" s="117">
        <f>Distances!$G12/(Distances!$G$26-Distances!$G$2)</f>
        <v>0.1436364837946259</v>
      </c>
      <c r="C12" s="117">
        <f>Distances!$G12/(Distances!$G$26-Distances!$G$3)</f>
        <v>0.15478738419776081</v>
      </c>
      <c r="D12" s="117">
        <f>Distances!$G12/(Distances!$G$26-Distances!$G$4)</f>
        <v>0.14421898750567766</v>
      </c>
      <c r="E12" s="117">
        <f>Distances!$G12/(Distances!$G$26-Distances!$G$5)</f>
        <v>0.14335717563867317</v>
      </c>
      <c r="F12" s="117">
        <f>Distances!$G12/(Distances!$G$26-Distances!$G$6)</f>
        <v>0.1441307155853406</v>
      </c>
      <c r="G12" s="117">
        <f>Distances!$G12/(Distances!$G$26-Distances!$G$7)</f>
        <v>0.14417905047802743</v>
      </c>
      <c r="H12" s="117">
        <f>Distances!$G12/(Distances!$G$26-Distances!$G$8)</f>
        <v>0.14764212874485211</v>
      </c>
      <c r="I12" s="117">
        <f>Distances!$G12/(Distances!$G$26-Distances!$G$9)</f>
        <v>0.17937897145542114</v>
      </c>
      <c r="J12" s="117">
        <f>Distances!$G12/(Distances!$G$26-Distances!$G$10)</f>
        <v>0.14551750569851388</v>
      </c>
      <c r="K12" s="117">
        <f>Distances!$G12/(Distances!$G$26-Distances!$G$11)</f>
        <v>0.15632879586413603</v>
      </c>
      <c r="L12" s="117">
        <v>0</v>
      </c>
      <c r="M12" s="117">
        <f>Distances!$G12/(Distances!$G$26-Distances!$G$13)</f>
        <v>0.14729417322921104</v>
      </c>
      <c r="N12" s="117">
        <f>Distances!$G12/(Distances!$G$26-Distances!$G$14)</f>
        <v>0.17018750462085055</v>
      </c>
      <c r="O12" s="117">
        <f>Distances!$G12/(Distances!$G$26-Distances!$G$15)</f>
        <v>0.14781088351336649</v>
      </c>
      <c r="P12" s="117">
        <f>Distances!$G12/(Distances!$G$26-Distances!$G$16)</f>
        <v>0.14318807935631261</v>
      </c>
      <c r="Q12" s="117">
        <f>Distances!$G12/(Distances!$G$26-Distances!$G$17)</f>
        <v>0.14271478916568159</v>
      </c>
      <c r="R12" s="117">
        <f>Distances!$G12/(Distances!$G$26-Distances!$G$18)</f>
        <v>0.14384425182685104</v>
      </c>
      <c r="S12" s="117">
        <f>Distances!$G12/(Distances!$G$26-Distances!$G$19)</f>
        <v>0.1462842736913908</v>
      </c>
      <c r="T12" s="117">
        <f>Distances!$G12/(Distances!$G$26-Distances!$G$20)</f>
        <v>0.15144975719259443</v>
      </c>
      <c r="U12" s="117">
        <f>Distances!$G12/(Distances!$G$26-Distances!$G$21)</f>
        <v>0.14349259568235573</v>
      </c>
      <c r="V12" s="117">
        <f>Distances!$G12/(Distances!$G$26-Distances!$G$22)</f>
        <v>0.14575388202136391</v>
      </c>
      <c r="W12" s="117">
        <f>Distances!$G12/(Distances!$G$26-Distances!$G$23)</f>
        <v>0.14277019906360175</v>
      </c>
      <c r="X12" s="117">
        <f>Distances!$G12/(Distances!$G$26-Distances!$G$24)</f>
        <v>0.14324351944552671</v>
      </c>
    </row>
    <row r="13" spans="1:24" ht="15.75" x14ac:dyDescent="0.25">
      <c r="A13" s="117" t="s">
        <v>452</v>
      </c>
      <c r="B13" s="117">
        <f>Distances!$G13/(Distances!$G$26-Distances!$G$2)</f>
        <v>3.3365596404742293E-2</v>
      </c>
      <c r="C13" s="117">
        <f>Distances!$G13/(Distances!$G$26-Distances!$G$3)</f>
        <v>3.5955860609012645E-2</v>
      </c>
      <c r="D13" s="117">
        <f>Distances!$G13/(Distances!$G$26-Distances!$G$4)</f>
        <v>3.3500907317497629E-2</v>
      </c>
      <c r="E13" s="117">
        <f>Distances!$G13/(Distances!$G$26-Distances!$G$5)</f>
        <v>3.330071537342022E-2</v>
      </c>
      <c r="F13" s="117">
        <f>Distances!$G13/(Distances!$G$26-Distances!$G$6)</f>
        <v>3.3480402462533004E-2</v>
      </c>
      <c r="G13" s="117">
        <f>Distances!$G13/(Distances!$G$26-Distances!$G$7)</f>
        <v>3.3491630268164617E-2</v>
      </c>
      <c r="H13" s="117">
        <f>Distances!$G13/(Distances!$G$26-Distances!$G$8)</f>
        <v>3.4296075411322804E-2</v>
      </c>
      <c r="I13" s="117">
        <f>Distances!$G13/(Distances!$G$26-Distances!$G$9)</f>
        <v>4.1668287937464119E-2</v>
      </c>
      <c r="J13" s="117">
        <f>Distances!$G13/(Distances!$G$26-Distances!$G$10)</f>
        <v>3.3802542617957482E-2</v>
      </c>
      <c r="K13" s="117">
        <f>Distances!$G13/(Distances!$G$26-Distances!$G$11)</f>
        <v>3.6313918103843636E-2</v>
      </c>
      <c r="L13" s="117">
        <f>Distances!$G13/(Distances!$G$26-Distances!$G$12)</f>
        <v>3.8577556808115324E-2</v>
      </c>
      <c r="M13" s="117">
        <v>0</v>
      </c>
      <c r="N13" s="117">
        <f>Distances!$G13/(Distances!$G$26-Distances!$G$14)</f>
        <v>3.9533184343530758E-2</v>
      </c>
      <c r="O13" s="117">
        <f>Distances!$G13/(Distances!$G$26-Distances!$G$15)</f>
        <v>3.4335275782627343E-2</v>
      </c>
      <c r="P13" s="117">
        <f>Distances!$G13/(Distances!$G$26-Distances!$G$16)</f>
        <v>3.3261435671204369E-2</v>
      </c>
      <c r="Q13" s="117">
        <f>Distances!$G13/(Distances!$G$26-Distances!$G$17)</f>
        <v>3.3151494178167706E-2</v>
      </c>
      <c r="R13" s="117">
        <f>Distances!$G13/(Distances!$G$26-Distances!$G$18)</f>
        <v>3.3413859242469118E-2</v>
      </c>
      <c r="S13" s="117">
        <f>Distances!$G13/(Distances!$G$26-Distances!$G$19)</f>
        <v>3.398065663683715E-2</v>
      </c>
      <c r="T13" s="117">
        <f>Distances!$G13/(Distances!$G$26-Distances!$G$20)</f>
        <v>3.5180556781865373E-2</v>
      </c>
      <c r="U13" s="117">
        <f>Distances!$G13/(Distances!$G$26-Distances!$G$21)</f>
        <v>3.3332172357072684E-2</v>
      </c>
      <c r="V13" s="117">
        <f>Distances!$G13/(Distances!$G$26-Distances!$G$22)</f>
        <v>3.3857450930800392E-2</v>
      </c>
      <c r="W13" s="117">
        <f>Distances!$G13/(Distances!$G$26-Distances!$G$23)</f>
        <v>3.3164365450437744E-2</v>
      </c>
      <c r="X13" s="117">
        <f>Distances!$G13/(Distances!$G$26-Distances!$G$24)</f>
        <v>3.3274313956668425E-2</v>
      </c>
    </row>
    <row r="14" spans="1:24" ht="15.75" x14ac:dyDescent="0.25">
      <c r="A14" s="117" t="s">
        <v>164</v>
      </c>
      <c r="B14" s="117">
        <f>Distances!$G14/(Distances!$G$26-Distances!$G$2)</f>
        <v>0.16454345062261388</v>
      </c>
      <c r="C14" s="117">
        <f>Distances!$G14/(Distances!$G$26-Distances!$G$3)</f>
        <v>0.17731741710667481</v>
      </c>
      <c r="D14" s="117">
        <f>Distances!$G14/(Distances!$G$26-Distances!$G$4)</f>
        <v>0.1652107404927417</v>
      </c>
      <c r="E14" s="117">
        <f>Distances!$G14/(Distances!$G$26-Distances!$G$5)</f>
        <v>0.16422348784885776</v>
      </c>
      <c r="F14" s="117">
        <f>Distances!$G14/(Distances!$G$26-Distances!$G$6)</f>
        <v>0.16510962017858732</v>
      </c>
      <c r="G14" s="117">
        <f>Distances!$G14/(Distances!$G$26-Distances!$G$7)</f>
        <v>0.16516499044259025</v>
      </c>
      <c r="H14" s="117">
        <f>Distances!$G14/(Distances!$G$26-Distances!$G$8)</f>
        <v>0.16913213606427133</v>
      </c>
      <c r="I14" s="117">
        <f>Distances!$G14/(Distances!$G$26-Distances!$G$9)</f>
        <v>0.20548842573041787</v>
      </c>
      <c r="J14" s="117">
        <f>Distances!$G14/(Distances!$G$26-Distances!$G$10)</f>
        <v>0.16669826412532388</v>
      </c>
      <c r="K14" s="117">
        <f>Distances!$G14/(Distances!$G$26-Distances!$G$11)</f>
        <v>0.17908318850203961</v>
      </c>
      <c r="L14" s="117">
        <f>Distances!$G14/(Distances!$G$26-Distances!$G$12)</f>
        <v>0.19024639142655941</v>
      </c>
      <c r="M14" s="117">
        <f>Distances!$G14/(Distances!$G$26-Distances!$G$13)</f>
        <v>0.16873353398425514</v>
      </c>
      <c r="N14" s="117">
        <v>0</v>
      </c>
      <c r="O14" s="117">
        <f>Distances!$G14/(Distances!$G$26-Distances!$G$15)</f>
        <v>0.16932545388427647</v>
      </c>
      <c r="P14" s="117">
        <f>Distances!$G14/(Distances!$G$26-Distances!$G$16)</f>
        <v>0.16402977880605743</v>
      </c>
      <c r="Q14" s="117">
        <f>Distances!$G14/(Distances!$G$26-Distances!$G$17)</f>
        <v>0.16348759899870702</v>
      </c>
      <c r="R14" s="117">
        <f>Distances!$G14/(Distances!$G$26-Distances!$G$18)</f>
        <v>0.16478146027063809</v>
      </c>
      <c r="S14" s="117">
        <f>Distances!$G14/(Distances!$G$26-Distances!$G$19)</f>
        <v>0.16757663881148885</v>
      </c>
      <c r="T14" s="117">
        <f>Distances!$G14/(Distances!$G$26-Distances!$G$20)</f>
        <v>0.17349398276873507</v>
      </c>
      <c r="U14" s="117">
        <f>Distances!$G14/(Distances!$G$26-Distances!$G$21)</f>
        <v>0.16437861891780578</v>
      </c>
      <c r="V14" s="117">
        <f>Distances!$G14/(Distances!$G$26-Distances!$G$22)</f>
        <v>0.16696904613543517</v>
      </c>
      <c r="W14" s="117">
        <f>Distances!$G14/(Distances!$G$26-Distances!$G$23)</f>
        <v>0.1635510740682824</v>
      </c>
      <c r="X14" s="117">
        <f>Distances!$G14/(Distances!$G$26-Distances!$G$24)</f>
        <v>0.16409328846141183</v>
      </c>
    </row>
    <row r="15" spans="1:24" ht="15.75" x14ac:dyDescent="0.25">
      <c r="A15" s="117" t="s">
        <v>95</v>
      </c>
      <c r="B15" s="117">
        <f>Distances!$G15/(Distances!$G$26-Distances!$G$2)</f>
        <v>3.677454059017448E-2</v>
      </c>
      <c r="C15" s="117">
        <f>Distances!$G15/(Distances!$G$26-Distances!$G$3)</f>
        <v>3.9629450628757723E-2</v>
      </c>
      <c r="D15" s="117">
        <f>Distances!$G15/(Distances!$G$26-Distances!$G$4)</f>
        <v>3.6923676142647549E-2</v>
      </c>
      <c r="E15" s="117">
        <f>Distances!$G15/(Distances!$G$26-Distances!$G$5)</f>
        <v>3.6703030700438267E-2</v>
      </c>
      <c r="F15" s="117">
        <f>Distances!$G15/(Distances!$G$26-Distances!$G$6)</f>
        <v>3.6901076318204273E-2</v>
      </c>
      <c r="G15" s="117">
        <f>Distances!$G15/(Distances!$G$26-Distances!$G$7)</f>
        <v>3.6913451262411162E-2</v>
      </c>
      <c r="H15" s="117">
        <f>Distances!$G15/(Distances!$G$26-Distances!$G$8)</f>
        <v>3.780008611259579E-2</v>
      </c>
      <c r="I15" s="117">
        <f>Distances!$G15/(Distances!$G$26-Distances!$G$9)</f>
        <v>4.5925513438793482E-2</v>
      </c>
      <c r="J15" s="117">
        <f>Distances!$G15/(Distances!$G$26-Distances!$G$10)</f>
        <v>3.7256129351804439E-2</v>
      </c>
      <c r="K15" s="117">
        <f>Distances!$G15/(Distances!$G$26-Distances!$G$11)</f>
        <v>4.0024090656094601E-2</v>
      </c>
      <c r="L15" s="117">
        <f>Distances!$G15/(Distances!$G$26-Distances!$G$12)</f>
        <v>4.2519004051375542E-2</v>
      </c>
      <c r="M15" s="117">
        <f>Distances!$G15/(Distances!$G$26-Distances!$G$13)</f>
        <v>3.7711000777898983E-2</v>
      </c>
      <c r="N15" s="117">
        <f>Distances!$G15/(Distances!$G$26-Distances!$G$14)</f>
        <v>4.3572267513653354E-2</v>
      </c>
      <c r="O15" s="117">
        <v>0</v>
      </c>
      <c r="P15" s="117">
        <f>Distances!$G15/(Distances!$G$26-Distances!$G$16)</f>
        <v>3.665973781317846E-2</v>
      </c>
      <c r="Q15" s="117">
        <f>Distances!$G15/(Distances!$G$26-Distances!$G$17)</f>
        <v>3.6538563659742777E-2</v>
      </c>
      <c r="R15" s="117">
        <f>Distances!$G15/(Distances!$G$26-Distances!$G$18)</f>
        <v>3.6827734414839032E-2</v>
      </c>
      <c r="S15" s="117">
        <f>Distances!$G15/(Distances!$G$26-Distances!$G$19)</f>
        <v>3.7452441179637926E-2</v>
      </c>
      <c r="T15" s="117">
        <f>Distances!$G15/(Distances!$G$26-Distances!$G$20)</f>
        <v>3.8774934446421702E-2</v>
      </c>
      <c r="U15" s="117">
        <f>Distances!$G15/(Distances!$G$26-Distances!$G$21)</f>
        <v>3.6737701626386635E-2</v>
      </c>
      <c r="V15" s="117">
        <f>Distances!$G15/(Distances!$G$26-Distances!$G$22)</f>
        <v>3.7316647616033413E-2</v>
      </c>
      <c r="W15" s="117">
        <f>Distances!$G15/(Distances!$G$26-Distances!$G$23)</f>
        <v>3.6552749982648562E-2</v>
      </c>
      <c r="X15" s="117">
        <f>Distances!$G15/(Distances!$G$26-Distances!$G$24)</f>
        <v>3.6673931865812345E-2</v>
      </c>
    </row>
    <row r="16" spans="1:24" ht="15.75" x14ac:dyDescent="0.25">
      <c r="A16" s="117" t="s">
        <v>99</v>
      </c>
      <c r="B16" s="117">
        <f>Distances!$G16/(Distances!$G$26-Distances!$G$2)</f>
        <v>5.4014731127291736E-3</v>
      </c>
      <c r="C16" s="117">
        <f>Distances!$G16/(Distances!$G$26-Distances!$G$3)</f>
        <v>5.8208045187831811E-3</v>
      </c>
      <c r="D16" s="117">
        <f>Distances!$G16/(Distances!$G$26-Distances!$G$4)</f>
        <v>5.4233782586237912E-3</v>
      </c>
      <c r="E16" s="117">
        <f>Distances!$G16/(Distances!$G$26-Distances!$G$5)</f>
        <v>5.3909696845284268E-3</v>
      </c>
      <c r="F16" s="117">
        <f>Distances!$G16/(Distances!$G$26-Distances!$G$6)</f>
        <v>5.4200587788390351E-3</v>
      </c>
      <c r="G16" s="117">
        <f>Distances!$G16/(Distances!$G$26-Distances!$G$7)</f>
        <v>5.4218764202652045E-3</v>
      </c>
      <c r="H16" s="117">
        <f>Distances!$G16/(Distances!$G$26-Distances!$G$8)</f>
        <v>5.552106036386107E-3</v>
      </c>
      <c r="I16" s="117">
        <f>Distances!$G16/(Distances!$G$26-Distances!$G$9)</f>
        <v>6.7455751192770615E-3</v>
      </c>
      <c r="J16" s="117">
        <f>Distances!$G16/(Distances!$G$26-Distances!$G$10)</f>
        <v>5.4722092444548223E-3</v>
      </c>
      <c r="K16" s="117">
        <f>Distances!$G16/(Distances!$G$26-Distances!$G$11)</f>
        <v>5.8787695528164374E-3</v>
      </c>
      <c r="L16" s="117">
        <f>Distances!$G16/(Distances!$G$26-Distances!$G$12)</f>
        <v>6.2452243720181339E-3</v>
      </c>
      <c r="M16" s="117">
        <f>Distances!$G16/(Distances!$G$26-Distances!$G$13)</f>
        <v>5.5390211131652886E-3</v>
      </c>
      <c r="N16" s="117">
        <f>Distances!$G16/(Distances!$G$26-Distances!$G$14)</f>
        <v>6.3999285282308627E-3</v>
      </c>
      <c r="O16" s="117">
        <f>Distances!$G16/(Distances!$G$26-Distances!$G$15)</f>
        <v>5.558452086642243E-3</v>
      </c>
      <c r="P16" s="117">
        <v>0</v>
      </c>
      <c r="Q16" s="117">
        <f>Distances!$G16/(Distances!$G$26-Distances!$G$17)</f>
        <v>5.3668126377240354E-3</v>
      </c>
      <c r="R16" s="117">
        <f>Distances!$G16/(Distances!$G$26-Distances!$G$18)</f>
        <v>5.4092862630521332E-3</v>
      </c>
      <c r="S16" s="117">
        <f>Distances!$G16/(Distances!$G$26-Distances!$G$19)</f>
        <v>5.5010436783521858E-3</v>
      </c>
      <c r="T16" s="117">
        <f>Distances!$G16/(Distances!$G$26-Distances!$G$20)</f>
        <v>5.6952925175669583E-3</v>
      </c>
      <c r="U16" s="117">
        <f>Distances!$G16/(Distances!$G$26-Distances!$G$21)</f>
        <v>5.3960621770870847E-3</v>
      </c>
      <c r="V16" s="117">
        <f>Distances!$G16/(Distances!$G$26-Distances!$G$22)</f>
        <v>5.4810982141554844E-3</v>
      </c>
      <c r="W16" s="117">
        <f>Distances!$G16/(Distances!$G$26-Distances!$G$23)</f>
        <v>5.3688963358617782E-3</v>
      </c>
      <c r="X16" s="117">
        <f>Distances!$G16/(Distances!$G$26-Distances!$G$24)</f>
        <v>5.3866956250753035E-3</v>
      </c>
    </row>
    <row r="17" spans="1:24" ht="15.75" x14ac:dyDescent="0.25">
      <c r="A17" s="117" t="s">
        <v>98</v>
      </c>
      <c r="B17" s="117">
        <f>Distances!$G17/(Distances!$G$26-Distances!$G$2)</f>
        <v>2.0747517694735961E-3</v>
      </c>
      <c r="C17" s="117">
        <f>Distances!$G17/(Distances!$G$26-Distances!$G$3)</f>
        <v>2.2358205295228001E-3</v>
      </c>
      <c r="D17" s="117">
        <f>Distances!$G17/(Distances!$G$26-Distances!$G$4)</f>
        <v>2.0831657223447731E-3</v>
      </c>
      <c r="E17" s="117">
        <f>Distances!$G17/(Distances!$G$26-Distances!$G$5)</f>
        <v>2.0707173133557482E-3</v>
      </c>
      <c r="F17" s="117">
        <f>Distances!$G17/(Distances!$G$26-Distances!$G$6)</f>
        <v>2.0818906819227586E-3</v>
      </c>
      <c r="G17" s="117">
        <f>Distances!$G17/(Distances!$G$26-Distances!$G$7)</f>
        <v>2.0825888534560626E-3</v>
      </c>
      <c r="H17" s="117">
        <f>Distances!$G17/(Distances!$G$26-Distances!$G$8)</f>
        <v>2.132611156788086E-3</v>
      </c>
      <c r="I17" s="117">
        <f>Distances!$G17/(Distances!$G$26-Distances!$G$9)</f>
        <v>2.5910327836040576E-3</v>
      </c>
      <c r="J17" s="117">
        <f>Distances!$G17/(Distances!$G$26-Distances!$G$10)</f>
        <v>2.1019221193764124E-3</v>
      </c>
      <c r="K17" s="117">
        <f>Distances!$G17/(Distances!$G$26-Distances!$G$11)</f>
        <v>2.2580853921664152E-3</v>
      </c>
      <c r="L17" s="117">
        <f>Distances!$G17/(Distances!$G$26-Distances!$G$12)</f>
        <v>2.3988438054183682E-3</v>
      </c>
      <c r="M17" s="117">
        <f>Distances!$G17/(Distances!$G$26-Distances!$G$13)</f>
        <v>2.1275851264739038E-3</v>
      </c>
      <c r="N17" s="117">
        <f>Distances!$G17/(Distances!$G$26-Distances!$G$14)</f>
        <v>2.458266987788909E-3</v>
      </c>
      <c r="O17" s="117">
        <f>Distances!$G17/(Distances!$G$26-Distances!$G$15)</f>
        <v>2.1350487286732555E-3</v>
      </c>
      <c r="P17" s="117">
        <f>Distances!$G17/(Distances!$G$26-Distances!$G$16)</f>
        <v>2.0682748084867165E-3</v>
      </c>
      <c r="Q17" s="117">
        <v>0</v>
      </c>
      <c r="R17" s="117">
        <f>Distances!$G17/(Distances!$G$26-Distances!$G$18)</f>
        <v>2.0777528669741131E-3</v>
      </c>
      <c r="S17" s="117">
        <f>Distances!$G17/(Distances!$G$26-Distances!$G$19)</f>
        <v>2.1129976707124623E-3</v>
      </c>
      <c r="T17" s="117">
        <f>Distances!$G17/(Distances!$G$26-Distances!$G$20)</f>
        <v>2.1876103022053939E-3</v>
      </c>
      <c r="U17" s="117">
        <f>Distances!$G17/(Distances!$G$26-Distances!$G$21)</f>
        <v>2.0726733830661033E-3</v>
      </c>
      <c r="V17" s="117">
        <f>Distances!$G17/(Distances!$G$26-Distances!$G$22)</f>
        <v>2.1053364482512119E-3</v>
      </c>
      <c r="W17" s="117">
        <f>Distances!$G17/(Distances!$G$26-Distances!$G$23)</f>
        <v>2.0622387523690404E-3</v>
      </c>
      <c r="X17" s="117">
        <f>Distances!$G17/(Distances!$G$26-Distances!$G$24)</f>
        <v>2.0690756107631159E-3</v>
      </c>
    </row>
    <row r="18" spans="1:24" ht="15.75" x14ac:dyDescent="0.25">
      <c r="A18" s="117" t="s">
        <v>97</v>
      </c>
      <c r="B18" s="117">
        <f>Distances!$G18/(Distances!$G$26-Distances!$G$2)</f>
        <v>9.9774455032230099E-3</v>
      </c>
      <c r="C18" s="117">
        <f>Distances!$G18/(Distances!$G$26-Distances!$G$3)</f>
        <v>1.0752022394448111E-2</v>
      </c>
      <c r="D18" s="117">
        <f>Distances!$G18/(Distances!$G$26-Distances!$G$4)</f>
        <v>1.0017908057574829E-2</v>
      </c>
      <c r="E18" s="117">
        <f>Distances!$G18/(Distances!$G$26-Distances!$G$5)</f>
        <v>9.9580438732819101E-3</v>
      </c>
      <c r="F18" s="117">
        <f>Distances!$G18/(Distances!$G$26-Distances!$G$6)</f>
        <v>1.0011776410159349E-2</v>
      </c>
      <c r="G18" s="117">
        <f>Distances!$G18/(Distances!$G$26-Distances!$G$7)</f>
        <v>1.0015133905030752E-2</v>
      </c>
      <c r="H18" s="117">
        <f>Distances!$G18/(Distances!$G$26-Distances!$G$8)</f>
        <v>1.0255690299672403E-2</v>
      </c>
      <c r="I18" s="117">
        <f>Distances!$G18/(Distances!$G$26-Distances!$G$9)</f>
        <v>1.2460232002613413E-2</v>
      </c>
      <c r="J18" s="117">
        <f>Distances!$G18/(Distances!$G$26-Distances!$G$10)</f>
        <v>1.0108107247653106E-2</v>
      </c>
      <c r="K18" s="117">
        <f>Distances!$G18/(Distances!$G$26-Distances!$G$11)</f>
        <v>1.0859093735189651E-2</v>
      </c>
      <c r="L18" s="117">
        <f>Distances!$G18/(Distances!$G$26-Distances!$G$12)</f>
        <v>1.1535998518694345E-2</v>
      </c>
      <c r="M18" s="117">
        <f>Distances!$G18/(Distances!$G$26-Distances!$G$13)</f>
        <v>1.0231520206509873E-2</v>
      </c>
      <c r="N18" s="117">
        <f>Distances!$G18/(Distances!$G$26-Distances!$G$14)</f>
        <v>1.1821763578617913E-2</v>
      </c>
      <c r="O18" s="117">
        <f>Distances!$G18/(Distances!$G$26-Distances!$G$15)</f>
        <v>1.0267412540859182E-2</v>
      </c>
      <c r="P18" s="117">
        <f>Distances!$G18/(Distances!$G$26-Distances!$G$16)</f>
        <v>9.9462979094607513E-3</v>
      </c>
      <c r="Q18" s="117">
        <f>Distances!$G18/(Distances!$G$26-Distances!$G$17)</f>
        <v>9.9134216724527293E-3</v>
      </c>
      <c r="R18" s="117">
        <v>0</v>
      </c>
      <c r="S18" s="117">
        <f>Distances!$G18/(Distances!$G$26-Distances!$G$19)</f>
        <v>1.0161369383152635E-2</v>
      </c>
      <c r="T18" s="117">
        <f>Distances!$G18/(Distances!$G$26-Distances!$G$20)</f>
        <v>1.0520180242131522E-2</v>
      </c>
      <c r="U18" s="117">
        <f>Distances!$G18/(Distances!$G$26-Distances!$G$21)</f>
        <v>9.9674505788081933E-3</v>
      </c>
      <c r="V18" s="117">
        <f>Distances!$G18/(Distances!$G$26-Distances!$G$22)</f>
        <v>1.0124526696369636E-2</v>
      </c>
      <c r="W18" s="117">
        <f>Distances!$G18/(Distances!$G$26-Distances!$G$23)</f>
        <v>9.9172706196159581E-3</v>
      </c>
      <c r="X18" s="117">
        <f>Distances!$G18/(Distances!$G$26-Distances!$G$24)</f>
        <v>9.9501489538069664E-3</v>
      </c>
    </row>
    <row r="19" spans="1:24" ht="15.75" x14ac:dyDescent="0.25">
      <c r="A19" s="117" t="s">
        <v>96</v>
      </c>
      <c r="B19" s="117">
        <f>Distances!$G19/(Distances!$G$26-Distances!$G$2)</f>
        <v>2.6633354205776262E-2</v>
      </c>
      <c r="C19" s="117">
        <f>Distances!$G19/(Distances!$G$26-Distances!$G$3)</f>
        <v>2.8700975692352481E-2</v>
      </c>
      <c r="D19" s="117">
        <f>Distances!$G19/(Distances!$G$26-Distances!$G$4)</f>
        <v>2.674136316876928E-2</v>
      </c>
      <c r="E19" s="117">
        <f>Distances!$G19/(Distances!$G$26-Distances!$G$5)</f>
        <v>2.6581564348119431E-2</v>
      </c>
      <c r="F19" s="117">
        <f>Distances!$G19/(Distances!$G$26-Distances!$G$6)</f>
        <v>2.6724995618835918E-2</v>
      </c>
      <c r="G19" s="117">
        <f>Distances!$G19/(Distances!$G$26-Distances!$G$7)</f>
        <v>2.6733957967978818E-2</v>
      </c>
      <c r="H19" s="117">
        <f>Distances!$G19/(Distances!$G$26-Distances!$G$8)</f>
        <v>2.7376088627864257E-2</v>
      </c>
      <c r="I19" s="117">
        <f>Distances!$G19/(Distances!$G$26-Distances!$G$9)</f>
        <v>3.3260795291194724E-2</v>
      </c>
      <c r="J19" s="117">
        <f>Distances!$G19/(Distances!$G$26-Distances!$G$10)</f>
        <v>2.6982136919691087E-2</v>
      </c>
      <c r="K19" s="117">
        <f>Distances!$G19/(Distances!$G$26-Distances!$G$11)</f>
        <v>2.8986787220196514E-2</v>
      </c>
      <c r="L19" s="117">
        <f>Distances!$G19/(Distances!$G$26-Distances!$G$12)</f>
        <v>3.0793687078165287E-2</v>
      </c>
      <c r="M19" s="117">
        <f>Distances!$G19/(Distances!$G$26-Distances!$G$13)</f>
        <v>2.7311570044207114E-2</v>
      </c>
      <c r="N19" s="117">
        <f>Distances!$G19/(Distances!$G$26-Distances!$G$14)</f>
        <v>3.1556495760820653E-2</v>
      </c>
      <c r="O19" s="117">
        <f>Distances!$G19/(Distances!$G$26-Distances!$G$15)</f>
        <v>2.7407379462929423E-2</v>
      </c>
      <c r="P19" s="117">
        <f>Distances!$G19/(Distances!$G$26-Distances!$G$16)</f>
        <v>2.6550210188897406E-2</v>
      </c>
      <c r="Q19" s="117">
        <f>Distances!$G19/(Distances!$G$26-Distances!$G$17)</f>
        <v>2.6462451807766196E-2</v>
      </c>
      <c r="R19" s="117">
        <f>Distances!$G19/(Distances!$G$26-Distances!$G$18)</f>
        <v>2.6671878955538315E-2</v>
      </c>
      <c r="S19" s="117">
        <v>0</v>
      </c>
      <c r="T19" s="117">
        <f>Distances!$G19/(Distances!$G$26-Distances!$G$20)</f>
        <v>2.8082106447666288E-2</v>
      </c>
      <c r="U19" s="117">
        <f>Distances!$G19/(Distances!$G$26-Distances!$G$21)</f>
        <v>2.660667419413262E-2</v>
      </c>
      <c r="V19" s="117">
        <f>Distances!$G19/(Distances!$G$26-Distances!$G$22)</f>
        <v>2.7025966273947103E-2</v>
      </c>
      <c r="W19" s="117">
        <f>Distances!$G19/(Distances!$G$26-Distances!$G$23)</f>
        <v>2.6472726018042209E-2</v>
      </c>
      <c r="X19" s="117">
        <f>Distances!$G19/(Distances!$G$26-Distances!$G$24)</f>
        <v>2.6560489997301446E-2</v>
      </c>
    </row>
    <row r="20" spans="1:24" ht="15.75" x14ac:dyDescent="0.25">
      <c r="A20" s="117" t="s">
        <v>100</v>
      </c>
      <c r="B20" s="117">
        <f>Distances!$G20/(Distances!$G$26-Distances!$G$2)</f>
        <v>6.0122920455220767E-2</v>
      </c>
      <c r="C20" s="117">
        <f>Distances!$G20/(Distances!$G$26-Distances!$G$3)</f>
        <v>6.479043027048717E-2</v>
      </c>
      <c r="D20" s="117">
        <f>Distances!$G20/(Distances!$G$26-Distances!$G$4)</f>
        <v>6.0366743078548911E-2</v>
      </c>
      <c r="E20" s="117">
        <f>Distances!$G20/(Distances!$G$26-Distances!$G$5)</f>
        <v>6.0006008500825873E-2</v>
      </c>
      <c r="F20" s="117">
        <f>Distances!$G20/(Distances!$G$26-Distances!$G$6)</f>
        <v>6.0329794487879965E-2</v>
      </c>
      <c r="G20" s="117">
        <f>Distances!$G20/(Distances!$G$26-Distances!$G$7)</f>
        <v>6.0350026359556636E-2</v>
      </c>
      <c r="H20" s="117">
        <f>Distances!$G20/(Distances!$G$26-Distances!$G$8)</f>
        <v>6.1799591077836752E-2</v>
      </c>
      <c r="I20" s="117">
        <f>Distances!$G20/(Distances!$G$26-Distances!$G$9)</f>
        <v>7.508390171659933E-2</v>
      </c>
      <c r="J20" s="117">
        <f>Distances!$G20/(Distances!$G$26-Distances!$G$10)</f>
        <v>6.0910272855629617E-2</v>
      </c>
      <c r="K20" s="117">
        <f>Distances!$G20/(Distances!$G$26-Distances!$G$11)</f>
        <v>6.5435629655475822E-2</v>
      </c>
      <c r="L20" s="117">
        <f>Distances!$G20/(Distances!$G$26-Distances!$G$12)</f>
        <v>6.9514578765372217E-2</v>
      </c>
      <c r="M20" s="117">
        <f>Distances!$G20/(Distances!$G$26-Distances!$G$13)</f>
        <v>6.1653944921399549E-2</v>
      </c>
      <c r="N20" s="117">
        <f>Distances!$G20/(Distances!$G$26-Distances!$G$14)</f>
        <v>7.1236565616727712E-2</v>
      </c>
      <c r="O20" s="117">
        <f>Distances!$G20/(Distances!$G$26-Distances!$G$15)</f>
        <v>6.1870227933152271E-2</v>
      </c>
      <c r="P20" s="117">
        <f>Distances!$G20/(Distances!$G$26-Distances!$G$16)</f>
        <v>5.9935228695688243E-2</v>
      </c>
      <c r="Q20" s="117">
        <f>Distances!$G20/(Distances!$G$26-Distances!$G$17)</f>
        <v>5.9737120333997695E-2</v>
      </c>
      <c r="R20" s="117">
        <f>Distances!$G20/(Distances!$G$26-Distances!$G$18)</f>
        <v>6.0209887363241649E-2</v>
      </c>
      <c r="S20" s="117">
        <f>Distances!$G20/(Distances!$G$26-Distances!$G$19)</f>
        <v>6.1231224258960146E-2</v>
      </c>
      <c r="T20" s="117">
        <v>0</v>
      </c>
      <c r="U20" s="117">
        <f>Distances!$G20/(Distances!$G$26-Distances!$G$21)</f>
        <v>6.0062692208887186E-2</v>
      </c>
      <c r="V20" s="117">
        <f>Distances!$G20/(Distances!$G$26-Distances!$G$22)</f>
        <v>6.1009214534517617E-2</v>
      </c>
      <c r="W20" s="117">
        <f>Distances!$G20/(Distances!$G$26-Distances!$G$23)</f>
        <v>5.9760313639744773E-2</v>
      </c>
      <c r="X20" s="117">
        <f>Distances!$G20/(Distances!$G$26-Distances!$G$24)</f>
        <v>5.9958434638814895E-2</v>
      </c>
    </row>
    <row r="21" spans="1:24" ht="15.75" x14ac:dyDescent="0.25">
      <c r="A21" s="117" t="s">
        <v>104</v>
      </c>
      <c r="B21" s="117">
        <f>Distances!$G21/(Distances!$G$26-Distances!$G$2)</f>
        <v>7.530293354572384E-3</v>
      </c>
      <c r="C21" s="117">
        <f>Distances!$G21/(Distances!$G$26-Distances!$G$3)</f>
        <v>8.114891006818498E-3</v>
      </c>
      <c r="D21" s="117">
        <f>Distances!$G21/(Distances!$G$26-Distances!$G$4)</f>
        <v>7.5608317227394764E-3</v>
      </c>
      <c r="E21" s="117">
        <f>Distances!$G21/(Distances!$G$26-Distances!$G$5)</f>
        <v>7.5156503314693117E-3</v>
      </c>
      <c r="F21" s="117">
        <f>Distances!$G21/(Distances!$G$26-Distances!$G$6)</f>
        <v>7.5562039747081337E-3</v>
      </c>
      <c r="G21" s="117">
        <f>Distances!$G21/(Distances!$G$26-Distances!$G$7)</f>
        <v>7.5587379821662522E-3</v>
      </c>
      <c r="H21" s="117">
        <f>Distances!$G21/(Distances!$G$26-Distances!$G$8)</f>
        <v>7.7402934934827274E-3</v>
      </c>
      <c r="I21" s="117">
        <f>Distances!$G21/(Distances!$G$26-Distances!$G$9)</f>
        <v>9.4041307682813519E-3</v>
      </c>
      <c r="J21" s="117">
        <f>Distances!$G21/(Distances!$G$26-Distances!$G$10)</f>
        <v>7.6289079012978921E-3</v>
      </c>
      <c r="K21" s="117">
        <f>Distances!$G21/(Distances!$G$26-Distances!$G$11)</f>
        <v>8.1957011305511425E-3</v>
      </c>
      <c r="L21" s="117">
        <f>Distances!$G21/(Distances!$G$26-Distances!$G$12)</f>
        <v>8.7065825571905637E-3</v>
      </c>
      <c r="M21" s="117">
        <f>Distances!$G21/(Distances!$G$26-Distances!$G$13)</f>
        <v>7.7220515605288054E-3</v>
      </c>
      <c r="N21" s="117">
        <f>Distances!$G21/(Distances!$G$26-Distances!$G$14)</f>
        <v>8.9222584765445007E-3</v>
      </c>
      <c r="O21" s="117">
        <f>Distances!$G21/(Distances!$G$26-Distances!$G$15)</f>
        <v>7.7491406392657817E-3</v>
      </c>
      <c r="P21" s="117">
        <f>Distances!$G21/(Distances!$G$26-Distances!$G$16)</f>
        <v>7.5067852814645845E-3</v>
      </c>
      <c r="Q21" s="117">
        <f>Distances!$G21/(Distances!$G$26-Distances!$G$17)</f>
        <v>7.4819725466834337E-3</v>
      </c>
      <c r="R21" s="117">
        <f>Distances!$G21/(Distances!$G$26-Distances!$G$18)</f>
        <v>7.5411858116349959E-3</v>
      </c>
      <c r="S21" s="117">
        <f>Distances!$G21/(Distances!$G$26-Distances!$G$19)</f>
        <v>7.6691065177546657E-3</v>
      </c>
      <c r="T21" s="117">
        <f>Distances!$G21/(Distances!$G$26-Distances!$G$20)</f>
        <v>7.9399124095076521E-3</v>
      </c>
      <c r="U21" s="117">
        <v>0</v>
      </c>
      <c r="V21" s="117">
        <f>Distances!$G21/(Distances!$G$26-Distances!$G$22)</f>
        <v>7.6413001780099897E-3</v>
      </c>
      <c r="W21" s="117">
        <f>Distances!$G21/(Distances!$G$26-Distances!$G$23)</f>
        <v>7.4848774687134257E-3</v>
      </c>
      <c r="X21" s="117">
        <f>Distances!$G21/(Distances!$G$26-Distances!$G$24)</f>
        <v>7.5096917863048361E-3</v>
      </c>
    </row>
    <row r="22" spans="1:24" ht="15.75" x14ac:dyDescent="0.25">
      <c r="A22" s="117" t="s">
        <v>103</v>
      </c>
      <c r="B22" s="117">
        <f>Distances!$G22/(Distances!$G$26-Distances!$G$2)</f>
        <v>2.3060266394495731E-2</v>
      </c>
      <c r="C22" s="117">
        <f>Distances!$G22/(Distances!$G$26-Distances!$G$3)</f>
        <v>2.485049911978611E-2</v>
      </c>
      <c r="D22" s="117">
        <f>Distances!$G22/(Distances!$G$26-Distances!$G$4)</f>
        <v>2.3153785049351151E-2</v>
      </c>
      <c r="E22" s="117">
        <f>Distances!$G22/(Distances!$G$26-Distances!$G$5)</f>
        <v>2.3015424580547995E-2</v>
      </c>
      <c r="F22" s="117">
        <f>Distances!$G22/(Distances!$G$26-Distances!$G$6)</f>
        <v>2.3139613343497945E-2</v>
      </c>
      <c r="G22" s="117">
        <f>Distances!$G22/(Distances!$G$26-Distances!$G$7)</f>
        <v>2.3147373318345984E-2</v>
      </c>
      <c r="H22" s="117">
        <f>Distances!$G22/(Distances!$G$26-Distances!$G$8)</f>
        <v>2.3703356765365967E-2</v>
      </c>
      <c r="I22" s="117">
        <f>Distances!$G22/(Distances!$G$26-Distances!$G$9)</f>
        <v>2.8798580681264375E-2</v>
      </c>
      <c r="J22" s="117">
        <f>Distances!$G22/(Distances!$G$26-Distances!$G$10)</f>
        <v>2.3362256982482829E-2</v>
      </c>
      <c r="K22" s="117">
        <f>Distances!$G22/(Distances!$G$26-Distances!$G$11)</f>
        <v>2.5097966634383722E-2</v>
      </c>
      <c r="L22" s="117">
        <f>Distances!$G22/(Distances!$G$26-Distances!$G$12)</f>
        <v>2.6662455723929172E-2</v>
      </c>
      <c r="M22" s="117">
        <f>Distances!$G22/(Distances!$G$26-Distances!$G$13)</f>
        <v>2.3647493890752651E-2</v>
      </c>
      <c r="N22" s="117">
        <f>Distances!$G22/(Distances!$G$26-Distances!$G$14)</f>
        <v>2.7322927224970976E-2</v>
      </c>
      <c r="O22" s="117">
        <f>Distances!$G22/(Distances!$G$26-Distances!$G$15)</f>
        <v>2.3730449672505406E-2</v>
      </c>
      <c r="P22" s="117">
        <f>Distances!$G22/(Distances!$G$26-Distances!$G$16)</f>
        <v>2.2988276844718367E-2</v>
      </c>
      <c r="Q22" s="117">
        <f>Distances!$G22/(Distances!$G$26-Distances!$G$17)</f>
        <v>2.2912291986348688E-2</v>
      </c>
      <c r="R22" s="117">
        <f>Distances!$G22/(Distances!$G$26-Distances!$G$18)</f>
        <v>2.3093622726012605E-2</v>
      </c>
      <c r="S22" s="117">
        <f>Distances!$G22/(Distances!$G$26-Distances!$G$19)</f>
        <v>2.3485358535176058E-2</v>
      </c>
      <c r="T22" s="117">
        <f>Distances!$G22/(Distances!$G$26-Distances!$G$20)</f>
        <v>2.4314656374048556E-2</v>
      </c>
      <c r="U22" s="117">
        <f>Distances!$G22/(Distances!$G$26-Distances!$G$21)</f>
        <v>2.3037165730149925E-2</v>
      </c>
      <c r="V22" s="117">
        <v>0</v>
      </c>
      <c r="W22" s="117">
        <f>Distances!$G22/(Distances!$G$26-Distances!$G$23)</f>
        <v>2.2921187825157702E-2</v>
      </c>
      <c r="X22" s="117">
        <f>Distances!$G22/(Distances!$G$26-Distances!$G$24)</f>
        <v>2.2997177530619587E-2</v>
      </c>
    </row>
    <row r="23" spans="1:24" ht="15.75" x14ac:dyDescent="0.25">
      <c r="A23" s="117" t="s">
        <v>102</v>
      </c>
      <c r="B23" s="117">
        <f>Distances!$G23/(Distances!$G$26-Distances!$G$2)</f>
        <v>2.4653637593393669E-3</v>
      </c>
      <c r="C23" s="117">
        <f>Distances!$G23/(Distances!$G$26-Distances!$G$3)</f>
        <v>2.6567568163930241E-3</v>
      </c>
      <c r="D23" s="117">
        <f>Distances!$G23/(Distances!$G$26-Distances!$G$4)</f>
        <v>2.4753618009299774E-3</v>
      </c>
      <c r="E23" s="117">
        <f>Distances!$G23/(Distances!$G$26-Distances!$G$5)</f>
        <v>2.4605697391351525E-3</v>
      </c>
      <c r="F23" s="117">
        <f>Distances!$G23/(Distances!$G$26-Distances!$G$6)</f>
        <v>2.4738467095853757E-3</v>
      </c>
      <c r="G23" s="117">
        <f>Distances!$G23/(Distances!$G$26-Distances!$G$7)</f>
        <v>2.4746763253598193E-3</v>
      </c>
      <c r="H23" s="117">
        <f>Distances!$G23/(Distances!$G$26-Distances!$G$8)</f>
        <v>2.5341162909537471E-3</v>
      </c>
      <c r="I23" s="117">
        <f>Distances!$G23/(Distances!$G$26-Distances!$G$9)</f>
        <v>3.0788446203269711E-3</v>
      </c>
      <c r="J23" s="117">
        <f>Distances!$G23/(Distances!$G$26-Distances!$G$10)</f>
        <v>2.4976494510373036E-3</v>
      </c>
      <c r="K23" s="117">
        <f>Distances!$G23/(Distances!$G$26-Distances!$G$11)</f>
        <v>2.6832134683529669E-3</v>
      </c>
      <c r="L23" s="117">
        <f>Distances!$G23/(Distances!$G$26-Distances!$G$12)</f>
        <v>2.8504723645540893E-3</v>
      </c>
      <c r="M23" s="117">
        <f>Distances!$G23/(Distances!$G$26-Distances!$G$13)</f>
        <v>2.5281440136084576E-3</v>
      </c>
      <c r="N23" s="117">
        <f>Distances!$G23/(Distances!$G$26-Distances!$G$14)</f>
        <v>2.9210831057697069E-3</v>
      </c>
      <c r="O23" s="117">
        <f>Distances!$G23/(Distances!$G$26-Distances!$G$15)</f>
        <v>2.5370127827051463E-3</v>
      </c>
      <c r="P23" s="117">
        <f>Distances!$G23/(Distances!$G$26-Distances!$G$16)</f>
        <v>2.4576673856706471E-3</v>
      </c>
      <c r="Q23" s="117">
        <f>Distances!$G23/(Distances!$G$26-Distances!$G$17)</f>
        <v>2.4495438751752155E-3</v>
      </c>
      <c r="R23" s="117">
        <f>Distances!$G23/(Distances!$G$26-Distances!$G$18)</f>
        <v>2.468929871259299E-3</v>
      </c>
      <c r="S23" s="117">
        <f>Distances!$G23/(Distances!$G$26-Distances!$G$19)</f>
        <v>2.5108101882784285E-3</v>
      </c>
      <c r="T23" s="117">
        <f>Distances!$G23/(Distances!$G$26-Distances!$G$20)</f>
        <v>2.5994700850323848E-3</v>
      </c>
      <c r="U23" s="117">
        <f>Distances!$G23/(Distances!$G$26-Distances!$G$21)</f>
        <v>2.4628940766513821E-3</v>
      </c>
      <c r="V23" s="117">
        <f>Distances!$G23/(Distances!$G$26-Distances!$G$22)</f>
        <v>2.5017065930984638E-3</v>
      </c>
      <c r="W23" s="117">
        <v>0</v>
      </c>
      <c r="X23" s="117">
        <f>Distances!$G23/(Distances!$G$26-Distances!$G$24)</f>
        <v>2.4586189544027136E-3</v>
      </c>
    </row>
    <row r="24" spans="1:24" ht="15.75" x14ac:dyDescent="0.25">
      <c r="A24" s="117" t="s">
        <v>101</v>
      </c>
      <c r="B24" s="117">
        <f>Distances!$G24/(Distances!$G$26-Distances!$G$2)</f>
        <v>5.7897189776402224E-3</v>
      </c>
      <c r="C24" s="117">
        <f>Distances!$G24/(Distances!$G$26-Distances!$G$3)</f>
        <v>6.2391909918265076E-3</v>
      </c>
      <c r="D24" s="117">
        <f>Distances!$G24/(Distances!$G$26-Distances!$G$4)</f>
        <v>5.8131986166659478E-3</v>
      </c>
      <c r="E24" s="117">
        <f>Distances!$G24/(Distances!$G$26-Distances!$G$5)</f>
        <v>5.7784605863986111E-3</v>
      </c>
      <c r="F24" s="117">
        <f>Distances!$G24/(Distances!$G$26-Distances!$G$6)</f>
        <v>5.80964054006266E-3</v>
      </c>
      <c r="G24" s="117">
        <f>Distances!$G24/(Distances!$G$26-Distances!$G$7)</f>
        <v>5.8115888295088925E-3</v>
      </c>
      <c r="H24" s="117">
        <f>Distances!$G24/(Distances!$G$26-Distances!$G$8)</f>
        <v>5.9511790605755099E-3</v>
      </c>
      <c r="I24" s="117">
        <f>Distances!$G24/(Distances!$G$26-Distances!$G$9)</f>
        <v>7.2304320447580646E-3</v>
      </c>
      <c r="J24" s="117">
        <f>Distances!$G24/(Distances!$G$26-Distances!$G$10)</f>
        <v>5.8655394650720142E-3</v>
      </c>
      <c r="K24" s="117">
        <f>Distances!$G24/(Distances!$G$26-Distances!$G$11)</f>
        <v>6.3013224234892929E-3</v>
      </c>
      <c r="L24" s="117">
        <f>Distances!$G24/(Distances!$G$26-Distances!$G$12)</f>
        <v>6.6941171994513967E-3</v>
      </c>
      <c r="M24" s="117">
        <f>Distances!$G24/(Distances!$G$26-Distances!$G$13)</f>
        <v>5.937153622197597E-3</v>
      </c>
      <c r="N24" s="117">
        <f>Distances!$G24/(Distances!$G$26-Distances!$G$14)</f>
        <v>6.8599411460769652E-3</v>
      </c>
      <c r="O24" s="117">
        <f>Distances!$G24/(Distances!$G$26-Distances!$G$15)</f>
        <v>5.9579812507992141E-3</v>
      </c>
      <c r="P24" s="117">
        <f>Distances!$G24/(Distances!$G$26-Distances!$G$16)</f>
        <v>5.771644630388221E-3</v>
      </c>
      <c r="Q24" s="117">
        <f>Distances!$G24/(Distances!$G$26-Distances!$G$17)</f>
        <v>5.7525671848379289E-3</v>
      </c>
      <c r="R24" s="117">
        <f>Distances!$G24/(Distances!$G$26-Distances!$G$18)</f>
        <v>5.7980937198181277E-3</v>
      </c>
      <c r="S24" s="117">
        <f>Distances!$G24/(Distances!$G$26-Distances!$G$19)</f>
        <v>5.8964464538991289E-3</v>
      </c>
      <c r="T24" s="117">
        <f>Distances!$G24/(Distances!$G$26-Distances!$G$20)</f>
        <v>6.1046574673235959E-3</v>
      </c>
      <c r="U24" s="117">
        <f>Distances!$G24/(Distances!$G$26-Distances!$G$21)</f>
        <v>5.7839191159876728E-3</v>
      </c>
      <c r="V24" s="117">
        <f>Distances!$G24/(Distances!$G$26-Distances!$G$22)</f>
        <v>5.875067354129967E-3</v>
      </c>
      <c r="W24" s="117">
        <f>Distances!$G24/(Distances!$G$26-Distances!$G$23)</f>
        <v>5.7548006545599818E-3</v>
      </c>
      <c r="X24" s="117">
        <v>0</v>
      </c>
    </row>
    <row r="25" spans="1:24" ht="15.75" x14ac:dyDescent="0.25">
      <c r="A25" s="117" t="s">
        <v>244</v>
      </c>
      <c r="B25" s="117">
        <f>SUM(B2:B24)</f>
        <v>1.0000000000000002</v>
      </c>
      <c r="C25" s="117">
        <f t="shared" ref="C25:X25" si="0">SUM(C2:C24)</f>
        <v>1.0000000000000002</v>
      </c>
      <c r="D25" s="117">
        <f t="shared" si="0"/>
        <v>1.0000000000000002</v>
      </c>
      <c r="E25" s="117">
        <f t="shared" si="0"/>
        <v>0.99999999999999989</v>
      </c>
      <c r="F25" s="117">
        <f t="shared" si="0"/>
        <v>1</v>
      </c>
      <c r="G25" s="117">
        <f t="shared" si="0"/>
        <v>1</v>
      </c>
      <c r="H25" s="117">
        <f t="shared" si="0"/>
        <v>1</v>
      </c>
      <c r="I25" s="117">
        <f t="shared" si="0"/>
        <v>1</v>
      </c>
      <c r="J25" s="117">
        <f t="shared" si="0"/>
        <v>1</v>
      </c>
      <c r="K25" s="117">
        <f t="shared" si="0"/>
        <v>1</v>
      </c>
      <c r="L25" s="117">
        <f t="shared" si="0"/>
        <v>1.0000000000000002</v>
      </c>
      <c r="M25" s="117">
        <f t="shared" si="0"/>
        <v>1</v>
      </c>
      <c r="N25" s="117">
        <f t="shared" si="0"/>
        <v>1.0000000000000002</v>
      </c>
      <c r="O25" s="117">
        <f t="shared" si="0"/>
        <v>0.99999999999999978</v>
      </c>
      <c r="P25" s="117">
        <f t="shared" si="0"/>
        <v>0.99999999999999989</v>
      </c>
      <c r="Q25" s="117">
        <f t="shared" si="0"/>
        <v>1</v>
      </c>
      <c r="R25" s="117">
        <f t="shared" si="0"/>
        <v>0.99999999999999989</v>
      </c>
      <c r="S25" s="117">
        <f t="shared" si="0"/>
        <v>1</v>
      </c>
      <c r="T25" s="117">
        <f t="shared" si="0"/>
        <v>0.99999999999999989</v>
      </c>
      <c r="U25" s="117">
        <f t="shared" si="0"/>
        <v>0.99999999999999989</v>
      </c>
      <c r="V25" s="117">
        <f t="shared" si="0"/>
        <v>0.99999999999999989</v>
      </c>
      <c r="W25" s="117">
        <f t="shared" si="0"/>
        <v>1</v>
      </c>
      <c r="X25" s="117">
        <f t="shared" si="0"/>
        <v>1</v>
      </c>
    </row>
    <row r="26" spans="1:24" ht="15.75" x14ac:dyDescent="0.25">
      <c r="A26" s="117" t="s">
        <v>460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4"/>
  <sheetViews>
    <sheetView workbookViewId="0">
      <selection activeCell="T13" sqref="T13"/>
    </sheetView>
  </sheetViews>
  <sheetFormatPr defaultRowHeight="15" x14ac:dyDescent="0.25"/>
  <cols>
    <col min="1" max="1" width="11.75" style="67" bestFit="1" customWidth="1"/>
    <col min="2" max="2" width="10" style="67" bestFit="1" customWidth="1"/>
    <col min="3" max="3" width="11.75" style="67" bestFit="1" customWidth="1"/>
    <col min="4" max="4" width="6.875" style="67" bestFit="1" customWidth="1"/>
    <col min="5" max="5" width="9.875" style="67" bestFit="1" customWidth="1"/>
    <col min="6" max="6" width="7.625" style="67" bestFit="1" customWidth="1"/>
    <col min="7" max="8" width="8.625" style="67" bestFit="1" customWidth="1"/>
    <col min="9" max="9" width="7.375" style="67" bestFit="1" customWidth="1"/>
    <col min="10" max="10" width="9.5" style="67" bestFit="1" customWidth="1"/>
    <col min="11" max="11" width="8.875" style="67" bestFit="1" customWidth="1"/>
    <col min="12" max="16384" width="9" style="67"/>
  </cols>
  <sheetData>
    <row r="1" spans="1:11" x14ac:dyDescent="0.25">
      <c r="B1" s="67" t="s">
        <v>92</v>
      </c>
      <c r="C1" s="67" t="s">
        <v>91</v>
      </c>
      <c r="D1" s="67" t="s">
        <v>90</v>
      </c>
      <c r="E1" s="67" t="s">
        <v>440</v>
      </c>
      <c r="F1" s="67" t="s">
        <v>89</v>
      </c>
      <c r="G1" s="67" t="s">
        <v>88</v>
      </c>
      <c r="H1" s="67" t="s">
        <v>87</v>
      </c>
      <c r="I1" s="67" t="s">
        <v>86</v>
      </c>
      <c r="J1" s="67" t="s">
        <v>85</v>
      </c>
      <c r="K1" s="67" t="s">
        <v>84</v>
      </c>
    </row>
    <row r="2" spans="1:11" ht="15.75" x14ac:dyDescent="0.25">
      <c r="A2" s="67" t="s">
        <v>92</v>
      </c>
      <c r="B2" s="117">
        <v>0</v>
      </c>
      <c r="C2" s="117">
        <f>'Texas Calc'!$D2/('Texas Calc'!$D$12-'Texas Calc'!$D$3)</f>
        <v>2.0987161000017376E-2</v>
      </c>
      <c r="D2" s="117">
        <f>'Texas Calc'!$D2/('Texas Calc'!$D$12-'Texas Calc'!$D$4)</f>
        <v>1.7980010121197751E-2</v>
      </c>
      <c r="E2" s="117">
        <f>'Texas Calc'!$D2/('Texas Calc'!$D$12-'Texas Calc'!$D$5)</f>
        <v>1.7756000759870872E-2</v>
      </c>
      <c r="F2" s="117">
        <f>'Texas Calc'!$D2/('Texas Calc'!$D$12-'Texas Calc'!$D$6)</f>
        <v>1.7956930636075775E-2</v>
      </c>
      <c r="G2" s="117">
        <f>'Texas Calc'!$D2/('Texas Calc'!$D$12-'Texas Calc'!$D$7)</f>
        <v>1.7969564383740682E-2</v>
      </c>
      <c r="H2" s="117">
        <f>'Texas Calc'!$D2/('Texas Calc'!$D$12-'Texas Calc'!$D$8)</f>
        <v>1.8899602068209481E-2</v>
      </c>
      <c r="I2" s="117">
        <f>'Texas Calc'!$D2/('Texas Calc'!$D$12-'Texas Calc'!$D$9)</f>
        <v>3.0544169596519122E-2</v>
      </c>
      <c r="J2" s="117">
        <f>'Texas Calc'!$D2/('Texas Calc'!$D$12-'Texas Calc'!$D$10)</f>
        <v>1.8323141722115893E-2</v>
      </c>
      <c r="K2" s="117">
        <f>'Texas Calc'!$D2/('Texas Calc'!$D$12-'Texas Calc'!$D$11)</f>
        <v>2.1470327654164453E-2</v>
      </c>
    </row>
    <row r="3" spans="1:11" ht="15.75" x14ac:dyDescent="0.25">
      <c r="A3" s="67" t="s">
        <v>91</v>
      </c>
      <c r="B3" s="117">
        <f>'Texas Calc'!$D3/('Texas Calc'!$D$12-'Texas Calc'!$D$2)</f>
        <v>0.16834319948212895</v>
      </c>
      <c r="C3" s="117">
        <v>0</v>
      </c>
      <c r="D3" s="117">
        <f>'Texas Calc'!$D3/('Texas Calc'!$D$12-'Texas Calc'!$D$4)</f>
        <v>0.16977590682749721</v>
      </c>
      <c r="E3" s="117">
        <f>'Texas Calc'!$D3/('Texas Calc'!$D$12-'Texas Calc'!$D$5)</f>
        <v>0.16766070265348612</v>
      </c>
      <c r="F3" s="117">
        <f>'Texas Calc'!$D3/('Texas Calc'!$D$12-'Texas Calc'!$D$6)</f>
        <v>0.16955797922404858</v>
      </c>
      <c r="G3" s="117">
        <f>'Texas Calc'!$D3/('Texas Calc'!$D$12-'Texas Calc'!$D$7)</f>
        <v>0.16967727314835571</v>
      </c>
      <c r="H3" s="117">
        <f>'Texas Calc'!$D3/('Texas Calc'!$D$12-'Texas Calc'!$D$8)</f>
        <v>0.17845913646211878</v>
      </c>
      <c r="I3" s="117">
        <f>'Texas Calc'!$D3/('Texas Calc'!$D$12-'Texas Calc'!$D$9)</f>
        <v>0.28841274596548766</v>
      </c>
      <c r="J3" s="117">
        <f>'Texas Calc'!$D3/('Texas Calc'!$D$12-'Texas Calc'!$D$10)</f>
        <v>0.17301592050459563</v>
      </c>
      <c r="K3" s="117">
        <f>'Texas Calc'!$D3/('Texas Calc'!$D$12-'Texas Calc'!$D$11)</f>
        <v>0.20273316437523992</v>
      </c>
    </row>
    <row r="4" spans="1:11" ht="15.75" x14ac:dyDescent="0.25">
      <c r="A4" s="67" t="s">
        <v>90</v>
      </c>
      <c r="B4" s="117">
        <f>'Texas Calc'!$D4/('Texas Calc'!$D$12-'Texas Calc'!$D$2)</f>
        <v>2.6267094425965205E-2</v>
      </c>
      <c r="C4" s="117">
        <f>'Texas Calc'!$D4/('Texas Calc'!$D$12-'Texas Calc'!$D$3)</f>
        <v>3.0921195702640351E-2</v>
      </c>
      <c r="D4" s="117">
        <v>0</v>
      </c>
      <c r="E4" s="117">
        <f>'Texas Calc'!$D4/('Texas Calc'!$D$12-'Texas Calc'!$D$5)</f>
        <v>2.6160602398377916E-2</v>
      </c>
      <c r="F4" s="117">
        <f>'Texas Calc'!$D4/('Texas Calc'!$D$12-'Texas Calc'!$D$6)</f>
        <v>2.6456640153300272E-2</v>
      </c>
      <c r="G4" s="117">
        <f>'Texas Calc'!$D4/('Texas Calc'!$D$12-'Texas Calc'!$D$7)</f>
        <v>2.6475253942178343E-2</v>
      </c>
      <c r="H4" s="117">
        <f>'Texas Calc'!$D4/('Texas Calc'!$D$12-'Texas Calc'!$D$8)</f>
        <v>2.7845514419632452E-2</v>
      </c>
      <c r="I4" s="117">
        <f>'Texas Calc'!$D4/('Texas Calc'!$D$12-'Texas Calc'!$D$9)</f>
        <v>4.5001905958972882E-2</v>
      </c>
      <c r="J4" s="117">
        <f>'Texas Calc'!$D4/('Texas Calc'!$D$12-'Texas Calc'!$D$10)</f>
        <v>2.6996193104741089E-2</v>
      </c>
      <c r="K4" s="117">
        <f>'Texas Calc'!$D4/('Texas Calc'!$D$12-'Texas Calc'!$D$11)</f>
        <v>3.1633063814285343E-2</v>
      </c>
    </row>
    <row r="5" spans="1:11" ht="15.75" x14ac:dyDescent="0.25">
      <c r="A5" s="67" t="s">
        <v>440</v>
      </c>
      <c r="B5" s="117">
        <f>'Texas Calc'!$D5/('Texas Calc'!$D$12-'Texas Calc'!$D$2)</f>
        <v>1.3757577731545755E-2</v>
      </c>
      <c r="C5" s="117">
        <f>'Texas Calc'!$D5/('Texas Calc'!$D$12-'Texas Calc'!$D$3)</f>
        <v>1.6195196413155678E-2</v>
      </c>
      <c r="D5" s="117">
        <f>'Texas Calc'!$D5/('Texas Calc'!$D$12-'Texas Calc'!$D$4)</f>
        <v>1.3874663439380082E-2</v>
      </c>
      <c r="E5" s="117">
        <v>0</v>
      </c>
      <c r="F5" s="117">
        <f>'Texas Calc'!$D5/('Texas Calc'!$D$12-'Texas Calc'!$D$6)</f>
        <v>1.3856853655833628E-2</v>
      </c>
      <c r="G5" s="117">
        <f>'Texas Calc'!$D5/('Texas Calc'!$D$12-'Texas Calc'!$D$7)</f>
        <v>1.3866602760291695E-2</v>
      </c>
      <c r="H5" s="117">
        <f>'Texas Calc'!$D5/('Texas Calc'!$D$12-'Texas Calc'!$D$8)</f>
        <v>1.4584286441833766E-2</v>
      </c>
      <c r="I5" s="117">
        <f>'Texas Calc'!$D5/('Texas Calc'!$D$12-'Texas Calc'!$D$9)</f>
        <v>2.3570068666836627E-2</v>
      </c>
      <c r="J5" s="117">
        <f>'Texas Calc'!$D5/('Texas Calc'!$D$12-'Texas Calc'!$D$10)</f>
        <v>1.4139448355854744E-2</v>
      </c>
      <c r="K5" s="117">
        <f>'Texas Calc'!$D5/('Texas Calc'!$D$12-'Texas Calc'!$D$11)</f>
        <v>1.6568042405245446E-2</v>
      </c>
    </row>
    <row r="6" spans="1:11" ht="15.75" x14ac:dyDescent="0.25">
      <c r="A6" s="67" t="s">
        <v>89</v>
      </c>
      <c r="B6" s="117">
        <f>'Texas Calc'!$D6/('Texas Calc'!$D$12-'Texas Calc'!$D$2)</f>
        <v>2.4992671636382885E-2</v>
      </c>
      <c r="C6" s="117">
        <f>'Texas Calc'!$D6/('Texas Calc'!$D$12-'Texas Calc'!$D$3)</f>
        <v>2.9420965953375584E-2</v>
      </c>
      <c r="D6" s="117">
        <f>'Texas Calc'!$D6/('Texas Calc'!$D$12-'Texas Calc'!$D$4)</f>
        <v>2.5205375115608511E-2</v>
      </c>
      <c r="E6" s="117">
        <f>'Texas Calc'!$D6/('Texas Calc'!$D$12-'Texas Calc'!$D$5)</f>
        <v>2.4891346372376874E-2</v>
      </c>
      <c r="F6" s="117">
        <v>0</v>
      </c>
      <c r="G6" s="117">
        <f>'Texas Calc'!$D6/('Texas Calc'!$D$12-'Texas Calc'!$D$7)</f>
        <v>2.5190731701662146E-2</v>
      </c>
      <c r="H6" s="117">
        <f>'Texas Calc'!$D6/('Texas Calc'!$D$12-'Texas Calc'!$D$8)</f>
        <v>2.6494510095037508E-2</v>
      </c>
      <c r="I6" s="117">
        <f>'Texas Calc'!$D6/('Texas Calc'!$D$12-'Texas Calc'!$D$9)</f>
        <v>4.2818510506141098E-2</v>
      </c>
      <c r="J6" s="117">
        <f>'Texas Calc'!$D6/('Texas Calc'!$D$12-'Texas Calc'!$D$10)</f>
        <v>2.5686396019204364E-2</v>
      </c>
      <c r="K6" s="117">
        <f>'Texas Calc'!$D6/('Texas Calc'!$D$12-'Texas Calc'!$D$11)</f>
        <v>3.0098295759034187E-2</v>
      </c>
    </row>
    <row r="7" spans="1:11" ht="15.75" x14ac:dyDescent="0.25">
      <c r="A7" s="67" t="s">
        <v>88</v>
      </c>
      <c r="B7" s="117">
        <f>'Texas Calc'!$D7/('Texas Calc'!$D$12-'Texas Calc'!$D$2)</f>
        <v>2.5690698270913317E-2</v>
      </c>
      <c r="C7" s="117">
        <f>'Texas Calc'!$D7/('Texas Calc'!$D$12-'Texas Calc'!$D$3)</f>
        <v>3.0242671537630654E-2</v>
      </c>
      <c r="D7" s="117">
        <f>'Texas Calc'!$D7/('Texas Calc'!$D$12-'Texas Calc'!$D$4)</f>
        <v>2.59093423992987E-2</v>
      </c>
      <c r="E7" s="117">
        <f>'Texas Calc'!$D7/('Texas Calc'!$D$12-'Texas Calc'!$D$5)</f>
        <v>2.5586543068033381E-2</v>
      </c>
      <c r="F7" s="117">
        <f>'Texas Calc'!$D7/('Texas Calc'!$D$12-'Texas Calc'!$D$6)</f>
        <v>2.5876084671500221E-2</v>
      </c>
      <c r="G7" s="117">
        <v>0</v>
      </c>
      <c r="H7" s="117">
        <f>'Texas Calc'!$D7/('Texas Calc'!$D$12-'Texas Calc'!$D$8)</f>
        <v>2.723448195495861E-2</v>
      </c>
      <c r="I7" s="117">
        <f>'Texas Calc'!$D7/('Texas Calc'!$D$12-'Texas Calc'!$D$9)</f>
        <v>4.4014399493883319E-2</v>
      </c>
      <c r="J7" s="117">
        <f>'Texas Calc'!$D7/('Texas Calc'!$D$12-'Texas Calc'!$D$10)</f>
        <v>2.6403797857125523E-2</v>
      </c>
      <c r="K7" s="117">
        <f>'Texas Calc'!$D7/('Texas Calc'!$D$12-'Texas Calc'!$D$11)</f>
        <v>3.093891865839625E-2</v>
      </c>
    </row>
    <row r="8" spans="1:11" ht="15.75" x14ac:dyDescent="0.25">
      <c r="A8" s="67" t="s">
        <v>87</v>
      </c>
      <c r="B8" s="117">
        <f>'Texas Calc'!$D8/('Texas Calc'!$D$12-'Texas Calc'!$D$2)</f>
        <v>7.4513172733601765E-2</v>
      </c>
      <c r="C8" s="117">
        <f>'Texas Calc'!$D8/('Texas Calc'!$D$12-'Texas Calc'!$D$3)</f>
        <v>8.7715693222726196E-2</v>
      </c>
      <c r="D8" s="117">
        <f>'Texas Calc'!$D8/('Texas Calc'!$D$12-'Texas Calc'!$D$4)</f>
        <v>7.5147327069687422E-2</v>
      </c>
      <c r="E8" s="117">
        <f>'Texas Calc'!$D8/('Texas Calc'!$D$12-'Texas Calc'!$D$5)</f>
        <v>7.4211081504260493E-2</v>
      </c>
      <c r="F8" s="117">
        <f>'Texas Calc'!$D8/('Texas Calc'!$D$12-'Texas Calc'!$D$6)</f>
        <v>7.5050866522370141E-2</v>
      </c>
      <c r="G8" s="117">
        <f>'Texas Calc'!$D8/('Texas Calc'!$D$12-'Texas Calc'!$D$7)</f>
        <v>7.5103669182740806E-2</v>
      </c>
      <c r="H8" s="117">
        <v>0</v>
      </c>
      <c r="I8" s="117">
        <f>'Texas Calc'!$D8/('Texas Calc'!$D$12-'Texas Calc'!$D$9)</f>
        <v>0.12765914408666201</v>
      </c>
      <c r="J8" s="117">
        <f>'Texas Calc'!$D8/('Texas Calc'!$D$12-'Texas Calc'!$D$10)</f>
        <v>7.6581443205792438E-2</v>
      </c>
      <c r="K8" s="117">
        <f>'Texas Calc'!$D8/('Texas Calc'!$D$12-'Texas Calc'!$D$11)</f>
        <v>8.9735084888448918E-2</v>
      </c>
    </row>
    <row r="9" spans="1:11" ht="15.75" x14ac:dyDescent="0.25">
      <c r="A9" s="67" t="s">
        <v>86</v>
      </c>
      <c r="B9" s="117">
        <f>'Texas Calc'!$D9/('Texas Calc'!$D$12-'Texas Calc'!$D$2)</f>
        <v>0.43413979260730962</v>
      </c>
      <c r="C9" s="117">
        <f>'Texas Calc'!$D9/('Texas Calc'!$D$12-'Texas Calc'!$D$3)</f>
        <v>0.5110622923045679</v>
      </c>
      <c r="D9" s="117">
        <f>'Texas Calc'!$D9/('Texas Calc'!$D$12-'Texas Calc'!$D$4)</f>
        <v>0.4378345974565615</v>
      </c>
      <c r="E9" s="117">
        <f>'Texas Calc'!$D9/('Texas Calc'!$D$12-'Texas Calc'!$D$5)</f>
        <v>0.43237970350033261</v>
      </c>
      <c r="F9" s="117">
        <f>'Texas Calc'!$D9/('Texas Calc'!$D$12-'Texas Calc'!$D$6)</f>
        <v>0.43727258458728224</v>
      </c>
      <c r="G9" s="117">
        <f>'Texas Calc'!$D9/('Texas Calc'!$D$12-'Texas Calc'!$D$7)</f>
        <v>0.43758023134531776</v>
      </c>
      <c r="H9" s="117">
        <f>'Texas Calc'!$D9/('Texas Calc'!$D$12-'Texas Calc'!$D$8)</f>
        <v>0.46022775336860916</v>
      </c>
      <c r="I9" s="117">
        <v>0</v>
      </c>
      <c r="J9" s="117">
        <f>'Texas Calc'!$D9/('Texas Calc'!$D$12-'Texas Calc'!$D$10)</f>
        <v>0.446190259402797</v>
      </c>
      <c r="K9" s="117">
        <f>'Texas Calc'!$D9/('Texas Calc'!$D$12-'Texas Calc'!$D$11)</f>
        <v>0.52282797408655501</v>
      </c>
    </row>
    <row r="10" spans="1:11" ht="15.75" x14ac:dyDescent="0.25">
      <c r="A10" s="67" t="s">
        <v>85</v>
      </c>
      <c r="B10" s="117">
        <f>'Texas Calc'!$D10/('Texas Calc'!$D$12-'Texas Calc'!$D$2)</f>
        <v>4.4835742872148553E-2</v>
      </c>
      <c r="C10" s="117">
        <f>'Texas Calc'!$D10/('Texas Calc'!$D$12-'Texas Calc'!$D$3)</f>
        <v>5.2779906195202411E-2</v>
      </c>
      <c r="D10" s="117">
        <f>'Texas Calc'!$D10/('Texas Calc'!$D$12-'Texas Calc'!$D$4)</f>
        <v>4.5217323466705261E-2</v>
      </c>
      <c r="E10" s="117">
        <f>'Texas Calc'!$D10/('Texas Calc'!$D$12-'Texas Calc'!$D$5)</f>
        <v>4.4653969848859089E-2</v>
      </c>
      <c r="F10" s="117">
        <f>'Texas Calc'!$D10/('Texas Calc'!$D$12-'Texas Calc'!$D$6)</f>
        <v>4.5159281644861403E-2</v>
      </c>
      <c r="G10" s="117">
        <f>'Texas Calc'!$D10/('Texas Calc'!$D$12-'Texas Calc'!$D$7)</f>
        <v>4.5191053832469207E-2</v>
      </c>
      <c r="H10" s="117">
        <f>'Texas Calc'!$D10/('Texas Calc'!$D$12-'Texas Calc'!$D$8)</f>
        <v>4.7529974363179656E-2</v>
      </c>
      <c r="I10" s="117">
        <f>'Texas Calc'!$D10/('Texas Calc'!$D$12-'Texas Calc'!$D$9)</f>
        <v>7.6814506074132566E-2</v>
      </c>
      <c r="J10" s="117">
        <v>0</v>
      </c>
      <c r="K10" s="117">
        <f>'Texas Calc'!$D10/('Texas Calc'!$D$12-'Texas Calc'!$D$11)</f>
        <v>5.3995005783112913E-2</v>
      </c>
    </row>
    <row r="11" spans="1:11" ht="15.75" x14ac:dyDescent="0.25">
      <c r="A11" s="67" t="s">
        <v>84</v>
      </c>
      <c r="B11" s="117">
        <f>'Texas Calc'!$D11/('Texas Calc'!$D$12-'Texas Calc'!$D$2)</f>
        <v>0.18745994845717587</v>
      </c>
      <c r="C11" s="117">
        <f>'Texas Calc'!$D11/('Texas Calc'!$D$12-'Texas Calc'!$D$3)</f>
        <v>0.2206747978535967</v>
      </c>
      <c r="D11" s="117">
        <f>'Texas Calc'!$D11/('Texas Calc'!$D$12-'Texas Calc'!$D$4)</f>
        <v>0.18905535145499916</v>
      </c>
      <c r="E11" s="117">
        <f>'Texas Calc'!$D11/('Texas Calc'!$D$12-'Texas Calc'!$D$5)</f>
        <v>0.1866999485242225</v>
      </c>
      <c r="F11" s="117">
        <f>'Texas Calc'!$D11/('Texas Calc'!$D$12-'Texas Calc'!$D$6)</f>
        <v>0.18881267638742558</v>
      </c>
      <c r="G11" s="117">
        <f>'Texas Calc'!$D11/('Texas Calc'!$D$12-'Texas Calc'!$D$7)</f>
        <v>0.18894551711381466</v>
      </c>
      <c r="H11" s="117">
        <f>'Texas Calc'!$D11/('Texas Calc'!$D$12-'Texas Calc'!$D$8)</f>
        <v>0.19872463292734507</v>
      </c>
      <c r="I11" s="117">
        <f>'Texas Calc'!$D11/('Texas Calc'!$D$12-'Texas Calc'!$D$9)</f>
        <v>0.32116437527268465</v>
      </c>
      <c r="J11" s="117">
        <f>'Texas Calc'!$D11/('Texas Calc'!$D$12-'Texas Calc'!$D$10)</f>
        <v>0.19266329521974798</v>
      </c>
      <c r="K11" s="117">
        <v>0</v>
      </c>
    </row>
    <row r="12" spans="1:11" ht="15.75" x14ac:dyDescent="0.25">
      <c r="A12" s="67" t="s">
        <v>244</v>
      </c>
      <c r="B12" s="117">
        <f>SUM(B2:B11)</f>
        <v>0.99999989821717183</v>
      </c>
      <c r="C12" s="117">
        <f t="shared" ref="C12:K12" si="0">SUM(C2:C11)</f>
        <v>0.99999988018291286</v>
      </c>
      <c r="D12" s="117">
        <f t="shared" si="0"/>
        <v>0.99999989735093564</v>
      </c>
      <c r="E12" s="117">
        <f t="shared" si="0"/>
        <v>0.99999989862981975</v>
      </c>
      <c r="F12" s="117">
        <f t="shared" si="0"/>
        <v>0.9999998974826978</v>
      </c>
      <c r="G12" s="117">
        <f t="shared" si="0"/>
        <v>0.99999989741057105</v>
      </c>
      <c r="H12" s="117">
        <f t="shared" si="0"/>
        <v>0.99999989210092455</v>
      </c>
      <c r="I12" s="117">
        <f t="shared" si="0"/>
        <v>0.99999982562132006</v>
      </c>
      <c r="J12" s="117">
        <f t="shared" si="0"/>
        <v>0.99999989539197465</v>
      </c>
      <c r="K12" s="117">
        <f t="shared" si="0"/>
        <v>0.99999987742448238</v>
      </c>
    </row>
    <row r="13" spans="1:11" x14ac:dyDescent="0.25">
      <c r="A13" s="67" t="s">
        <v>461</v>
      </c>
    </row>
    <row r="14" spans="1:11" x14ac:dyDescent="0.25">
      <c r="A14" s="67" t="s">
        <v>462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26"/>
  <sheetViews>
    <sheetView workbookViewId="0">
      <selection activeCell="T13" sqref="T13"/>
    </sheetView>
  </sheetViews>
  <sheetFormatPr defaultRowHeight="15" x14ac:dyDescent="0.25"/>
  <cols>
    <col min="1" max="1" width="13.625" style="67" bestFit="1" customWidth="1"/>
    <col min="2" max="2" width="10" style="67" bestFit="1" customWidth="1"/>
    <col min="3" max="3" width="11.75" style="67" bestFit="1" customWidth="1"/>
    <col min="4" max="4" width="6.875" style="67" bestFit="1" customWidth="1"/>
    <col min="5" max="5" width="9.875" style="67" bestFit="1" customWidth="1"/>
    <col min="6" max="6" width="7.625" style="67" bestFit="1" customWidth="1"/>
    <col min="7" max="8" width="8.625" style="67" bestFit="1" customWidth="1"/>
    <col min="9" max="9" width="7.875" style="67" bestFit="1" customWidth="1"/>
    <col min="10" max="10" width="9.5" style="67" bestFit="1" customWidth="1"/>
    <col min="11" max="11" width="8.875" style="67" bestFit="1" customWidth="1"/>
    <col min="12" max="12" width="10.5" style="67" bestFit="1" customWidth="1"/>
    <col min="13" max="13" width="10.875" style="67" bestFit="1" customWidth="1"/>
    <col min="14" max="14" width="10.625" style="67" bestFit="1" customWidth="1"/>
    <col min="15" max="15" width="10.875" style="67" bestFit="1" customWidth="1"/>
    <col min="16" max="16" width="12.875" style="67" bestFit="1" customWidth="1"/>
    <col min="17" max="17" width="7.375" style="67" bestFit="1" customWidth="1"/>
    <col min="18" max="18" width="6.125" style="67" bestFit="1" customWidth="1"/>
    <col min="19" max="19" width="9.375" style="67" bestFit="1" customWidth="1"/>
    <col min="20" max="20" width="7" style="67" bestFit="1" customWidth="1"/>
    <col min="21" max="21" width="8.625" style="67" bestFit="1" customWidth="1"/>
    <col min="22" max="22" width="11.125" style="67" bestFit="1" customWidth="1"/>
    <col min="23" max="23" width="13.625" style="67" bestFit="1" customWidth="1"/>
    <col min="24" max="24" width="10.375" style="67" bestFit="1" customWidth="1"/>
    <col min="25" max="16384" width="9" style="67"/>
  </cols>
  <sheetData>
    <row r="1" spans="1:25" ht="15.75" x14ac:dyDescent="0.25">
      <c r="B1" s="117" t="s">
        <v>92</v>
      </c>
      <c r="C1" s="117" t="s">
        <v>91</v>
      </c>
      <c r="D1" s="117" t="s">
        <v>90</v>
      </c>
      <c r="E1" s="117" t="s">
        <v>440</v>
      </c>
      <c r="F1" s="117" t="s">
        <v>89</v>
      </c>
      <c r="G1" s="117" t="s">
        <v>88</v>
      </c>
      <c r="H1" s="117" t="s">
        <v>87</v>
      </c>
      <c r="I1" s="117" t="s">
        <v>86</v>
      </c>
      <c r="J1" s="117" t="s">
        <v>85</v>
      </c>
      <c r="K1" s="117" t="s">
        <v>84</v>
      </c>
      <c r="L1" s="117" t="s">
        <v>94</v>
      </c>
      <c r="M1" s="117" t="s">
        <v>452</v>
      </c>
      <c r="N1" s="117" t="s">
        <v>164</v>
      </c>
      <c r="O1" s="117" t="s">
        <v>95</v>
      </c>
      <c r="P1" s="117" t="s">
        <v>99</v>
      </c>
      <c r="Q1" s="117" t="s">
        <v>98</v>
      </c>
      <c r="R1" s="117" t="s">
        <v>97</v>
      </c>
      <c r="S1" s="117" t="s">
        <v>96</v>
      </c>
      <c r="T1" s="117" t="s">
        <v>100</v>
      </c>
      <c r="U1" s="117" t="s">
        <v>104</v>
      </c>
      <c r="V1" s="117" t="s">
        <v>103</v>
      </c>
      <c r="W1" s="117" t="s">
        <v>102</v>
      </c>
      <c r="X1" s="117" t="s">
        <v>101</v>
      </c>
      <c r="Y1" s="117" t="s">
        <v>244</v>
      </c>
    </row>
    <row r="2" spans="1:25" ht="15.75" x14ac:dyDescent="0.25">
      <c r="A2" s="117" t="s">
        <v>92</v>
      </c>
      <c r="B2" s="120">
        <f>('Receipt %'!B2*Distances!$G$2)+('IWW R+S %'!B2*'Texas Calc'!$D$2)</f>
        <v>0</v>
      </c>
      <c r="C2" s="120">
        <f>('Receipt %'!C2*Distances!$G$3)+('IWW R+S %'!C2*'Texas Calc'!$D$3)</f>
        <v>52870.247466813707</v>
      </c>
      <c r="D2" s="120">
        <f>('Receipt %'!D2*Distances!$G$4)+('IWW R+S %'!D2*'Texas Calc'!$D$4)</f>
        <v>7737.4422128591177</v>
      </c>
      <c r="E2" s="120">
        <f>('Receipt %'!E2*Distances!$G$5)+('IWW R+S %'!E2*'Texas Calc'!$D$5)</f>
        <v>4030.5483650656338</v>
      </c>
      <c r="F2" s="120">
        <f>('Receipt %'!F2*Distances!$G$6)+('IWW R+S %'!F2*'Texas Calc'!$D$6)</f>
        <v>7357.9476996629583</v>
      </c>
      <c r="G2" s="120">
        <f>('Receipt %'!G2*Distances!$G$7)+('IWW R+S %'!G2*'Texas Calc'!$D$7)</f>
        <v>7565.752108503365</v>
      </c>
      <c r="H2" s="120">
        <f>('Receipt %'!H2*Distances!$G$8)+('IWW R+S %'!H2*'Texas Calc'!$D$8)</f>
        <v>22421.289639348764</v>
      </c>
      <c r="I2" s="120">
        <f>('Receipt %'!I2*Distances!$G$9)+('IWW R+S %'!I2*'Texas Calc'!$D$9)</f>
        <v>155775.94190221018</v>
      </c>
      <c r="J2" s="120">
        <f>('Receipt %'!J2*Distances!$G$10)+('IWW R+S %'!J2*'Texas Calc'!$D$10)</f>
        <v>13315.041766702585</v>
      </c>
      <c r="K2" s="120">
        <f>('Receipt %'!K2*Distances!$G$11)+('IWW R+S %'!K2*'Texas Calc'!$D$11)</f>
        <v>59404.160689003562</v>
      </c>
      <c r="L2" s="120">
        <f>('Receipt %'!L2*Distances!$G$12)</f>
        <v>101299.91969666052</v>
      </c>
      <c r="M2" s="120">
        <f>('Receipt %'!M2*Distances!$G$13)</f>
        <v>20081.835605546639</v>
      </c>
      <c r="N2" s="120">
        <f>('Receipt %'!N2*Distances!$G$14)</f>
        <v>126750.42903192066</v>
      </c>
      <c r="O2" s="120">
        <f>('Receipt %'!O2*Distances!$G$15)</f>
        <v>23930.550485951098</v>
      </c>
      <c r="P2" s="120">
        <f>('Receipt %'!P2*Distances!$G$16)</f>
        <v>3247.4785747976894</v>
      </c>
      <c r="Q2" s="120">
        <f>('Receipt %'!Q2*Distances!$G$17)</f>
        <v>1247.5249595079056</v>
      </c>
      <c r="R2" s="120">
        <f>('Receipt %'!R2*Distances!$G$18)</f>
        <v>6002.4930633576005</v>
      </c>
      <c r="S2" s="120">
        <f>('Receipt %'!S2*Distances!$G$19)</f>
        <v>17348.005375924207</v>
      </c>
      <c r="T2" s="120">
        <f>('Receipt %'!T2*Distances!$G$20)</f>
        <v>37858.451075865501</v>
      </c>
      <c r="U2" s="120">
        <f>('Receipt %'!U2*Distances!$G$21)</f>
        <v>4529.8479407217119</v>
      </c>
      <c r="V2" s="120">
        <f>('Receipt %'!V2*Distances!$G$22)</f>
        <v>13867.009144686766</v>
      </c>
      <c r="W2" s="120">
        <f>('Receipt %'!W2*Distances!$G$23)</f>
        <v>1482.2095575809253</v>
      </c>
      <c r="X2" s="120">
        <f>('Receipt %'!X2*Distances!$G$24)</f>
        <v>3480.8644213570938</v>
      </c>
      <c r="Y2" s="120">
        <f>SUM(B2:X2)</f>
        <v>691604.9907840481</v>
      </c>
    </row>
    <row r="3" spans="1:25" ht="15.75" x14ac:dyDescent="0.25">
      <c r="A3" s="117" t="s">
        <v>91</v>
      </c>
      <c r="B3" s="120">
        <f>('Receipt %'!B3*Distances!$G$2)+('IWW R+S %'!B3*'Texas Calc'!$D$2)</f>
        <v>49406.635682531523</v>
      </c>
      <c r="C3" s="120">
        <f>('Receipt %'!C3*Distances!$G$3)+('IWW R+S %'!C3*'Texas Calc'!$D$3)</f>
        <v>0</v>
      </c>
      <c r="D3" s="120">
        <f>('Receipt %'!D3*Distances!$G$4)+('IWW R+S %'!D3*'Texas Calc'!$D$4)</f>
        <v>73060.652322147042</v>
      </c>
      <c r="E3" s="120">
        <f>('Receipt %'!E3*Distances!$G$5)+('IWW R+S %'!E3*'Texas Calc'!$D$5)</f>
        <v>38058.3770019324</v>
      </c>
      <c r="F3" s="120">
        <f>('Receipt %'!F3*Distances!$G$6)+('IWW R+S %'!F3*'Texas Calc'!$D$6)</f>
        <v>69477.282530937722</v>
      </c>
      <c r="G3" s="120">
        <f>('Receipt %'!G3*Distances!$G$7)+('IWW R+S %'!G3*'Texas Calc'!$D$7)</f>
        <v>71439.471746395284</v>
      </c>
      <c r="H3" s="120">
        <f>('Receipt %'!H3*Distances!$G$8)+('IWW R+S %'!H3*'Texas Calc'!$D$8)</f>
        <v>211712.60500429716</v>
      </c>
      <c r="I3" s="120">
        <f>('Receipt %'!I3*Distances!$G$9)+('IWW R+S %'!I3*'Texas Calc'!$D$9)</f>
        <v>1470911.3966056802</v>
      </c>
      <c r="J3" s="120">
        <f>('Receipt %'!J3*Distances!$G$10)+('IWW R+S %'!J3*'Texas Calc'!$D$10)</f>
        <v>125727.03102779691</v>
      </c>
      <c r="K3" s="120">
        <f>('Receipt %'!K3*Distances!$G$11)+('IWW R+S %'!K3*'Texas Calc'!$D$11)</f>
        <v>560922.66813641228</v>
      </c>
      <c r="L3" s="120">
        <f>('Receipt %'!L3*Distances!$G$12)</f>
        <v>956522.58325355803</v>
      </c>
      <c r="M3" s="120">
        <f>('Receipt %'!M3*Distances!$G$13)</f>
        <v>189622.35436524224</v>
      </c>
      <c r="N3" s="120">
        <f>('Receipt %'!N3*Distances!$G$14)</f>
        <v>1196838.5381662482</v>
      </c>
      <c r="O3" s="120">
        <f>('Receipt %'!O3*Distances!$G$15)</f>
        <v>225963.77211398946</v>
      </c>
      <c r="P3" s="120">
        <f>('Receipt %'!P3*Distances!$G$16)</f>
        <v>30664.25526029781</v>
      </c>
      <c r="Q3" s="120">
        <f>('Receipt %'!Q3*Distances!$G$17)</f>
        <v>11779.730926885721</v>
      </c>
      <c r="R3" s="120">
        <f>('Receipt %'!R3*Distances!$G$18)</f>
        <v>56678.427664278301</v>
      </c>
      <c r="S3" s="120">
        <f>('Receipt %'!S3*Distances!$G$19)</f>
        <v>163808.21392716921</v>
      </c>
      <c r="T3" s="120">
        <f>('Receipt %'!T3*Distances!$G$20)</f>
        <v>357477.71103375411</v>
      </c>
      <c r="U3" s="120">
        <f>('Receipt %'!U3*Distances!$G$21)</f>
        <v>42773.003838301964</v>
      </c>
      <c r="V3" s="120">
        <f>('Receipt %'!V3*Distances!$G$22)</f>
        <v>130938.97259539254</v>
      </c>
      <c r="W3" s="120">
        <f>('Receipt %'!W3*Distances!$G$23)</f>
        <v>13995.735822751676</v>
      </c>
      <c r="X3" s="120">
        <f>('Receipt %'!X3*Distances!$G$24)</f>
        <v>32867.996719464827</v>
      </c>
      <c r="Y3" s="120">
        <f t="shared" ref="Y3:Y24" si="0">SUM(B3:X3)</f>
        <v>6080647.4157454642</v>
      </c>
    </row>
    <row r="4" spans="1:25" ht="15.75" x14ac:dyDescent="0.25">
      <c r="A4" s="117" t="s">
        <v>90</v>
      </c>
      <c r="B4" s="120">
        <f>('Receipt %'!B4*Distances!$G$2)+('IWW R+S %'!B4*'Texas Calc'!$D$2)</f>
        <v>7709.065579926124</v>
      </c>
      <c r="C4" s="120">
        <f>('Receipt %'!C4*Distances!$G$3)+('IWW R+S %'!C4*'Texas Calc'!$D$3)</f>
        <v>77895.779651522127</v>
      </c>
      <c r="D4" s="120">
        <f>('Receipt %'!D4*Distances!$G$4)+('IWW R+S %'!D4*'Texas Calc'!$D$4)</f>
        <v>0</v>
      </c>
      <c r="E4" s="120">
        <f>('Receipt %'!E4*Distances!$G$5)+('IWW R+S %'!E4*'Texas Calc'!$D$5)</f>
        <v>5938.3627344855449</v>
      </c>
      <c r="F4" s="120">
        <f>('Receipt %'!F4*Distances!$G$6)+('IWW R+S %'!F4*'Texas Calc'!$D$6)</f>
        <v>10840.74881737851</v>
      </c>
      <c r="G4" s="120">
        <f>('Receipt %'!G4*Distances!$G$7)+('IWW R+S %'!G4*'Texas Calc'!$D$7)</f>
        <v>11146.915087014522</v>
      </c>
      <c r="H4" s="120">
        <f>('Receipt %'!H4*Distances!$G$8)+('IWW R+S %'!H4*'Texas Calc'!$D$8)</f>
        <v>33034.152872954641</v>
      </c>
      <c r="I4" s="120">
        <f>('Receipt %'!I4*Distances!$G$9)+('IWW R+S %'!I4*'Texas Calc'!$D$9)</f>
        <v>229510.71778204714</v>
      </c>
      <c r="J4" s="120">
        <f>('Receipt %'!J4*Distances!$G$10)+('IWW R+S %'!J4*'Texas Calc'!$D$10)</f>
        <v>19617.565818297189</v>
      </c>
      <c r="K4" s="120">
        <f>('Receipt %'!K4*Distances!$G$11)+('IWW R+S %'!K4*'Texas Calc'!$D$11)</f>
        <v>87522.446614587519</v>
      </c>
      <c r="L4" s="120">
        <f>('Receipt %'!L4*Distances!$G$12)</f>
        <v>149249.08812581174</v>
      </c>
      <c r="M4" s="120">
        <f>('Receipt %'!M4*Distances!$G$13)</f>
        <v>29587.344797461868</v>
      </c>
      <c r="N4" s="120">
        <f>('Receipt %'!N4*Distances!$G$14)</f>
        <v>186746.3074918233</v>
      </c>
      <c r="O4" s="120">
        <f>('Receipt %'!O4*Distances!$G$15)</f>
        <v>35257.805228987221</v>
      </c>
      <c r="P4" s="120">
        <f>('Receipt %'!P4*Distances!$G$16)</f>
        <v>4784.6357376001361</v>
      </c>
      <c r="Q4" s="120">
        <f>('Receipt %'!Q4*Distances!$G$17)</f>
        <v>1838.0267543971527</v>
      </c>
      <c r="R4" s="120">
        <f>('Receipt %'!R4*Distances!$G$18)</f>
        <v>8843.7050974006397</v>
      </c>
      <c r="S4" s="120">
        <f>('Receipt %'!S4*Distances!$G$19)</f>
        <v>25559.487025375427</v>
      </c>
      <c r="T4" s="120">
        <f>('Receipt %'!T4*Distances!$G$20)</f>
        <v>55778.319645744523</v>
      </c>
      <c r="U4" s="120">
        <f>('Receipt %'!U4*Distances!$G$21)</f>
        <v>6674.0001031174488</v>
      </c>
      <c r="V4" s="120">
        <f>('Receipt %'!V4*Distances!$G$22)</f>
        <v>20430.800696330862</v>
      </c>
      <c r="W4" s="120">
        <f>('Receipt %'!W4*Distances!$G$23)</f>
        <v>2183.7966460659363</v>
      </c>
      <c r="X4" s="120">
        <f>('Receipt %'!X4*Distances!$G$24)</f>
        <v>5128.4921284518459</v>
      </c>
      <c r="Y4" s="120">
        <f t="shared" si="0"/>
        <v>1015277.5644367815</v>
      </c>
    </row>
    <row r="5" spans="1:25" ht="15.75" x14ac:dyDescent="0.25">
      <c r="A5" s="117" t="s">
        <v>440</v>
      </c>
      <c r="B5" s="120">
        <f>('Receipt %'!B5*Distances!$G$2)+('IWW R+S %'!B5*'Texas Calc'!$D$2)</f>
        <v>4037.6779872759116</v>
      </c>
      <c r="C5" s="120">
        <f>('Receipt %'!C5*Distances!$G$3)+('IWW R+S %'!C5*'Texas Calc'!$D$3)</f>
        <v>40798.46922299236</v>
      </c>
      <c r="D5" s="120">
        <f>('Receipt %'!D5*Distances!$G$4)+('IWW R+S %'!D5*'Texas Calc'!$D$4)</f>
        <v>5970.7645246820939</v>
      </c>
      <c r="E5" s="120">
        <f>('Receipt %'!E5*Distances!$G$5)+('IWW R+S %'!E5*'Texas Calc'!$D$5)</f>
        <v>0</v>
      </c>
      <c r="F5" s="120">
        <f>('Receipt %'!F5*Distances!$G$6)+('IWW R+S %'!F5*'Texas Calc'!$D$6)</f>
        <v>5677.9193809810649</v>
      </c>
      <c r="G5" s="120">
        <f>('Receipt %'!G5*Distances!$G$7)+('IWW R+S %'!G5*'Texas Calc'!$D$7)</f>
        <v>5838.2761446561199</v>
      </c>
      <c r="H5" s="120">
        <f>('Receipt %'!H5*Distances!$G$8)+('IWW R+S %'!H5*'Texas Calc'!$D$8)</f>
        <v>17301.872775703443</v>
      </c>
      <c r="I5" s="120">
        <f>('Receipt %'!I5*Distances!$G$9)+('IWW R+S %'!I5*'Texas Calc'!$D$9)</f>
        <v>120207.87259165412</v>
      </c>
      <c r="J5" s="120">
        <f>('Receipt %'!J5*Distances!$G$10)+('IWW R+S %'!J5*'Texas Calc'!$D$10)</f>
        <v>10274.839777564064</v>
      </c>
      <c r="K5" s="120">
        <f>('Receipt %'!K5*Distances!$G$11)+('IWW R+S %'!K5*'Texas Calc'!$D$11)</f>
        <v>45840.504588318421</v>
      </c>
      <c r="L5" s="120">
        <f>('Receipt %'!L5*Distances!$G$12)</f>
        <v>78170.272583459795</v>
      </c>
      <c r="M5" s="120">
        <f>('Receipt %'!M5*Distances!$G$13)</f>
        <v>15496.582504334991</v>
      </c>
      <c r="N5" s="120">
        <f>('Receipt %'!N5*Distances!$G$14)</f>
        <v>97809.708212654645</v>
      </c>
      <c r="O5" s="120">
        <f>('Receipt %'!O5*Distances!$G$15)</f>
        <v>18466.526529938721</v>
      </c>
      <c r="P5" s="120">
        <f>('Receipt %'!P5*Distances!$G$16)</f>
        <v>2505.9870349457897</v>
      </c>
      <c r="Q5" s="120">
        <f>('Receipt %'!Q5*Distances!$G$17)</f>
        <v>962.67959966228352</v>
      </c>
      <c r="R5" s="120">
        <f>('Receipt %'!R5*Distances!$G$18)</f>
        <v>4631.9535133694526</v>
      </c>
      <c r="S5" s="120">
        <f>('Receipt %'!S5*Distances!$G$19)</f>
        <v>13386.963317208101</v>
      </c>
      <c r="T5" s="120">
        <f>('Receipt %'!T5*Distances!$G$20)</f>
        <v>29214.292065085843</v>
      </c>
      <c r="U5" s="120">
        <f>('Receipt %'!U5*Distances!$G$21)</f>
        <v>3495.5550739643236</v>
      </c>
      <c r="V5" s="120">
        <f>('Receipt %'!V5*Distances!$G$22)</f>
        <v>10700.777335297622</v>
      </c>
      <c r="W5" s="120">
        <f>('Receipt %'!W5*Distances!$G$23)</f>
        <v>1143.7790423611748</v>
      </c>
      <c r="X5" s="120">
        <f>('Receipt %'!X5*Distances!$G$24)</f>
        <v>2686.0842679673037</v>
      </c>
      <c r="Y5" s="120">
        <f t="shared" si="0"/>
        <v>534619.35807407775</v>
      </c>
    </row>
    <row r="6" spans="1:25" ht="15.75" x14ac:dyDescent="0.25">
      <c r="A6" s="117" t="s">
        <v>89</v>
      </c>
      <c r="B6" s="120">
        <f>('Receipt %'!B6*Distances!$G$2)+('IWW R+S %'!B6*'Texas Calc'!$D$2)</f>
        <v>7335.0383387657612</v>
      </c>
      <c r="C6" s="120">
        <f>('Receipt %'!C6*Distances!$G$3)+('IWW R+S %'!C6*'Texas Calc'!$D$3)</f>
        <v>74116.444366457188</v>
      </c>
      <c r="D6" s="120">
        <f>('Receipt %'!D6*Distances!$G$4)+('IWW R+S %'!D6*'Texas Calc'!$D$4)</f>
        <v>10846.775507680657</v>
      </c>
      <c r="E6" s="120">
        <f>('Receipt %'!E6*Distances!$G$5)+('IWW R+S %'!E6*'Texas Calc'!$D$5)</f>
        <v>5650.2461777432136</v>
      </c>
      <c r="F6" s="120">
        <f>('Receipt %'!F6*Distances!$G$6)+('IWW R+S %'!F6*'Texas Calc'!$D$6)</f>
        <v>0</v>
      </c>
      <c r="G6" s="120">
        <f>('Receipt %'!G6*Distances!$G$7)+('IWW R+S %'!G6*'Texas Calc'!$D$7)</f>
        <v>10606.090799788151</v>
      </c>
      <c r="H6" s="120">
        <f>('Receipt %'!H6*Distances!$G$8)+('IWW R+S %'!H6*'Texas Calc'!$D$8)</f>
        <v>31431.406997330723</v>
      </c>
      <c r="I6" s="120">
        <f>('Receipt %'!I6*Distances!$G$9)+('IWW R+S %'!I6*'Texas Calc'!$D$9)</f>
        <v>218375.35258133023</v>
      </c>
      <c r="J6" s="120">
        <f>('Receipt %'!J6*Distances!$G$10)+('IWW R+S %'!J6*'Texas Calc'!$D$10)</f>
        <v>18665.763820347413</v>
      </c>
      <c r="K6" s="120">
        <f>('Receipt %'!K6*Distances!$G$11)+('IWW R+S %'!K6*'Texas Calc'!$D$11)</f>
        <v>83276.046203608901</v>
      </c>
      <c r="L6" s="120">
        <f>('Receipt %'!L6*Distances!$G$12)</f>
        <v>142007.84415160597</v>
      </c>
      <c r="M6" s="120">
        <f>('Receipt %'!M6*Distances!$G$13)</f>
        <v>28151.830618328222</v>
      </c>
      <c r="N6" s="120">
        <f>('Receipt %'!N6*Distances!$G$14)</f>
        <v>177685.77927814052</v>
      </c>
      <c r="O6" s="120">
        <f>('Receipt %'!O6*Distances!$G$15)</f>
        <v>33547.172535252379</v>
      </c>
      <c r="P6" s="120">
        <f>('Receipt %'!P6*Distances!$G$16)</f>
        <v>4552.4955273064506</v>
      </c>
      <c r="Q6" s="120">
        <f>('Receipt %'!Q6*Distances!$G$17)</f>
        <v>1748.8496590671771</v>
      </c>
      <c r="R6" s="120">
        <f>('Receipt %'!R6*Distances!$G$18)</f>
        <v>8414.6275931399596</v>
      </c>
      <c r="S6" s="120">
        <f>('Receipt %'!S6*Distances!$G$19)</f>
        <v>24319.395821265203</v>
      </c>
      <c r="T6" s="120">
        <f>('Receipt %'!T6*Distances!$G$20)</f>
        <v>53072.075834823576</v>
      </c>
      <c r="U6" s="120">
        <f>('Receipt %'!U6*Distances!$G$21)</f>
        <v>6350.1920072863422</v>
      </c>
      <c r="V6" s="120">
        <f>('Receipt %'!V6*Distances!$G$22)</f>
        <v>19439.542295436695</v>
      </c>
      <c r="W6" s="120">
        <f>('Receipt %'!W6*Distances!$G$23)</f>
        <v>2077.8435410735251</v>
      </c>
      <c r="X6" s="120">
        <f>('Receipt %'!X6*Distances!$G$24)</f>
        <v>4879.6687474298533</v>
      </c>
      <c r="Y6" s="120">
        <f t="shared" si="0"/>
        <v>966550.48240320815</v>
      </c>
    </row>
    <row r="7" spans="1:25" ht="15.75" x14ac:dyDescent="0.25">
      <c r="A7" s="117" t="s">
        <v>88</v>
      </c>
      <c r="B7" s="120">
        <f>('Receipt %'!B7*Distances!$G$2)+('IWW R+S %'!B7*'Texas Calc'!$D$2)</f>
        <v>7539.9004759654863</v>
      </c>
      <c r="C7" s="120">
        <f>('Receipt %'!C7*Distances!$G$3)+('IWW R+S %'!C7*'Texas Calc'!$D$3)</f>
        <v>76186.461248892709</v>
      </c>
      <c r="D7" s="120">
        <f>('Receipt %'!D7*Distances!$G$4)+('IWW R+S %'!D7*'Texas Calc'!$D$4)</f>
        <v>11149.717838668255</v>
      </c>
      <c r="E7" s="120">
        <f>('Receipt %'!E7*Distances!$G$5)+('IWW R+S %'!E7*'Texas Calc'!$D$5)</f>
        <v>5808.0533294195102</v>
      </c>
      <c r="F7" s="120">
        <f>('Receipt %'!F7*Distances!$G$6)+('IWW R+S %'!F7*'Texas Calc'!$D$6)</f>
        <v>10602.863125307309</v>
      </c>
      <c r="G7" s="120">
        <f>('Receipt %'!G7*Distances!$G$7)+('IWW R+S %'!G7*'Texas Calc'!$D$7)</f>
        <v>0</v>
      </c>
      <c r="H7" s="120">
        <f>('Receipt %'!H7*Distances!$G$8)+('IWW R+S %'!H7*'Texas Calc'!$D$8)</f>
        <v>32309.262696957656</v>
      </c>
      <c r="I7" s="120">
        <f>('Receipt %'!I7*Distances!$G$9)+('IWW R+S %'!I7*'Texas Calc'!$D$9)</f>
        <v>224474.4129236764</v>
      </c>
      <c r="J7" s="120">
        <f>('Receipt %'!J7*Distances!$G$10)+('IWW R+S %'!J7*'Texas Calc'!$D$10)</f>
        <v>19187.084649509587</v>
      </c>
      <c r="K7" s="120">
        <f>('Receipt %'!K7*Distances!$G$11)+('IWW R+S %'!K7*'Texas Calc'!$D$11)</f>
        <v>85601.883917728483</v>
      </c>
      <c r="L7" s="120">
        <f>('Receipt %'!L7*Distances!$G$12)</f>
        <v>145974.01707510275</v>
      </c>
      <c r="M7" s="120">
        <f>('Receipt %'!M7*Distances!$G$13)</f>
        <v>28938.090201468432</v>
      </c>
      <c r="N7" s="120">
        <f>('Receipt %'!N7*Distances!$G$14)</f>
        <v>182648.41025725051</v>
      </c>
      <c r="O7" s="120">
        <f>('Receipt %'!O7*Distances!$G$15)</f>
        <v>34484.119984628109</v>
      </c>
      <c r="P7" s="120">
        <f>('Receipt %'!P7*Distances!$G$16)</f>
        <v>4679.6433239835605</v>
      </c>
      <c r="Q7" s="120">
        <f>('Receipt %'!Q7*Distances!$G$17)</f>
        <v>1797.6937226222421</v>
      </c>
      <c r="R7" s="120">
        <f>('Receipt %'!R7*Distances!$G$18)</f>
        <v>8649.6418511241263</v>
      </c>
      <c r="S7" s="120">
        <f>('Receipt %'!S7*Distances!$G$19)</f>
        <v>24998.618365613729</v>
      </c>
      <c r="T7" s="120">
        <f>('Receipt %'!T7*Distances!$G$20)</f>
        <v>54554.339236732041</v>
      </c>
      <c r="U7" s="120">
        <f>('Receipt %'!U7*Distances!$G$21)</f>
        <v>6527.5481227092105</v>
      </c>
      <c r="V7" s="120">
        <f>('Receipt %'!V7*Distances!$G$22)</f>
        <v>19982.474178938985</v>
      </c>
      <c r="W7" s="120">
        <f>('Receipt %'!W7*Distances!$G$23)</f>
        <v>2135.8761578004605</v>
      </c>
      <c r="X7" s="120">
        <f>('Receipt %'!X7*Distances!$G$24)</f>
        <v>5015.9542475535509</v>
      </c>
      <c r="Y7" s="120">
        <f t="shared" si="0"/>
        <v>993246.06693165319</v>
      </c>
    </row>
    <row r="8" spans="1:25" ht="15.75" x14ac:dyDescent="0.25">
      <c r="A8" s="117" t="s">
        <v>87</v>
      </c>
      <c r="B8" s="120">
        <f>('Receipt %'!B8*Distances!$G$2)+('IWW R+S %'!B8*'Texas Calc'!$D$2)</f>
        <v>21868.689618135839</v>
      </c>
      <c r="C8" s="120">
        <f>('Receipt %'!C8*Distances!$G$3)+('IWW R+S %'!C8*'Texas Calc'!$D$3)</f>
        <v>220970.83104307478</v>
      </c>
      <c r="D8" s="120">
        <f>('Receipt %'!D8*Distances!$G$4)+('IWW R+S %'!D8*'Texas Calc'!$D$4)</f>
        <v>32338.585836891427</v>
      </c>
      <c r="E8" s="120">
        <f>('Receipt %'!E8*Distances!$G$5)+('IWW R+S %'!E8*'Texas Calc'!$D$5)</f>
        <v>16845.64881877854</v>
      </c>
      <c r="F8" s="120">
        <f>('Receipt %'!F8*Distances!$G$6)+('IWW R+S %'!F8*'Texas Calc'!$D$6)</f>
        <v>30752.491162190327</v>
      </c>
      <c r="G8" s="120">
        <f>('Receipt %'!G8*Distances!$G$7)+('IWW R+S %'!G8*'Texas Calc'!$D$7)</f>
        <v>31621.008241568521</v>
      </c>
      <c r="H8" s="120">
        <f>('Receipt %'!H8*Distances!$G$8)+('IWW R+S %'!H8*'Texas Calc'!$D$8)</f>
        <v>0</v>
      </c>
      <c r="I8" s="120">
        <f>('Receipt %'!I8*Distances!$G$9)+('IWW R+S %'!I8*'Texas Calc'!$D$9)</f>
        <v>651064.46419142501</v>
      </c>
      <c r="J8" s="120">
        <f>('Receipt %'!J8*Distances!$G$10)+('IWW R+S %'!J8*'Texas Calc'!$D$10)</f>
        <v>55650.124323861761</v>
      </c>
      <c r="K8" s="120">
        <f>('Receipt %'!K8*Distances!$G$11)+('IWW R+S %'!K8*'Texas Calc'!$D$11)</f>
        <v>248279.27584611624</v>
      </c>
      <c r="L8" s="120">
        <f>('Receipt %'!L8*Distances!$G$12)</f>
        <v>423382.30881212169</v>
      </c>
      <c r="M8" s="120">
        <f>('Receipt %'!M8*Distances!$G$13)</f>
        <v>83931.892042181906</v>
      </c>
      <c r="N8" s="120">
        <f>('Receipt %'!N8*Distances!$G$14)</f>
        <v>529752.53531450371</v>
      </c>
      <c r="O8" s="120">
        <f>('Receipt %'!O8*Distances!$G$15)</f>
        <v>100017.56907830031</v>
      </c>
      <c r="P8" s="120">
        <f>('Receipt %'!P8*Distances!$G$16)</f>
        <v>13572.814084482145</v>
      </c>
      <c r="Q8" s="120">
        <f>('Receipt %'!Q8*Distances!$G$17)</f>
        <v>5214.0218791764528</v>
      </c>
      <c r="R8" s="120">
        <f>('Receipt %'!R8*Distances!$G$18)</f>
        <v>25087.377950575654</v>
      </c>
      <c r="S8" s="120">
        <f>('Receipt %'!S8*Distances!$G$19)</f>
        <v>72505.86763876793</v>
      </c>
      <c r="T8" s="120">
        <f>('Receipt %'!T8*Distances!$G$20)</f>
        <v>158229.13258517705</v>
      </c>
      <c r="U8" s="120">
        <f>('Receipt %'!U8*Distances!$G$21)</f>
        <v>18932.467917581358</v>
      </c>
      <c r="V8" s="120">
        <f>('Receipt %'!V8*Distances!$G$22)</f>
        <v>57957.068135660462</v>
      </c>
      <c r="W8" s="120">
        <f>('Receipt %'!W8*Distances!$G$23)</f>
        <v>6194.8845222302116</v>
      </c>
      <c r="X8" s="120">
        <f>('Receipt %'!X8*Distances!$G$24)</f>
        <v>14548.248604630631</v>
      </c>
      <c r="Y8" s="120">
        <f t="shared" si="0"/>
        <v>2818717.3076474317</v>
      </c>
    </row>
    <row r="9" spans="1:25" ht="15.75" x14ac:dyDescent="0.25">
      <c r="A9" s="117" t="s">
        <v>86</v>
      </c>
      <c r="B9" s="120">
        <f>('Receipt %'!B9*Distances!$G$2)+('IWW R+S %'!B9*'Texas Calc'!$D$2)</f>
        <v>127414.63055605153</v>
      </c>
      <c r="C9" s="120">
        <f>('Receipt %'!C9*Distances!$G$3)+('IWW R+S %'!C9*'Texas Calc'!$D$3)</f>
        <v>1287453.3084811815</v>
      </c>
      <c r="D9" s="120">
        <f>('Receipt %'!D9*Distances!$G$4)+('IWW R+S %'!D9*'Texas Calc'!$D$4)</f>
        <v>188415.90598531338</v>
      </c>
      <c r="E9" s="120">
        <f>('Receipt %'!E9*Distances!$G$5)+('IWW R+S %'!E9*'Texas Calc'!$D$5)</f>
        <v>98148.638908005028</v>
      </c>
      <c r="F9" s="120">
        <f>('Receipt %'!F9*Distances!$G$6)+('IWW R+S %'!F9*'Texas Calc'!$D$6)</f>
        <v>179174.76394466887</v>
      </c>
      <c r="G9" s="120">
        <f>('Receipt %'!G9*Distances!$G$7)+('IWW R+S %'!G9*'Texas Calc'!$D$7)</f>
        <v>184235.04806470234</v>
      </c>
      <c r="H9" s="120">
        <f>('Receipt %'!H9*Distances!$G$8)+('IWW R+S %'!H9*'Texas Calc'!$D$8)</f>
        <v>545985.02767957759</v>
      </c>
      <c r="I9" s="120">
        <f>('Receipt %'!I9*Distances!$G$9)+('IWW R+S %'!I9*'Texas Calc'!$D$9)</f>
        <v>0</v>
      </c>
      <c r="J9" s="120">
        <f>('Receipt %'!J9*Distances!$G$10)+('IWW R+S %'!J9*'Texas Calc'!$D$10)</f>
        <v>324237.07844126481</v>
      </c>
      <c r="K9" s="120">
        <f>('Receipt %'!K9*Distances!$G$11)+('IWW R+S %'!K9*'Texas Calc'!$D$11)</f>
        <v>1446561.8543701994</v>
      </c>
      <c r="L9" s="120">
        <f>('Receipt %'!L9*Distances!$G$12)</f>
        <v>2466773.3368225042</v>
      </c>
      <c r="M9" s="120">
        <f>('Receipt %'!M9*Distances!$G$13)</f>
        <v>489016.54388822091</v>
      </c>
      <c r="N9" s="120">
        <f>('Receipt %'!N9*Distances!$G$14)</f>
        <v>3086523.4612526777</v>
      </c>
      <c r="O9" s="120">
        <f>('Receipt %'!O9*Distances!$G$15)</f>
        <v>582737.32152005879</v>
      </c>
      <c r="P9" s="120">
        <f>('Receipt %'!P9*Distances!$G$16)</f>
        <v>79079.959630781144</v>
      </c>
      <c r="Q9" s="120">
        <f>('Receipt %'!Q9*Distances!$G$17)</f>
        <v>30378.714182101416</v>
      </c>
      <c r="R9" s="120">
        <f>('Receipt %'!R9*Distances!$G$18)</f>
        <v>146167.83396759874</v>
      </c>
      <c r="S9" s="120">
        <f>('Receipt %'!S9*Distances!$G$19)</f>
        <v>422444.53141253605</v>
      </c>
      <c r="T9" s="120">
        <f>('Receipt %'!T9*Distances!$G$20)</f>
        <v>921898.24006763671</v>
      </c>
      <c r="U9" s="120">
        <f>('Receipt %'!U9*Distances!$G$21)</f>
        <v>110307.1764863503</v>
      </c>
      <c r="V9" s="120">
        <f>('Receipt %'!V9*Distances!$G$22)</f>
        <v>337678.13954856293</v>
      </c>
      <c r="W9" s="120">
        <f>('Receipt %'!W9*Distances!$G$23)</f>
        <v>36093.562829790084</v>
      </c>
      <c r="X9" s="120">
        <f>('Receipt %'!X9*Distances!$G$24)</f>
        <v>84763.182136864387</v>
      </c>
      <c r="Y9" s="120">
        <f t="shared" si="0"/>
        <v>13175488.260176647</v>
      </c>
    </row>
    <row r="10" spans="1:25" ht="15.75" x14ac:dyDescent="0.25">
      <c r="A10" s="117" t="s">
        <v>85</v>
      </c>
      <c r="B10" s="120">
        <f>('Receipt %'!B10*Distances!$G$2)+('IWW R+S %'!B10*'Texas Calc'!$D$2)</f>
        <v>13158.732995775477</v>
      </c>
      <c r="C10" s="120">
        <f>('Receipt %'!C10*Distances!$G$3)+('IWW R+S %'!C10*'Texas Calc'!$D$3)</f>
        <v>132961.6093293064</v>
      </c>
      <c r="D10" s="120">
        <f>('Receipt %'!D10*Distances!$G$4)+('IWW R+S %'!D10*'Texas Calc'!$D$4)</f>
        <v>19458.633503843874</v>
      </c>
      <c r="E10" s="120">
        <f>('Receipt %'!E10*Distances!$G$5)+('IWW R+S %'!E10*'Texas Calc'!$D$5)</f>
        <v>10136.290688541174</v>
      </c>
      <c r="F10" s="120">
        <f>('Receipt %'!F10*Distances!$G$6)+('IWW R+S %'!F10*'Texas Calc'!$D$6)</f>
        <v>18504.255500641309</v>
      </c>
      <c r="G10" s="120">
        <f>('Receipt %'!G10*Distances!$G$7)+('IWW R+S %'!G10*'Texas Calc'!$D$7)</f>
        <v>19026.855827838353</v>
      </c>
      <c r="H10" s="120">
        <f>('Receipt %'!H10*Distances!$G$8)+('IWW R+S %'!H10*'Texas Calc'!$D$8)</f>
        <v>56386.548134800687</v>
      </c>
      <c r="I10" s="120">
        <f>('Receipt %'!I10*Distances!$G$9)+('IWW R+S %'!I10*'Texas Calc'!$D$9)</f>
        <v>391755.68344194553</v>
      </c>
      <c r="J10" s="120">
        <f>('Receipt %'!J10*Distances!$G$10)+('IWW R+S %'!J10*'Texas Calc'!$D$10)</f>
        <v>0</v>
      </c>
      <c r="K10" s="120">
        <f>('Receipt %'!K10*Distances!$G$11)+('IWW R+S %'!K10*'Texas Calc'!$D$11)</f>
        <v>149393.52820363568</v>
      </c>
      <c r="L10" s="120">
        <f>('Receipt %'!L10*Distances!$G$12)</f>
        <v>254755.765163609</v>
      </c>
      <c r="M10" s="120">
        <f>('Receipt %'!M10*Distances!$G$13)</f>
        <v>50503.133772469264</v>
      </c>
      <c r="N10" s="120">
        <f>('Receipt %'!N10*Distances!$G$14)</f>
        <v>318760.39615367202</v>
      </c>
      <c r="O10" s="120">
        <f>('Receipt %'!O10*Distances!$G$15)</f>
        <v>60182.137538612726</v>
      </c>
      <c r="P10" s="120">
        <f>('Receipt %'!P10*Distances!$G$16)</f>
        <v>8166.9747779897334</v>
      </c>
      <c r="Q10" s="120">
        <f>('Receipt %'!Q10*Distances!$G$17)</f>
        <v>3137.3586136279428</v>
      </c>
      <c r="R10" s="120">
        <f>('Receipt %'!R10*Distances!$G$18)</f>
        <v>15095.468168424733</v>
      </c>
      <c r="S10" s="120">
        <f>('Receipt %'!S10*Distances!$G$19)</f>
        <v>43627.915963211446</v>
      </c>
      <c r="T10" s="120">
        <f>('Receipt %'!T10*Distances!$G$20)</f>
        <v>95208.946864141675</v>
      </c>
      <c r="U10" s="120">
        <f>('Receipt %'!U10*Distances!$G$21)</f>
        <v>11391.962418815237</v>
      </c>
      <c r="V10" s="120">
        <f>('Receipt %'!V10*Distances!$G$22)</f>
        <v>34873.675475400203</v>
      </c>
      <c r="W10" s="120">
        <f>('Receipt %'!W10*Distances!$G$23)</f>
        <v>3727.5590257628905</v>
      </c>
      <c r="X10" s="120">
        <f>('Receipt %'!X10*Distances!$G$24)</f>
        <v>8753.9090035709378</v>
      </c>
      <c r="Y10" s="120">
        <f t="shared" si="0"/>
        <v>1718967.3405656365</v>
      </c>
    </row>
    <row r="11" spans="1:25" ht="15.75" x14ac:dyDescent="0.25">
      <c r="A11" s="117" t="s">
        <v>84</v>
      </c>
      <c r="B11" s="120">
        <f>('Receipt %'!B11*Distances!$G$2)+('IWW R+S %'!B11*'Texas Calc'!$D$2)</f>
        <v>55017.16378791436</v>
      </c>
      <c r="C11" s="120">
        <f>('Receipt %'!C11*Distances!$G$3)+('IWW R+S %'!C11*'Texas Calc'!$D$3)</f>
        <v>555917.55226917495</v>
      </c>
      <c r="D11" s="120">
        <f>('Receipt %'!D11*Distances!$G$4)+('IWW R+S %'!D11*'Texas Calc'!$D$4)</f>
        <v>81357.287735352016</v>
      </c>
      <c r="E11" s="120">
        <f>('Receipt %'!E11*Distances!$G$5)+('IWW R+S %'!E11*'Texas Calc'!$D$5)</f>
        <v>42380.217395733853</v>
      </c>
      <c r="F11" s="120">
        <f>('Receipt %'!F11*Distances!$G$6)+('IWW R+S %'!F11*'Texas Calc'!$D$6)</f>
        <v>77366.996957764612</v>
      </c>
      <c r="G11" s="120">
        <f>('Receipt %'!G11*Distances!$G$7)+('IWW R+S %'!G11*'Texas Calc'!$D$7)</f>
        <v>79552.008828303209</v>
      </c>
      <c r="H11" s="120">
        <f>('Receipt %'!H11*Distances!$G$8)+('IWW R+S %'!H11*'Texas Calc'!$D$8)</f>
        <v>235754.30515714511</v>
      </c>
      <c r="I11" s="120">
        <f>('Receipt %'!I11*Distances!$G$9)+('IWW R+S %'!I11*'Texas Calc'!$D$9)</f>
        <v>1637945.4319569659</v>
      </c>
      <c r="J11" s="120">
        <f>('Receipt %'!J11*Distances!$G$10)+('IWW R+S %'!J11*'Texas Calc'!$D$10)</f>
        <v>140004.36506285233</v>
      </c>
      <c r="K11" s="120">
        <f>('Receipt %'!K11*Distances!$G$11)+('IWW R+S %'!K11*'Texas Calc'!$D$11)</f>
        <v>0</v>
      </c>
      <c r="L11" s="120">
        <f>('Receipt %'!L11*Distances!$G$12)</f>
        <v>1065143.5561783528</v>
      </c>
      <c r="M11" s="120">
        <f>('Receipt %'!M11*Distances!$G$13)</f>
        <v>211155.52564634618</v>
      </c>
      <c r="N11" s="120">
        <f>('Receipt %'!N11*Distances!$G$14)</f>
        <v>1332749.355877748</v>
      </c>
      <c r="O11" s="120">
        <f>('Receipt %'!O11*Distances!$G$15)</f>
        <v>251623.80900438022</v>
      </c>
      <c r="P11" s="120">
        <f>('Receipt %'!P11*Distances!$G$16)</f>
        <v>34146.432574981118</v>
      </c>
      <c r="Q11" s="120">
        <f>('Receipt %'!Q11*Distances!$G$17)</f>
        <v>13117.415845644658</v>
      </c>
      <c r="R11" s="120">
        <f>('Receipt %'!R11*Distances!$G$18)</f>
        <v>63114.727302704654</v>
      </c>
      <c r="S11" s="120">
        <f>('Receipt %'!S11*Distances!$G$19)</f>
        <v>182409.978152453</v>
      </c>
      <c r="T11" s="120">
        <f>('Receipt %'!T11*Distances!$G$20)</f>
        <v>398072.23274315108</v>
      </c>
      <c r="U11" s="120">
        <f>('Receipt %'!U11*Distances!$G$21)</f>
        <v>47630.228720571955</v>
      </c>
      <c r="V11" s="120">
        <f>('Receipt %'!V11*Distances!$G$22)</f>
        <v>145808.16527948662</v>
      </c>
      <c r="W11" s="120">
        <f>('Receipt %'!W11*Distances!$G$23)</f>
        <v>15585.066245766588</v>
      </c>
      <c r="X11" s="120">
        <f>('Receipt %'!X11*Distances!$G$24)</f>
        <v>36600.42692473354</v>
      </c>
      <c r="Y11" s="120">
        <f t="shared" si="0"/>
        <v>6702452.249647527</v>
      </c>
    </row>
    <row r="12" spans="1:25" ht="15.75" x14ac:dyDescent="0.25">
      <c r="A12" s="117" t="s">
        <v>94</v>
      </c>
      <c r="B12" s="120">
        <f>('Receipt %'!B12*Distances!$G$2)</f>
        <v>100779.83714295854</v>
      </c>
      <c r="C12" s="120">
        <f>('Receipt %'!C12*Distances!$G$3)</f>
        <v>1017080.2183756611</v>
      </c>
      <c r="D12" s="120">
        <f>('Receipt %'!D12*Distances!$G$4)</f>
        <v>149020.63622326913</v>
      </c>
      <c r="E12" s="120">
        <f>('Receipt %'!E12*Distances!$G$5)</f>
        <v>77633.789093717161</v>
      </c>
      <c r="F12" s="120">
        <f>('Receipt %'!F12*Distances!$G$6)</f>
        <v>141712.96031673887</v>
      </c>
      <c r="G12" s="120">
        <f>('Receipt %'!G12*Distances!$G$7)</f>
        <v>145714.52936335042</v>
      </c>
      <c r="H12" s="120">
        <f>('Receipt %'!H12*Distances!$G$8)</f>
        <v>431673.16504077963</v>
      </c>
      <c r="I12" s="120">
        <f>('Receipt %'!I12*Distances!$G$9)</f>
        <v>2985676.7642688225</v>
      </c>
      <c r="J12" s="120">
        <f>('Receipt %'!J12*Distances!$G$10)</f>
        <v>256409.3513862929</v>
      </c>
      <c r="K12" s="120">
        <f>('Receipt %'!K12*Distances!$G$11)</f>
        <v>1142561.597086055</v>
      </c>
      <c r="L12" s="120">
        <f>('Receipt %'!L12*Distances!$G$12)</f>
        <v>0</v>
      </c>
      <c r="M12" s="120">
        <f>('Receipt %'!M12*Distances!$G$13)</f>
        <v>391512.3767807986</v>
      </c>
      <c r="N12" s="120">
        <f>('Receipt %'!N12*Distances!$G$14)</f>
        <v>2471106.8601003219</v>
      </c>
      <c r="O12" s="120">
        <f>('Receipt %'!O12*Distances!$G$15)</f>
        <v>466546.32985043694</v>
      </c>
      <c r="P12" s="120">
        <f>('Receipt %'!P12*Distances!$G$16)</f>
        <v>63312.34257353413</v>
      </c>
      <c r="Q12" s="120">
        <f>('Receipt %'!Q12*Distances!$G$17)</f>
        <v>24321.554641917635</v>
      </c>
      <c r="R12" s="120">
        <f>('Receipt %'!R12*Distances!$G$18)</f>
        <v>117023.68110195579</v>
      </c>
      <c r="S12" s="120">
        <f>('Receipt %'!S12*Distances!$G$19)</f>
        <v>338214.04330479662</v>
      </c>
      <c r="T12" s="120">
        <f>('Receipt %'!T12*Distances!$G$20)</f>
        <v>738082.53653156129</v>
      </c>
      <c r="U12" s="120">
        <f>('Receipt %'!U12*Distances!$G$21)</f>
        <v>88313.218401096863</v>
      </c>
      <c r="V12" s="120">
        <f>('Receipt %'!V12*Distances!$G$22)</f>
        <v>270349.07643491798</v>
      </c>
      <c r="W12" s="120">
        <f>('Receipt %'!W12*Distances!$G$23)</f>
        <v>28896.929452775887</v>
      </c>
      <c r="X12" s="120">
        <f>('Receipt %'!X12*Distances!$G$24)</f>
        <v>67862.3971247343</v>
      </c>
      <c r="Y12" s="120">
        <f t="shared" si="0"/>
        <v>11513804.194596494</v>
      </c>
    </row>
    <row r="13" spans="1:25" ht="15.75" x14ac:dyDescent="0.25">
      <c r="A13" s="117" t="s">
        <v>452</v>
      </c>
      <c r="B13" s="120">
        <f>('Receipt %'!B13*Distances!$G$2)</f>
        <v>748.21940907072099</v>
      </c>
      <c r="C13" s="120">
        <f>('Receipt %'!C13*Distances!$G$3)</f>
        <v>7551.10527605896</v>
      </c>
      <c r="D13" s="120">
        <f>('Receipt %'!D13*Distances!$G$4)</f>
        <v>1106.3734129293318</v>
      </c>
      <c r="E13" s="120">
        <f>('Receipt %'!E13*Distances!$G$5)</f>
        <v>576.37628166856541</v>
      </c>
      <c r="F13" s="120">
        <f>('Receipt %'!F13*Distances!$G$6)</f>
        <v>1052.1190590479271</v>
      </c>
      <c r="G13" s="120">
        <f>('Receipt %'!G13*Distances!$G$7)</f>
        <v>1081.8278947862134</v>
      </c>
      <c r="H13" s="120">
        <f>('Receipt %'!H13*Distances!$G$8)</f>
        <v>3204.8696407430825</v>
      </c>
      <c r="I13" s="120">
        <f>('Receipt %'!I13*Distances!$G$9)</f>
        <v>22166.550051757898</v>
      </c>
      <c r="J13" s="120">
        <f>('Receipt %'!J13*Distances!$G$10)</f>
        <v>1903.6590930615871</v>
      </c>
      <c r="K13" s="120">
        <f>('Receipt %'!K13*Distances!$G$11)</f>
        <v>8482.716257875576</v>
      </c>
      <c r="L13" s="120">
        <f>('Receipt %'!L13*Distances!$G$12)</f>
        <v>14662.448744201758</v>
      </c>
      <c r="M13" s="120">
        <f>('Receipt %'!M13*Distances!$G$13)</f>
        <v>0</v>
      </c>
      <c r="N13" s="120">
        <f>('Receipt %'!N13*Distances!$G$14)</f>
        <v>18346.230426946586</v>
      </c>
      <c r="O13" s="120">
        <f>('Receipt %'!O13*Distances!$G$15)</f>
        <v>3463.7783620311952</v>
      </c>
      <c r="P13" s="120">
        <f>('Receipt %'!P13*Distances!$G$16)</f>
        <v>470.04961399228245</v>
      </c>
      <c r="Q13" s="120">
        <f>('Receipt %'!Q13*Distances!$G$17)</f>
        <v>180.57043708100835</v>
      </c>
      <c r="R13" s="120">
        <f>('Receipt %'!R13*Distances!$G$18)</f>
        <v>868.81852564596647</v>
      </c>
      <c r="S13" s="120">
        <f>('Receipt %'!S13*Distances!$G$19)</f>
        <v>2511.0013946734712</v>
      </c>
      <c r="T13" s="120">
        <f>('Receipt %'!T13*Distances!$G$20)</f>
        <v>5479.7437164508165</v>
      </c>
      <c r="U13" s="120">
        <f>('Receipt %'!U13*Distances!$G$21)</f>
        <v>655.66353308816645</v>
      </c>
      <c r="V13" s="120">
        <f>('Receipt %'!V13*Distances!$G$22)</f>
        <v>2007.1517472885969</v>
      </c>
      <c r="W13" s="120">
        <f>('Receipt %'!W13*Distances!$G$23)</f>
        <v>214.53937704269205</v>
      </c>
      <c r="X13" s="120">
        <f>('Receipt %'!X13*Distances!$G$24)</f>
        <v>503.83056883456163</v>
      </c>
      <c r="Y13" s="120">
        <f t="shared" si="0"/>
        <v>97237.642824276947</v>
      </c>
    </row>
    <row r="14" spans="1:25" ht="15.75" x14ac:dyDescent="0.25">
      <c r="A14" s="117" t="s">
        <v>164</v>
      </c>
      <c r="B14" s="120">
        <f>('Receipt %'!B14*Distances!$G$2)</f>
        <v>149969.99984890048</v>
      </c>
      <c r="C14" s="120">
        <f>('Receipt %'!C14*Distances!$G$3)</f>
        <v>1513512.2711078411</v>
      </c>
      <c r="D14" s="120">
        <f>('Receipt %'!D14*Distances!$G$4)</f>
        <v>221756.90520500322</v>
      </c>
      <c r="E14" s="120">
        <f>('Receipt %'!E14*Distances!$G$5)</f>
        <v>115526.47502435269</v>
      </c>
      <c r="F14" s="120">
        <f>('Receipt %'!F14*Distances!$G$6)</f>
        <v>210882.38718962332</v>
      </c>
      <c r="G14" s="120">
        <f>('Receipt %'!G14*Distances!$G$7)</f>
        <v>216837.10319560795</v>
      </c>
      <c r="H14" s="120">
        <f>('Receipt %'!H14*Distances!$G$8)</f>
        <v>642370.79887426004</v>
      </c>
      <c r="I14" s="120">
        <f>('Receipt %'!I14*Distances!$G$9)</f>
        <v>4442971.4968788866</v>
      </c>
      <c r="J14" s="120">
        <f>('Receipt %'!J14*Distances!$G$10)</f>
        <v>381561.54523361183</v>
      </c>
      <c r="K14" s="120">
        <f>('Receipt %'!K14*Distances!$G$11)</f>
        <v>1700240.5183418905</v>
      </c>
      <c r="L14" s="120">
        <f>('Receipt %'!L14*Distances!$G$12)</f>
        <v>2938880.5065662339</v>
      </c>
      <c r="M14" s="120">
        <f>('Receipt %'!M14*Distances!$G$13)</f>
        <v>582607.71947240084</v>
      </c>
      <c r="N14" s="120">
        <f>('Receipt %'!N14*Distances!$G$14)</f>
        <v>0</v>
      </c>
      <c r="O14" s="120">
        <f>('Receipt %'!O14*Distances!$G$15)</f>
        <v>694265.3907837132</v>
      </c>
      <c r="P14" s="120">
        <f>('Receipt %'!P14*Distances!$G$16)</f>
        <v>94214.79807233304</v>
      </c>
      <c r="Q14" s="120">
        <f>('Receipt %'!Q14*Distances!$G$17)</f>
        <v>36192.790635286932</v>
      </c>
      <c r="R14" s="120">
        <f>('Receipt %'!R14*Distances!$G$18)</f>
        <v>174142.38735356304</v>
      </c>
      <c r="S14" s="120">
        <f>('Receipt %'!S14*Distances!$G$19)</f>
        <v>503294.72105978982</v>
      </c>
      <c r="T14" s="120">
        <f>('Receipt %'!T14*Distances!$G$20)</f>
        <v>1098337.1379643891</v>
      </c>
      <c r="U14" s="120">
        <f>('Receipt %'!U14*Distances!$G$21)</f>
        <v>131418.48335675534</v>
      </c>
      <c r="V14" s="120">
        <f>('Receipt %'!V14*Distances!$G$22)</f>
        <v>402305.18426599627</v>
      </c>
      <c r="W14" s="120">
        <f>('Receipt %'!W14*Distances!$G$23)</f>
        <v>43001.384289985224</v>
      </c>
      <c r="X14" s="120">
        <f>('Receipt %'!X14*Distances!$G$24)</f>
        <v>100985.7127681766</v>
      </c>
      <c r="Y14" s="120">
        <f t="shared" si="0"/>
        <v>16395275.7174886</v>
      </c>
    </row>
    <row r="15" spans="1:25" ht="15.75" x14ac:dyDescent="0.25">
      <c r="A15" s="117" t="s">
        <v>95</v>
      </c>
      <c r="B15" s="120">
        <f>('Receipt %'!B15*Distances!$G$2)</f>
        <v>51991.17412413971</v>
      </c>
      <c r="C15" s="120">
        <f>('Receipt %'!C15*Distances!$G$3)</f>
        <v>524700.14073129196</v>
      </c>
      <c r="D15" s="120">
        <f>('Receipt %'!D15*Distances!$G$4)</f>
        <v>76878.054833366041</v>
      </c>
      <c r="E15" s="120">
        <f>('Receipt %'!E15*Distances!$G$5)</f>
        <v>40050.390644734238</v>
      </c>
      <c r="F15" s="120">
        <f>('Receipt %'!F15*Distances!$G$6)</f>
        <v>73108.107775798868</v>
      </c>
      <c r="G15" s="120">
        <f>('Receipt %'!G15*Distances!$G$7)</f>
        <v>75172.471828868642</v>
      </c>
      <c r="H15" s="120">
        <f>('Receipt %'!H15*Distances!$G$8)</f>
        <v>222695.28632515526</v>
      </c>
      <c r="I15" s="120">
        <f>('Receipt %'!I15*Distances!$G$9)</f>
        <v>1540276.7550547107</v>
      </c>
      <c r="J15" s="120">
        <f>('Receipt %'!J15*Distances!$G$10)</f>
        <v>132278.6741168485</v>
      </c>
      <c r="K15" s="120">
        <f>('Receipt %'!K15*Distances!$G$11)</f>
        <v>589434.55978591763</v>
      </c>
      <c r="L15" s="120">
        <f>('Receipt %'!L15*Distances!$G$12)</f>
        <v>1018842.7572239224</v>
      </c>
      <c r="M15" s="120">
        <f>('Receipt %'!M15*Distances!$G$13)</f>
        <v>201976.79148947212</v>
      </c>
      <c r="N15" s="120">
        <f>('Receipt %'!N15*Distances!$G$14)</f>
        <v>1274815.9818971145</v>
      </c>
      <c r="O15" s="120">
        <f>('Receipt %'!O15*Distances!$G$15)</f>
        <v>0</v>
      </c>
      <c r="P15" s="120">
        <f>('Receipt %'!P15*Distances!$G$16)</f>
        <v>32662.118934350605</v>
      </c>
      <c r="Q15" s="120">
        <f>('Receipt %'!Q15*Distances!$G$17)</f>
        <v>12547.21398848846</v>
      </c>
      <c r="R15" s="120">
        <f>('Receipt %'!R15*Distances!$G$18)</f>
        <v>60371.188853867701</v>
      </c>
      <c r="S15" s="120">
        <f>('Receipt %'!S15*Distances!$G$19)</f>
        <v>174480.78618886328</v>
      </c>
      <c r="T15" s="120">
        <f>('Receipt %'!T15*Distances!$G$20)</f>
        <v>380768.40331032703</v>
      </c>
      <c r="U15" s="120">
        <f>('Receipt %'!U15*Distances!$G$21)</f>
        <v>45559.787012172346</v>
      </c>
      <c r="V15" s="120">
        <f>('Receipt %'!V15*Distances!$G$22)</f>
        <v>139470.02005261969</v>
      </c>
      <c r="W15" s="120">
        <f>('Receipt %'!W15*Distances!$G$23)</f>
        <v>14907.597922599178</v>
      </c>
      <c r="X15" s="120">
        <f>('Receipt %'!X15*Distances!$G$24)</f>
        <v>35009.44043389037</v>
      </c>
      <c r="Y15" s="120">
        <f t="shared" si="0"/>
        <v>6717997.7025285186</v>
      </c>
    </row>
    <row r="16" spans="1:25" ht="15.75" x14ac:dyDescent="0.25">
      <c r="A16" s="117" t="s">
        <v>99</v>
      </c>
      <c r="B16" s="120">
        <f>('Receipt %'!B16*Distances!$G$2)</f>
        <v>8.6109455345244577</v>
      </c>
      <c r="C16" s="120">
        <f>('Receipt %'!C16*Distances!$G$3)</f>
        <v>86.902525474928083</v>
      </c>
      <c r="D16" s="120">
        <f>('Receipt %'!D16*Distances!$G$4)</f>
        <v>12.732790788483728</v>
      </c>
      <c r="E16" s="120">
        <f>('Receipt %'!E16*Distances!$G$5)</f>
        <v>6.6332745564618634</v>
      </c>
      <c r="F16" s="120">
        <f>('Receipt %'!F16*Distances!$G$6)</f>
        <v>12.108400027404935</v>
      </c>
      <c r="G16" s="120">
        <f>('Receipt %'!G16*Distances!$G$7)</f>
        <v>12.450306643746581</v>
      </c>
      <c r="H16" s="120">
        <f>('Receipt %'!H16*Distances!$G$8)</f>
        <v>36.883509819619249</v>
      </c>
      <c r="I16" s="120">
        <f>('Receipt %'!I16*Distances!$G$9)</f>
        <v>255.10559184913666</v>
      </c>
      <c r="J16" s="120">
        <f>('Receipt %'!J16*Distances!$G$10)</f>
        <v>21.908419599826455</v>
      </c>
      <c r="K16" s="120">
        <f>('Receipt %'!K16*Distances!$G$11)</f>
        <v>97.624048234877634</v>
      </c>
      <c r="L16" s="120">
        <f>('Receipt %'!L16*Distances!$G$12)</f>
        <v>168.74401546985814</v>
      </c>
      <c r="M16" s="120">
        <f>('Receipt %'!M16*Distances!$G$13)</f>
        <v>33.452046045375312</v>
      </c>
      <c r="N16" s="120">
        <f>('Receipt %'!N16*Distances!$G$14)</f>
        <v>211.13912450691382</v>
      </c>
      <c r="O16" s="120">
        <f>('Receipt %'!O16*Distances!$G$15)</f>
        <v>39.863182453605397</v>
      </c>
      <c r="P16" s="120">
        <f>('Receipt %'!P16*Distances!$G$16)</f>
        <v>0</v>
      </c>
      <c r="Q16" s="120">
        <f>('Receipt %'!Q16*Distances!$G$17)</f>
        <v>2.0781099501027143</v>
      </c>
      <c r="R16" s="120">
        <f>('Receipt %'!R16*Distances!$G$18)</f>
        <v>9.9988705358699512</v>
      </c>
      <c r="S16" s="120">
        <f>('Receipt %'!S16*Distances!$G$19)</f>
        <v>28.898069182009831</v>
      </c>
      <c r="T16" s="120">
        <f>('Receipt %'!T16*Distances!$G$20)</f>
        <v>63.06408803817952</v>
      </c>
      <c r="U16" s="120">
        <f>('Receipt %'!U16*Distances!$G$21)</f>
        <v>7.5457585087350116</v>
      </c>
      <c r="V16" s="120">
        <f>('Receipt %'!V16*Distances!$G$22)</f>
        <v>23.099473451101147</v>
      </c>
      <c r="W16" s="120">
        <f>('Receipt %'!W16*Distances!$G$23)</f>
        <v>2.46904433155491</v>
      </c>
      <c r="X16" s="120">
        <f>('Receipt %'!X16*Distances!$G$24)</f>
        <v>5.7983761638196416</v>
      </c>
      <c r="Y16" s="120">
        <f t="shared" si="0"/>
        <v>1147.1099711661352</v>
      </c>
    </row>
    <row r="17" spans="1:26" ht="15.75" x14ac:dyDescent="0.25">
      <c r="A17" s="117" t="s">
        <v>98</v>
      </c>
      <c r="B17" s="120">
        <f>('Receipt %'!B17*Distances!$G$2)</f>
        <v>85.721962796190965</v>
      </c>
      <c r="C17" s="120">
        <f>('Receipt %'!C17*Distances!$G$3)</f>
        <v>865.1146411029091</v>
      </c>
      <c r="D17" s="120">
        <f>('Receipt %'!D17*Distances!$G$4)</f>
        <v>126.75493229935552</v>
      </c>
      <c r="E17" s="120">
        <f>('Receipt %'!E17*Distances!$G$5)</f>
        <v>66.034248209577854</v>
      </c>
      <c r="F17" s="120">
        <f>('Receipt %'!F17*Distances!$G$6)</f>
        <v>120.53912227281613</v>
      </c>
      <c r="G17" s="120">
        <f>('Receipt %'!G17*Distances!$G$7)</f>
        <v>123.94280263849721</v>
      </c>
      <c r="H17" s="120">
        <f>('Receipt %'!H17*Distances!$G$8)</f>
        <v>367.17534025430962</v>
      </c>
      <c r="I17" s="120">
        <f>('Receipt %'!I17*Distances!$G$9)</f>
        <v>2539.5761668581554</v>
      </c>
      <c r="J17" s="120">
        <f>('Receipt %'!J17*Distances!$G$10)</f>
        <v>218.09831711627234</v>
      </c>
      <c r="K17" s="120">
        <f>('Receipt %'!K17*Distances!$G$11)</f>
        <v>971.84740017820673</v>
      </c>
      <c r="L17" s="120">
        <f>('Receipt %'!L17*Distances!$G$12)</f>
        <v>1679.8466740024378</v>
      </c>
      <c r="M17" s="120">
        <f>('Receipt %'!M17*Distances!$G$13)</f>
        <v>333.01511838171126</v>
      </c>
      <c r="N17" s="120">
        <f>('Receipt %'!N17*Distances!$G$14)</f>
        <v>2101.889984466327</v>
      </c>
      <c r="O17" s="120">
        <f>('Receipt %'!O17*Distances!$G$15)</f>
        <v>396.83798132564169</v>
      </c>
      <c r="P17" s="120">
        <f>('Receipt %'!P17*Distances!$G$16)</f>
        <v>53.852620012964486</v>
      </c>
      <c r="Q17" s="120">
        <f>('Receipt %'!Q17*Distances!$G$17)</f>
        <v>0</v>
      </c>
      <c r="R17" s="120">
        <f>('Receipt %'!R17*Distances!$G$18)</f>
        <v>99.538756184585367</v>
      </c>
      <c r="S17" s="120">
        <f>('Receipt %'!S17*Distances!$G$19)</f>
        <v>287.68027870690787</v>
      </c>
      <c r="T17" s="120">
        <f>('Receipt %'!T17*Distances!$G$20)</f>
        <v>627.80299642007708</v>
      </c>
      <c r="U17" s="120">
        <f>('Receipt %'!U17*Distances!$G$21)</f>
        <v>75.118025954457053</v>
      </c>
      <c r="V17" s="120">
        <f>('Receipt %'!V17*Distances!$G$22)</f>
        <v>229.95525820571194</v>
      </c>
      <c r="W17" s="120">
        <f>('Receipt %'!W17*Distances!$G$23)</f>
        <v>24.579336320629128</v>
      </c>
      <c r="X17" s="120">
        <f>('Receipt %'!X17*Distances!$G$24)</f>
        <v>57.722834710824536</v>
      </c>
      <c r="Y17" s="120">
        <f t="shared" si="0"/>
        <v>11452.644798418565</v>
      </c>
    </row>
    <row r="18" spans="1:26" ht="15.75" x14ac:dyDescent="0.25">
      <c r="A18" s="117" t="s">
        <v>97</v>
      </c>
      <c r="B18" s="120">
        <f>('Receipt %'!B18*Distances!$G$2)</f>
        <v>446.12591235576667</v>
      </c>
      <c r="C18" s="120">
        <f>('Receipt %'!C18*Distances!$G$3)</f>
        <v>4502.3474260847943</v>
      </c>
      <c r="D18" s="120">
        <f>('Receipt %'!D18*Distances!$G$4)</f>
        <v>659.6752800923515</v>
      </c>
      <c r="E18" s="120">
        <f>('Receipt %'!E18*Distances!$G$5)</f>
        <v>343.6644270414921</v>
      </c>
      <c r="F18" s="120">
        <f>('Receipt %'!F18*Distances!$G$6)</f>
        <v>627.32611508649359</v>
      </c>
      <c r="G18" s="120">
        <f>('Receipt %'!G18*Distances!$G$7)</f>
        <v>645.0400119569739</v>
      </c>
      <c r="H18" s="120">
        <f>('Receipt %'!H18*Distances!$G$8)</f>
        <v>1910.9039074962902</v>
      </c>
      <c r="I18" s="120">
        <f>('Receipt %'!I18*Distances!$G$9)</f>
        <v>13216.808125710562</v>
      </c>
      <c r="J18" s="120">
        <f>('Receipt %'!J18*Distances!$G$10)</f>
        <v>1135.0569624506754</v>
      </c>
      <c r="K18" s="120">
        <f>('Receipt %'!K18*Distances!$G$11)</f>
        <v>5057.8205856754812</v>
      </c>
      <c r="L18" s="120">
        <f>('Receipt %'!L18*Distances!$G$12)</f>
        <v>8742.4868214804592</v>
      </c>
      <c r="M18" s="120">
        <f>('Receipt %'!M18*Distances!$G$13)</f>
        <v>1733.1226289058573</v>
      </c>
      <c r="N18" s="120">
        <f>('Receipt %'!N18*Distances!$G$14)</f>
        <v>10938.942091432782</v>
      </c>
      <c r="O18" s="120">
        <f>('Receipt %'!O18*Distances!$G$15)</f>
        <v>2065.278263602584</v>
      </c>
      <c r="P18" s="120">
        <f>('Receipt %'!P18*Distances!$G$16)</f>
        <v>280.26713869295287</v>
      </c>
      <c r="Q18" s="120">
        <f>('Receipt %'!Q18*Distances!$G$17)</f>
        <v>107.66514475652988</v>
      </c>
      <c r="R18" s="120">
        <f>('Receipt %'!R18*Distances!$G$18)</f>
        <v>0</v>
      </c>
      <c r="S18" s="120">
        <f>('Receipt %'!S18*Distances!$G$19)</f>
        <v>1497.184882595611</v>
      </c>
      <c r="T18" s="120">
        <f>('Receipt %'!T18*Distances!$G$20)</f>
        <v>3267.2978478513828</v>
      </c>
      <c r="U18" s="120">
        <f>('Receipt %'!U18*Distances!$G$21)</f>
        <v>390.93946020547037</v>
      </c>
      <c r="V18" s="120">
        <f>('Receipt %'!V18*Distances!$G$22)</f>
        <v>1196.7644699403411</v>
      </c>
      <c r="W18" s="120">
        <f>('Receipt %'!W18*Distances!$G$23)</f>
        <v>127.91912928091692</v>
      </c>
      <c r="X18" s="120">
        <f>('Receipt %'!X18*Distances!$G$24)</f>
        <v>300.40903706735912</v>
      </c>
      <c r="Y18" s="120">
        <f t="shared" si="0"/>
        <v>59193.045669763109</v>
      </c>
    </row>
    <row r="19" spans="1:26" ht="15.75" x14ac:dyDescent="0.25">
      <c r="A19" s="117" t="s">
        <v>96</v>
      </c>
      <c r="B19" s="120">
        <f>('Receipt %'!B19*Distances!$G$2)</f>
        <v>52598.733737903975</v>
      </c>
      <c r="C19" s="120">
        <f>('Receipt %'!C19*Distances!$G$3)</f>
        <v>530831.69325371808</v>
      </c>
      <c r="D19" s="120">
        <f>('Receipt %'!D19*Distances!$G$4)</f>
        <v>77776.438108765491</v>
      </c>
      <c r="E19" s="120">
        <f>('Receipt %'!E19*Distances!$G$5)</f>
        <v>40518.412386522999</v>
      </c>
      <c r="F19" s="120">
        <f>('Receipt %'!F19*Distances!$G$6)</f>
        <v>73962.436120399143</v>
      </c>
      <c r="G19" s="120">
        <f>('Receipt %'!G19*Distances!$G$7)</f>
        <v>76050.923964629255</v>
      </c>
      <c r="H19" s="120">
        <f>('Receipt %'!H19*Distances!$G$8)</f>
        <v>225297.66383299488</v>
      </c>
      <c r="I19" s="120">
        <f>('Receipt %'!I19*Distances!$G$9)</f>
        <v>1558276.1552636127</v>
      </c>
      <c r="J19" s="120">
        <f>('Receipt %'!J19*Distances!$G$10)</f>
        <v>133824.45917574692</v>
      </c>
      <c r="K19" s="120">
        <f>('Receipt %'!K19*Distances!$G$11)</f>
        <v>596322.58721587644</v>
      </c>
      <c r="L19" s="120">
        <f>('Receipt %'!L19*Distances!$G$12)</f>
        <v>1030748.7724754241</v>
      </c>
      <c r="M19" s="120">
        <f>('Receipt %'!M19*Distances!$G$13)</f>
        <v>204337.05635161363</v>
      </c>
      <c r="N19" s="120">
        <f>('Receipt %'!N19*Distances!$G$14)</f>
        <v>1289713.2547252409</v>
      </c>
      <c r="O19" s="120">
        <f>('Receipt %'!O19*Distances!$G$15)</f>
        <v>243498.5695143489</v>
      </c>
      <c r="P19" s="120">
        <f>('Receipt %'!P19*Distances!$G$16)</f>
        <v>33043.802646995653</v>
      </c>
      <c r="Q19" s="120">
        <f>('Receipt %'!Q19*Distances!$G$17)</f>
        <v>12693.83849953454</v>
      </c>
      <c r="R19" s="120">
        <f>('Receipt %'!R19*Distances!$G$18)</f>
        <v>61076.675829310239</v>
      </c>
      <c r="S19" s="120">
        <f>('Receipt %'!S19*Distances!$G$19)</f>
        <v>0</v>
      </c>
      <c r="T19" s="120">
        <f>('Receipt %'!T19*Distances!$G$20)</f>
        <v>385217.99514867418</v>
      </c>
      <c r="U19" s="120">
        <f>('Receipt %'!U19*Distances!$G$21)</f>
        <v>46092.190580020324</v>
      </c>
      <c r="V19" s="120">
        <f>('Receipt %'!V19*Distances!$G$22)</f>
        <v>141099.84190108455</v>
      </c>
      <c r="W19" s="120">
        <f>('Receipt %'!W19*Distances!$G$23)</f>
        <v>15081.805460485923</v>
      </c>
      <c r="X19" s="120">
        <f>('Receipt %'!X19*Distances!$G$24)</f>
        <v>35418.554528088935</v>
      </c>
      <c r="Y19" s="120">
        <f t="shared" si="0"/>
        <v>6863481.8607209921</v>
      </c>
    </row>
    <row r="20" spans="1:26" ht="15.75" x14ac:dyDescent="0.25">
      <c r="A20" s="117" t="s">
        <v>100</v>
      </c>
      <c r="B20" s="120">
        <f>('Receipt %'!B20*Distances!$G$2)</f>
        <v>30888.767625745299</v>
      </c>
      <c r="C20" s="120">
        <f>('Receipt %'!C20*Distances!$G$3)</f>
        <v>311732.53909493069</v>
      </c>
      <c r="D20" s="120">
        <f>('Receipt %'!D20*Distances!$G$4)</f>
        <v>45674.451698227385</v>
      </c>
      <c r="E20" s="120">
        <f>('Receipt %'!E20*Distances!$G$5)</f>
        <v>23794.561880669768</v>
      </c>
      <c r="F20" s="120">
        <f>('Receipt %'!F20*Distances!$G$6)</f>
        <v>43434.667338972322</v>
      </c>
      <c r="G20" s="120">
        <f>('Receipt %'!G20*Distances!$G$7)</f>
        <v>44661.138227626616</v>
      </c>
      <c r="H20" s="120">
        <f>('Receipt %'!H20*Distances!$G$8)</f>
        <v>132306.74372196355</v>
      </c>
      <c r="I20" s="120">
        <f>('Receipt %'!I20*Distances!$G$9)</f>
        <v>915102.44897761708</v>
      </c>
      <c r="J20" s="120">
        <f>('Receipt %'!J20*Distances!$G$10)</f>
        <v>78588.823881550139</v>
      </c>
      <c r="K20" s="120">
        <f>('Receipt %'!K20*Distances!$G$11)</f>
        <v>350192.26733248832</v>
      </c>
      <c r="L20" s="120">
        <f>('Receipt %'!L20*Distances!$G$12)</f>
        <v>605310.37633272738</v>
      </c>
      <c r="M20" s="120">
        <f>('Receipt %'!M20*Distances!$G$13)</f>
        <v>119997.56272507814</v>
      </c>
      <c r="N20" s="120">
        <f>('Receipt %'!N20*Distances!$G$14)</f>
        <v>757388.06237351662</v>
      </c>
      <c r="O20" s="120">
        <f>('Receipt %'!O20*Distances!$G$15)</f>
        <v>142995.28137708802</v>
      </c>
      <c r="P20" s="120">
        <f>('Receipt %'!P20*Distances!$G$16)</f>
        <v>19405.074398179029</v>
      </c>
      <c r="Q20" s="120">
        <f>('Receipt %'!Q20*Distances!$G$17)</f>
        <v>7454.4955710275344</v>
      </c>
      <c r="R20" s="120">
        <f>('Receipt %'!R20*Distances!$G$18)</f>
        <v>35867.465107530123</v>
      </c>
      <c r="S20" s="120">
        <f>('Receipt %'!S20*Distances!$G$19)</f>
        <v>103661.7570296952</v>
      </c>
      <c r="T20" s="120">
        <f>('Receipt %'!T20*Distances!$G$20)</f>
        <v>0</v>
      </c>
      <c r="U20" s="120">
        <f>('Receipt %'!U20*Distances!$G$21)</f>
        <v>27067.780210872977</v>
      </c>
      <c r="V20" s="120">
        <f>('Receipt %'!V20*Distances!$G$22)</f>
        <v>82861.314689239895</v>
      </c>
      <c r="W20" s="120">
        <f>('Receipt %'!W20*Distances!$G$23)</f>
        <v>8856.8364890110806</v>
      </c>
      <c r="X20" s="120">
        <f>('Receipt %'!X20*Distances!$G$24)</f>
        <v>20799.654720005899</v>
      </c>
      <c r="Y20" s="120">
        <f t="shared" si="0"/>
        <v>3908042.0708037638</v>
      </c>
    </row>
    <row r="21" spans="1:26" ht="15.75" x14ac:dyDescent="0.25">
      <c r="A21" s="117" t="s">
        <v>104</v>
      </c>
      <c r="B21" s="120">
        <f>('Receipt %'!B21*Distances!$G$2)</f>
        <v>382.34033330877679</v>
      </c>
      <c r="C21" s="120">
        <f>('Receipt %'!C21*Distances!$G$3)</f>
        <v>3858.6169686292646</v>
      </c>
      <c r="D21" s="120">
        <f>('Receipt %'!D21*Distances!$G$4)</f>
        <v>565.3571323266583</v>
      </c>
      <c r="E21" s="120">
        <f>('Receipt %'!E21*Distances!$G$5)</f>
        <v>294.52844576450082</v>
      </c>
      <c r="F21" s="120">
        <f>('Receipt %'!F21*Distances!$G$6)</f>
        <v>537.63314188349148</v>
      </c>
      <c r="G21" s="120">
        <f>('Receipt %'!G21*Distances!$G$7)</f>
        <v>552.81436549342106</v>
      </c>
      <c r="H21" s="120">
        <f>('Receipt %'!H21*Distances!$G$8)</f>
        <v>1637.6893085074607</v>
      </c>
      <c r="I21" s="120">
        <f>('Receipt %'!I21*Distances!$G$9)</f>
        <v>11327.113454088083</v>
      </c>
      <c r="J21" s="120">
        <f>('Receipt %'!J21*Distances!$G$10)</f>
        <v>972.77034426496095</v>
      </c>
      <c r="K21" s="120">
        <f>('Receipt %'!K21*Distances!$G$11)</f>
        <v>4334.6704483756248</v>
      </c>
      <c r="L21" s="120">
        <f>('Receipt %'!L21*Distances!$G$12)</f>
        <v>7492.5155268874842</v>
      </c>
      <c r="M21" s="120">
        <f>('Receipt %'!M21*Distances!$G$13)</f>
        <v>1485.3265978247396</v>
      </c>
      <c r="N21" s="120">
        <f>('Receipt %'!N21*Distances!$G$14)</f>
        <v>9374.9290266478183</v>
      </c>
      <c r="O21" s="120">
        <f>('Receipt %'!O21*Distances!$G$15)</f>
        <v>1769.9917395775024</v>
      </c>
      <c r="P21" s="120">
        <f>('Receipt %'!P21*Distances!$G$16)</f>
        <v>240.19548799018696</v>
      </c>
      <c r="Q21" s="120">
        <f>('Receipt %'!Q21*Distances!$G$17)</f>
        <v>92.271545301144016</v>
      </c>
      <c r="R21" s="120">
        <f>('Receipt %'!R21*Distances!$G$18)</f>
        <v>443.96651657685226</v>
      </c>
      <c r="S21" s="120">
        <f>('Receipt %'!S21*Distances!$G$19)</f>
        <v>1283.1224351298731</v>
      </c>
      <c r="T21" s="120">
        <f>('Receipt %'!T21*Distances!$G$20)</f>
        <v>2800.1506157085678</v>
      </c>
      <c r="U21" s="120">
        <f>('Receipt %'!U21*Distances!$G$21)</f>
        <v>0</v>
      </c>
      <c r="V21" s="120">
        <f>('Receipt %'!V21*Distances!$G$22)</f>
        <v>1025.6551203513093</v>
      </c>
      <c r="W21" s="120">
        <f>('Receipt %'!W21*Distances!$G$23)</f>
        <v>109.62968339492393</v>
      </c>
      <c r="X21" s="120">
        <f>('Receipt %'!X21*Distances!$G$24)</f>
        <v>257.4575656338651</v>
      </c>
      <c r="Y21" s="120">
        <f t="shared" si="0"/>
        <v>50838.745803666512</v>
      </c>
    </row>
    <row r="22" spans="1:26" ht="15.75" x14ac:dyDescent="0.25">
      <c r="A22" s="117" t="s">
        <v>103</v>
      </c>
      <c r="B22" s="120">
        <f>('Receipt %'!B22*Distances!$G$2)</f>
        <v>141.37019831305528</v>
      </c>
      <c r="C22" s="120">
        <f>('Receipt %'!C22*Distances!$G$3)</f>
        <v>1426.7222119846317</v>
      </c>
      <c r="D22" s="120">
        <f>('Receipt %'!D22*Distances!$G$4)</f>
        <v>209.04059276993161</v>
      </c>
      <c r="E22" s="120">
        <f>('Receipt %'!E22*Distances!$G$5)</f>
        <v>108.90178503071265</v>
      </c>
      <c r="F22" s="120">
        <f>('Receipt %'!F22*Distances!$G$6)</f>
        <v>198.7896574499205</v>
      </c>
      <c r="G22" s="120">
        <f>('Receipt %'!G22*Distances!$G$7)</f>
        <v>204.40290932370951</v>
      </c>
      <c r="H22" s="120">
        <f>('Receipt %'!H22*Distances!$G$8)</f>
        <v>605.53502246359903</v>
      </c>
      <c r="I22" s="120">
        <f>('Receipt %'!I22*Distances!$G$9)</f>
        <v>4188.1960541832013</v>
      </c>
      <c r="J22" s="120">
        <f>('Receipt %'!J22*Distances!$G$10)</f>
        <v>359.68147878015083</v>
      </c>
      <c r="K22" s="120">
        <f>('Receipt %'!K22*Distances!$G$11)</f>
        <v>1602.7428118961036</v>
      </c>
      <c r="L22" s="120">
        <f>('Receipt %'!L22*Distances!$G$12)</f>
        <v>2770.354873976396</v>
      </c>
      <c r="M22" s="120">
        <f>('Receipt %'!M22*Distances!$G$13)</f>
        <v>549.19896594994918</v>
      </c>
      <c r="N22" s="120">
        <f>('Receipt %'!N22*Distances!$G$14)</f>
        <v>3466.3765765922572</v>
      </c>
      <c r="O22" s="120">
        <f>('Receipt %'!O22*Distances!$G$15)</f>
        <v>654.45379793206655</v>
      </c>
      <c r="P22" s="120">
        <f>('Receipt %'!P22*Distances!$G$16)</f>
        <v>88.812193778286741</v>
      </c>
      <c r="Q22" s="120">
        <f>('Receipt %'!Q22*Distances!$G$17)</f>
        <v>34.117370105811311</v>
      </c>
      <c r="R22" s="120">
        <f>('Receipt %'!R22*Distances!$G$18)</f>
        <v>164.15645702264493</v>
      </c>
      <c r="S22" s="120">
        <f>('Receipt %'!S22*Distances!$G$19)</f>
        <v>474.43405079564639</v>
      </c>
      <c r="T22" s="120">
        <f>('Receipt %'!T22*Distances!$G$20)</f>
        <v>1035.3546653668125</v>
      </c>
      <c r="U22" s="120">
        <f>('Receipt %'!U22*Distances!$G$21)</f>
        <v>123.88249031715705</v>
      </c>
      <c r="V22" s="120">
        <f>('Receipt %'!V22*Distances!$G$22)</f>
        <v>0</v>
      </c>
      <c r="W22" s="120">
        <f>('Receipt %'!W22*Distances!$G$23)</f>
        <v>40.535535313302731</v>
      </c>
      <c r="X22" s="120">
        <f>('Receipt %'!X22*Distances!$G$24)</f>
        <v>95.194840669508963</v>
      </c>
      <c r="Y22" s="120">
        <f t="shared" si="0"/>
        <v>18542.254540014848</v>
      </c>
    </row>
    <row r="23" spans="1:26" ht="15.75" x14ac:dyDescent="0.25">
      <c r="A23" s="117" t="s">
        <v>102</v>
      </c>
      <c r="B23" s="120">
        <f>('Receipt %'!B23*Distances!$G$2)</f>
        <v>0</v>
      </c>
      <c r="C23" s="120">
        <f>('Receipt %'!C23*Distances!$G$3)</f>
        <v>0</v>
      </c>
      <c r="D23" s="120">
        <f>('Receipt %'!D23*Distances!$G$4)</f>
        <v>0</v>
      </c>
      <c r="E23" s="120">
        <f>('Receipt %'!E23*Distances!$G$5)</f>
        <v>0</v>
      </c>
      <c r="F23" s="120">
        <f>('Receipt %'!F23*Distances!$G$6)</f>
        <v>0</v>
      </c>
      <c r="G23" s="120">
        <f>('Receipt %'!G23*Distances!$G$7)</f>
        <v>0</v>
      </c>
      <c r="H23" s="120">
        <f>('Receipt %'!H23*Distances!$G$8)</f>
        <v>0</v>
      </c>
      <c r="I23" s="120">
        <f>('Receipt %'!I23*Distances!$G$9)</f>
        <v>0</v>
      </c>
      <c r="J23" s="120">
        <f>('Receipt %'!J23*Distances!$G$10)</f>
        <v>0</v>
      </c>
      <c r="K23" s="120">
        <f>('Receipt %'!K23*Distances!$G$11)</f>
        <v>0</v>
      </c>
      <c r="L23" s="120">
        <f>('Receipt %'!L23*Distances!$G$12)</f>
        <v>0</v>
      </c>
      <c r="M23" s="120">
        <f>('Receipt %'!M23*Distances!$G$13)</f>
        <v>0</v>
      </c>
      <c r="N23" s="120">
        <f>('Receipt %'!N23*Distances!$G$14)</f>
        <v>0</v>
      </c>
      <c r="O23" s="120">
        <f>('Receipt %'!O23*Distances!$G$15)</f>
        <v>0</v>
      </c>
      <c r="P23" s="120">
        <f>('Receipt %'!P23*Distances!$G$16)</f>
        <v>0</v>
      </c>
      <c r="Q23" s="120">
        <f>('Receipt %'!Q23*Distances!$G$17)</f>
        <v>0</v>
      </c>
      <c r="R23" s="120">
        <f>('Receipt %'!R23*Distances!$G$18)</f>
        <v>0</v>
      </c>
      <c r="S23" s="120">
        <f>('Receipt %'!S23*Distances!$G$19)</f>
        <v>0</v>
      </c>
      <c r="T23" s="120">
        <f>('Receipt %'!T23*Distances!$G$20)</f>
        <v>0</v>
      </c>
      <c r="U23" s="120">
        <f>('Receipt %'!U23*Distances!$G$21)</f>
        <v>0</v>
      </c>
      <c r="V23" s="120">
        <f>('Receipt %'!V23*Distances!$G$22)</f>
        <v>0</v>
      </c>
      <c r="W23" s="120">
        <f>('Receipt %'!W23*Distances!$G$23)</f>
        <v>0</v>
      </c>
      <c r="X23" s="120">
        <f>('Receipt %'!X23*Distances!$G$24)</f>
        <v>0</v>
      </c>
      <c r="Y23" s="120">
        <f t="shared" si="0"/>
        <v>0</v>
      </c>
    </row>
    <row r="24" spans="1:26" ht="15.75" x14ac:dyDescent="0.25">
      <c r="A24" s="117" t="s">
        <v>101</v>
      </c>
      <c r="B24" s="120">
        <f>('Receipt %'!B24*Distances!$G$2)</f>
        <v>1.6073764997778988</v>
      </c>
      <c r="C24" s="120">
        <f>('Receipt %'!C24*Distances!$G$3)</f>
        <v>16.221804755319909</v>
      </c>
      <c r="D24" s="120">
        <f>('Receipt %'!D24*Distances!$G$4)</f>
        <v>2.3767876138502961</v>
      </c>
      <c r="E24" s="120">
        <f>('Receipt %'!E24*Distances!$G$5)</f>
        <v>1.2382112505395479</v>
      </c>
      <c r="F24" s="120">
        <f>('Receipt %'!F24*Distances!$G$6)</f>
        <v>2.2602346717822543</v>
      </c>
      <c r="G24" s="120">
        <f>('Receipt %'!G24*Distances!$G$7)</f>
        <v>2.3240572401660287</v>
      </c>
      <c r="H24" s="120">
        <f>('Receipt %'!H24*Distances!$G$8)</f>
        <v>6.8849218329955928</v>
      </c>
      <c r="I24" s="120">
        <f>('Receipt %'!I24*Distances!$G$9)</f>
        <v>47.61971047850551</v>
      </c>
      <c r="J24" s="120">
        <f>('Receipt %'!J24*Distances!$G$10)</f>
        <v>4.0895716586342719</v>
      </c>
      <c r="K24" s="120">
        <f>('Receipt %'!K24*Distances!$G$11)</f>
        <v>18.223155670510494</v>
      </c>
      <c r="L24" s="120">
        <f>('Receipt %'!L24*Distances!$G$12)</f>
        <v>31.498882887706852</v>
      </c>
      <c r="M24" s="120">
        <f>('Receipt %'!M24*Distances!$G$13)</f>
        <v>6.2443819284700579</v>
      </c>
      <c r="N24" s="120">
        <f>('Receipt %'!N24*Distances!$G$14)</f>
        <v>39.41263657462391</v>
      </c>
      <c r="O24" s="120">
        <f>('Receipt %'!O24*Distances!$G$15)</f>
        <v>7.4411273913396743</v>
      </c>
      <c r="P24" s="120">
        <f>('Receipt %'!P24*Distances!$G$16)</f>
        <v>1.0097929752975092</v>
      </c>
      <c r="Q24" s="120">
        <f>('Receipt %'!Q24*Distances!$G$17)</f>
        <v>0.38791385735250666</v>
      </c>
      <c r="R24" s="120">
        <f>('Receipt %'!R24*Distances!$G$18)</f>
        <v>1.8664558333623911</v>
      </c>
      <c r="S24" s="120">
        <f>('Receipt %'!S24*Distances!$G$19)</f>
        <v>5.3943062473085019</v>
      </c>
      <c r="T24" s="120">
        <f>('Receipt %'!T24*Distances!$G$20)</f>
        <v>11.771963100460178</v>
      </c>
      <c r="U24" s="120">
        <f>('Receipt %'!U24*Distances!$G$21)</f>
        <v>1.4085415882972023</v>
      </c>
      <c r="V24" s="120">
        <f>('Receipt %'!V24*Distances!$G$22)</f>
        <v>4.3119017108722133</v>
      </c>
      <c r="W24" s="120">
        <f>('Receipt %'!W24*Distances!$G$23)</f>
        <v>0.46088827522358322</v>
      </c>
      <c r="X24" s="120">
        <f>('Receipt %'!X24*Distances!$G$24)</f>
        <v>0</v>
      </c>
      <c r="Y24" s="120">
        <f t="shared" si="0"/>
        <v>214.05462404239637</v>
      </c>
    </row>
    <row r="25" spans="1:26" ht="15.75" x14ac:dyDescent="0.25">
      <c r="A25" s="117" t="s">
        <v>244</v>
      </c>
      <c r="B25" s="120">
        <f>SUM(B2:B24)</f>
        <v>681530.04363986873</v>
      </c>
      <c r="C25" s="120">
        <f>SUM(C2:C24)</f>
        <v>6435334.5964969499</v>
      </c>
      <c r="D25" s="120">
        <f t="shared" ref="D25:X25" si="1">SUM(D2:D24)</f>
        <v>1004124.5624648894</v>
      </c>
      <c r="E25" s="120">
        <f t="shared" si="1"/>
        <v>525917.38912322349</v>
      </c>
      <c r="F25" s="120">
        <f t="shared" si="1"/>
        <v>955406.60359150509</v>
      </c>
      <c r="G25" s="120">
        <f t="shared" si="1"/>
        <v>982090.39577693527</v>
      </c>
      <c r="H25" s="120">
        <f t="shared" si="1"/>
        <v>2848450.0704043866</v>
      </c>
      <c r="I25" s="120">
        <f t="shared" si="1"/>
        <v>16596065.863575511</v>
      </c>
      <c r="J25" s="120">
        <f t="shared" si="1"/>
        <v>1713957.0126691791</v>
      </c>
      <c r="K25" s="120">
        <f t="shared" si="1"/>
        <v>7166119.5430397447</v>
      </c>
      <c r="L25" s="120">
        <f t="shared" si="1"/>
        <v>11412609</v>
      </c>
      <c r="M25" s="120">
        <f t="shared" si="1"/>
        <v>2651057.0000000009</v>
      </c>
      <c r="N25" s="120">
        <f t="shared" si="1"/>
        <v>13073768</v>
      </c>
      <c r="O25" s="120">
        <f t="shared" si="1"/>
        <v>2921914</v>
      </c>
      <c r="P25" s="120">
        <f t="shared" si="1"/>
        <v>429172.99999999994</v>
      </c>
      <c r="Q25" s="120">
        <f t="shared" si="1"/>
        <v>164848.99999999997</v>
      </c>
      <c r="R25" s="120">
        <f t="shared" si="1"/>
        <v>792755.99999999988</v>
      </c>
      <c r="S25" s="120">
        <f t="shared" si="1"/>
        <v>2116147.9999999995</v>
      </c>
      <c r="T25" s="120">
        <f t="shared" si="1"/>
        <v>4777055.0000000009</v>
      </c>
      <c r="U25" s="120">
        <f t="shared" si="1"/>
        <v>598318</v>
      </c>
      <c r="V25" s="120">
        <f t="shared" si="1"/>
        <v>1832249.0000000005</v>
      </c>
      <c r="W25" s="120">
        <f t="shared" si="1"/>
        <v>195885</v>
      </c>
      <c r="X25" s="120">
        <f t="shared" si="1"/>
        <v>460021.00000000006</v>
      </c>
      <c r="Y25" s="120">
        <f>SUM(B25:X25)-SUM(Y2:Y24)</f>
        <v>0</v>
      </c>
    </row>
    <row r="26" spans="1:26" x14ac:dyDescent="0.25">
      <c r="B26" s="120"/>
      <c r="Z26" s="120"/>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Y31"/>
  <sheetViews>
    <sheetView zoomScaleNormal="100" workbookViewId="0">
      <selection activeCell="T13" sqref="T13"/>
    </sheetView>
  </sheetViews>
  <sheetFormatPr defaultRowHeight="15" x14ac:dyDescent="0.25"/>
  <cols>
    <col min="1" max="1" width="13.625" style="120" bestFit="1" customWidth="1"/>
    <col min="2" max="2" width="13.375" style="120" bestFit="1" customWidth="1"/>
    <col min="3" max="3" width="11.75" style="120" bestFit="1" customWidth="1"/>
    <col min="4" max="4" width="8.75" style="120" bestFit="1" customWidth="1"/>
    <col min="5" max="5" width="9.875" style="120" bestFit="1" customWidth="1"/>
    <col min="6" max="8" width="8.75" style="120" bestFit="1" customWidth="1"/>
    <col min="9" max="9" width="9.625" style="120" bestFit="1" customWidth="1"/>
    <col min="10" max="10" width="9.5" style="120" bestFit="1" customWidth="1"/>
    <col min="11" max="11" width="9.625" style="120" bestFit="1" customWidth="1"/>
    <col min="12" max="12" width="10.5" style="120" bestFit="1" customWidth="1"/>
    <col min="13" max="13" width="10.875" style="120" bestFit="1" customWidth="1"/>
    <col min="14" max="14" width="10.625" style="120" bestFit="1" customWidth="1"/>
    <col min="15" max="15" width="10.875" style="120" bestFit="1" customWidth="1"/>
    <col min="16" max="16" width="12.875" style="120" bestFit="1" customWidth="1"/>
    <col min="17" max="17" width="7.875" style="120" bestFit="1" customWidth="1"/>
    <col min="18" max="18" width="8.75" style="120" bestFit="1" customWidth="1"/>
    <col min="19" max="19" width="9.375" style="120" bestFit="1" customWidth="1"/>
    <col min="20" max="20" width="9.625" style="120" bestFit="1" customWidth="1"/>
    <col min="21" max="21" width="8.75" style="120" bestFit="1" customWidth="1"/>
    <col min="22" max="22" width="11.125" style="120" bestFit="1" customWidth="1"/>
    <col min="23" max="23" width="13.625" style="120" bestFit="1" customWidth="1"/>
    <col min="24" max="24" width="10.375" style="120" bestFit="1" customWidth="1"/>
    <col min="25" max="25" width="4.75" style="120" bestFit="1" customWidth="1"/>
    <col min="26" max="16384" width="9" style="120"/>
  </cols>
  <sheetData>
    <row r="1" spans="1:25" ht="15.75" x14ac:dyDescent="0.25">
      <c r="B1" s="121" t="s">
        <v>92</v>
      </c>
      <c r="C1" s="121" t="s">
        <v>91</v>
      </c>
      <c r="D1" s="121" t="s">
        <v>90</v>
      </c>
      <c r="E1" s="121" t="s">
        <v>440</v>
      </c>
      <c r="F1" s="121" t="s">
        <v>89</v>
      </c>
      <c r="G1" s="121" t="s">
        <v>88</v>
      </c>
      <c r="H1" s="121" t="s">
        <v>87</v>
      </c>
      <c r="I1" s="121" t="s">
        <v>86</v>
      </c>
      <c r="J1" s="121" t="s">
        <v>85</v>
      </c>
      <c r="K1" s="121" t="s">
        <v>84</v>
      </c>
      <c r="L1" s="121" t="s">
        <v>94</v>
      </c>
      <c r="M1" s="121" t="s">
        <v>452</v>
      </c>
      <c r="N1" s="121" t="s">
        <v>164</v>
      </c>
      <c r="O1" s="121" t="s">
        <v>95</v>
      </c>
      <c r="P1" s="121" t="s">
        <v>99</v>
      </c>
      <c r="Q1" s="121" t="s">
        <v>98</v>
      </c>
      <c r="R1" s="121" t="s">
        <v>97</v>
      </c>
      <c r="S1" s="121" t="s">
        <v>96</v>
      </c>
      <c r="T1" s="121" t="s">
        <v>100</v>
      </c>
      <c r="U1" s="121" t="s">
        <v>104</v>
      </c>
      <c r="V1" s="121" t="s">
        <v>103</v>
      </c>
      <c r="W1" s="121" t="s">
        <v>102</v>
      </c>
      <c r="X1" s="121" t="s">
        <v>101</v>
      </c>
      <c r="Y1" s="121"/>
    </row>
    <row r="2" spans="1:25" ht="15.75" x14ac:dyDescent="0.25">
      <c r="A2" s="121" t="s">
        <v>92</v>
      </c>
      <c r="B2" s="120">
        <f>'Received Tons'!B2*'Mileage Calc'!B2</f>
        <v>0</v>
      </c>
      <c r="C2" s="120">
        <f>'Received Tons'!C2*'Mileage Calc'!C2</f>
        <v>8406369.3472233787</v>
      </c>
      <c r="D2" s="120">
        <f>'Received Tons'!D2*'Mileage Calc'!D2</f>
        <v>1261203.0806960361</v>
      </c>
      <c r="E2" s="120">
        <f>'Received Tons'!E2*'Mileage Calc'!E2</f>
        <v>781926.38282273291</v>
      </c>
      <c r="F2" s="120">
        <f>'Received Tons'!F2*'Mileage Calc'!F2</f>
        <v>2111730.989803269</v>
      </c>
      <c r="G2" s="120">
        <f>'Received Tons'!G2*'Mileage Calc'!G2</f>
        <v>2474000.9394806004</v>
      </c>
      <c r="H2" s="120">
        <f>'Received Tons'!H2*'Mileage Calc'!H2</f>
        <v>7309340.4224276971</v>
      </c>
      <c r="I2" s="120">
        <f>'Received Tons'!I2*'Mileage Calc'!I2</f>
        <v>59350633.864742078</v>
      </c>
      <c r="J2" s="120">
        <f>'Received Tons'!J2*'Mileage Calc'!J2</f>
        <v>5246126.4560808185</v>
      </c>
      <c r="K2" s="120">
        <f>'Received Tons'!K2*'Mileage Calc'!K2</f>
        <v>25068555.810759503</v>
      </c>
      <c r="L2" s="120">
        <f>'Received Tons'!L2*'Mileage Calc'!L2</f>
        <v>44065465.06804733</v>
      </c>
      <c r="M2" s="120">
        <f>'Received Tons'!M2*'Mileage Calc'!M2</f>
        <v>13254011.499660783</v>
      </c>
      <c r="N2" s="120">
        <f>'Received Tons'!N2*'Mileage Calc'!N2</f>
        <v>82577904.514296308</v>
      </c>
      <c r="O2" s="120">
        <f>'Received Tons'!O2*'Mileage Calc'!O2</f>
        <v>16536010.385792209</v>
      </c>
      <c r="P2" s="120">
        <f>'Received Tons'!P2*'Mileage Calc'!P2</f>
        <v>2347927.0095787295</v>
      </c>
      <c r="Q2" s="120">
        <f>'Received Tons'!Q2*'Mileage Calc'!Q2</f>
        <v>963089.26874010311</v>
      </c>
      <c r="R2" s="120">
        <f>'Received Tons'!R2*'Mileage Calc'!R2</f>
        <v>4639927.1379754255</v>
      </c>
      <c r="S2" s="120">
        <f>'Received Tons'!S2*'Mileage Calc'!S2</f>
        <v>13791664.273859745</v>
      </c>
      <c r="T2" s="120">
        <f>'Received Tons'!T2*'Mileage Calc'!T2</f>
        <v>31952532.708030485</v>
      </c>
      <c r="U2" s="120">
        <f>'Received Tons'!U2*'Mileage Calc'!U2</f>
        <v>3950027.4043093328</v>
      </c>
      <c r="V2" s="120">
        <f>'Received Tons'!V2*'Mileage Calc'!V2</f>
        <v>12397106.175349969</v>
      </c>
      <c r="W2" s="120">
        <f>'Received Tons'!W2*'Mileage Calc'!W2</f>
        <v>1387348.1458957461</v>
      </c>
      <c r="X2" s="120">
        <f>'Received Tons'!X2*'Mileage Calc'!X2</f>
        <v>3397323.6752445237</v>
      </c>
    </row>
    <row r="3" spans="1:25" ht="15.75" x14ac:dyDescent="0.25">
      <c r="A3" s="121" t="s">
        <v>91</v>
      </c>
      <c r="B3" s="120">
        <f>'Received Tons'!B3*'Mileage Calc'!B3</f>
        <v>7855655.0735225119</v>
      </c>
      <c r="C3" s="120">
        <f>'Received Tons'!C3*'Mileage Calc'!C3</f>
        <v>0</v>
      </c>
      <c r="D3" s="120">
        <f>'Received Tons'!D3*'Mileage Calc'!D3</f>
        <v>2922426.0928858817</v>
      </c>
      <c r="E3" s="120">
        <f>'Received Tons'!E3*'Mileage Calc'!E3</f>
        <v>2702144.7671372006</v>
      </c>
      <c r="F3" s="120">
        <f>'Received Tons'!F3*'Mileage Calc'!F3</f>
        <v>11394274.335073786</v>
      </c>
      <c r="G3" s="120">
        <f>'Received Tons'!G3*'Mileage Calc'!G3</f>
        <v>14573652.236264639</v>
      </c>
      <c r="H3" s="120">
        <f>'Received Tons'!H3*'Mileage Calc'!H3</f>
        <v>42977658.815872326</v>
      </c>
      <c r="I3" s="120">
        <f>'Received Tons'!I3*'Mileage Calc'!I3</f>
        <v>379495140.32426548</v>
      </c>
      <c r="J3" s="120">
        <f>'Received Tons'!J3*'Mileage Calc'!J3</f>
        <v>34072025.408532962</v>
      </c>
      <c r="K3" s="120">
        <f>'Received Tons'!K3*'Mileage Calc'!K3</f>
        <v>167715877.77278727</v>
      </c>
      <c r="L3" s="120">
        <f>'Received Tons'!L3*'Mileage Calc'!L3</f>
        <v>298435045.97511011</v>
      </c>
      <c r="M3" s="120">
        <f>'Received Tons'!M3*'Mileage Calc'!M3</f>
        <v>101827204.29413508</v>
      </c>
      <c r="N3" s="120">
        <f>'Received Tons'!N3*'Mileage Calc'!N3</f>
        <v>632529167.4208622</v>
      </c>
      <c r="O3" s="120">
        <f>'Received Tons'!O3*'Mileage Calc'!O3</f>
        <v>128347422.56074601</v>
      </c>
      <c r="P3" s="120">
        <f>'Received Tons'!P3*'Mileage Calc'!P3</f>
        <v>18398553.156178687</v>
      </c>
      <c r="Q3" s="120">
        <f>'Received Tons'!Q3*'Mileage Calc'!Q3</f>
        <v>7645045.3715488324</v>
      </c>
      <c r="R3" s="120">
        <f>'Received Tons'!R3*'Mileage Calc'!R3</f>
        <v>36840977.981780894</v>
      </c>
      <c r="S3" s="120">
        <f>'Received Tons'!S3*'Mileage Calc'!S3</f>
        <v>110079119.75905772</v>
      </c>
      <c r="T3" s="120">
        <f>'Received Tons'!T3*'Mileage Calc'!T3</f>
        <v>257741429.65533671</v>
      </c>
      <c r="U3" s="120">
        <f>'Received Tons'!U3*'Mileage Calc'!U3</f>
        <v>32036979.874888171</v>
      </c>
      <c r="V3" s="120">
        <f>'Received Tons'!V3*'Mileage Calc'!V3</f>
        <v>100953947.87104765</v>
      </c>
      <c r="W3" s="120">
        <f>'Received Tons'!W3*'Mileage Calc'!W3</f>
        <v>11378533.223897113</v>
      </c>
      <c r="X3" s="120">
        <f>'Received Tons'!X3*'Mileage Calc'!X3</f>
        <v>28036401.201703496</v>
      </c>
    </row>
    <row r="4" spans="1:25" ht="15.75" x14ac:dyDescent="0.25">
      <c r="A4" s="121" t="s">
        <v>90</v>
      </c>
      <c r="B4" s="120">
        <f>'Received Tons'!B4*'Mileage Calc'!B4</f>
        <v>1256577.6895279582</v>
      </c>
      <c r="C4" s="120">
        <f>'Received Tons'!C4*'Mileage Calc'!C4</f>
        <v>3115831.186060885</v>
      </c>
      <c r="D4" s="120">
        <f>'Received Tons'!D4*'Mileage Calc'!D4</f>
        <v>0</v>
      </c>
      <c r="E4" s="120">
        <f>'Received Tons'!E4*'Mileage Calc'!E4</f>
        <v>184089.2447690519</v>
      </c>
      <c r="F4" s="120">
        <f>'Received Tons'!F4*'Mileage Calc'!F4</f>
        <v>1344252.8533549351</v>
      </c>
      <c r="G4" s="120">
        <f>'Received Tons'!G4*'Mileage Calc'!G4</f>
        <v>1828094.0742703816</v>
      </c>
      <c r="H4" s="120">
        <f>'Received Tons'!H4*'Mileage Calc'!H4</f>
        <v>5384566.918291606</v>
      </c>
      <c r="I4" s="120">
        <f>'Received Tons'!I4*'Mileage Calc'!I4</f>
        <v>50033336.476486273</v>
      </c>
      <c r="J4" s="120">
        <f>'Received Tons'!J4*'Mileage Calc'!J4</f>
        <v>4531657.7040266506</v>
      </c>
      <c r="K4" s="120">
        <f>'Received Tons'!K4*'Mileage Calc'!K4</f>
        <v>22668313.673178166</v>
      </c>
      <c r="L4" s="120">
        <f>'Received Tons'!L4*'Mileage Calc'!L4</f>
        <v>40595751.970220797</v>
      </c>
      <c r="M4" s="120">
        <f>'Received Tons'!M4*'Mileage Calc'!M4</f>
        <v>14704910.364338549</v>
      </c>
      <c r="N4" s="120">
        <f>'Received Tons'!N4*'Mileage Calc'!N4</f>
        <v>120077875.71724239</v>
      </c>
      <c r="O4" s="120">
        <f>'Received Tons'!O4*'Mileage Calc'!O4</f>
        <v>18616121.160905253</v>
      </c>
      <c r="P4" s="120">
        <f>'Received Tons'!P4*'Mileage Calc'!P4</f>
        <v>2679396.0130560761</v>
      </c>
      <c r="Q4" s="120">
        <f>'Received Tons'!Q4*'Mileage Calc'!Q4</f>
        <v>1119358.293427866</v>
      </c>
      <c r="R4" s="120">
        <f>'Received Tons'!R4*'Mileage Calc'!R4</f>
        <v>5394660.1094143903</v>
      </c>
      <c r="S4" s="120">
        <f>'Received Tons'!S4*'Mileage Calc'!S4</f>
        <v>16153595.80003727</v>
      </c>
      <c r="T4" s="120">
        <f>'Received Tons'!T4*'Mileage Calc'!T4</f>
        <v>37985035.67875202</v>
      </c>
      <c r="U4" s="120">
        <f>'Received Tons'!U4*'Mileage Calc'!U4</f>
        <v>4731866.0731102712</v>
      </c>
      <c r="V4" s="120">
        <f>'Received Tons'!V4*'Mileage Calc'!V4</f>
        <v>14934915.309017859</v>
      </c>
      <c r="W4" s="120">
        <f>'Received Tons'!W4*'Mileage Calc'!W4</f>
        <v>1688074.8074089687</v>
      </c>
      <c r="X4" s="120">
        <f>'Received Tons'!X4*'Mileage Calc'!X4</f>
        <v>4169464.1004313505</v>
      </c>
    </row>
    <row r="5" spans="1:25" ht="15.75" x14ac:dyDescent="0.25">
      <c r="A5" s="121" t="s">
        <v>440</v>
      </c>
      <c r="B5" s="120">
        <f>'Received Tons'!B5*'Mileage Calc'!B5</f>
        <v>783309.52953152684</v>
      </c>
      <c r="C5" s="120">
        <f>'Received Tons'!C5*'Mileage Calc'!C5</f>
        <v>2896691.3148324578</v>
      </c>
      <c r="D5" s="120">
        <f>'Received Tons'!D5*'Mileage Calc'!D5</f>
        <v>185093.7002651449</v>
      </c>
      <c r="E5" s="120">
        <f>'Received Tons'!E5*'Mileage Calc'!E5</f>
        <v>0</v>
      </c>
      <c r="F5" s="120">
        <f>'Received Tons'!F5*'Mileage Calc'!F5</f>
        <v>528046.502431239</v>
      </c>
      <c r="G5" s="120">
        <f>'Received Tons'!G5*'Mileage Calc'!G5</f>
        <v>776490.72723926394</v>
      </c>
      <c r="H5" s="120">
        <f>'Received Tons'!H5*'Mileage Calc'!H5</f>
        <v>2283847.2063928545</v>
      </c>
      <c r="I5" s="120">
        <f>'Received Tons'!I5*'Mileage Calc'!I5</f>
        <v>22478872.174639318</v>
      </c>
      <c r="J5" s="120">
        <f>'Received Tons'!J5*'Mileage Calc'!J5</f>
        <v>2054967.9555128128</v>
      </c>
      <c r="K5" s="120">
        <f>'Received Tons'!K5*'Mileage Calc'!K5</f>
        <v>10451635.046136601</v>
      </c>
      <c r="L5" s="120">
        <f>'Received Tons'!L5*'Mileage Calc'!L5</f>
        <v>18839035.69261381</v>
      </c>
      <c r="M5" s="120">
        <f>'Received Tons'!M5*'Mileage Calc'!M5</f>
        <v>7221407.447020106</v>
      </c>
      <c r="N5" s="120">
        <f>'Received Tons'!N5*'Mileage Calc'!N5</f>
        <v>44747941.507289499</v>
      </c>
      <c r="O5" s="120">
        <f>'Received Tons'!O5*'Mileage Calc'!O5</f>
        <v>9177863.6853795443</v>
      </c>
      <c r="P5" s="120">
        <f>'Received Tons'!P5*'Mileage Calc'!P5</f>
        <v>1325667.1414863227</v>
      </c>
      <c r="Q5" s="120">
        <f>'Received Tons'!Q5*'Mileage Calc'!Q5</f>
        <v>556428.80860479991</v>
      </c>
      <c r="R5" s="120">
        <f>'Received Tons'!R5*'Mileage Calc'!R5</f>
        <v>2681901.0842409129</v>
      </c>
      <c r="S5" s="120">
        <f>'Received Tons'!S5*'Mileage Calc'!S5</f>
        <v>8045564.9536420684</v>
      </c>
      <c r="T5" s="120">
        <f>'Received Tons'!T5*'Mileage Calc'!T5</f>
        <v>18989289.842305798</v>
      </c>
      <c r="U5" s="120">
        <f>'Received Tons'!U5*'Mileage Calc'!U5</f>
        <v>2369986.3401478115</v>
      </c>
      <c r="V5" s="120">
        <f>'Received Tons'!V5*'Mileage Calc'!V5</f>
        <v>7490544.1347083356</v>
      </c>
      <c r="W5" s="120">
        <f>'Received Tons'!W5*'Mileage Calc'!W5</f>
        <v>848684.04943199165</v>
      </c>
      <c r="X5" s="120">
        <f>'Received Tons'!X5*'Mileage Calc'!X5</f>
        <v>2100517.8975504315</v>
      </c>
    </row>
    <row r="6" spans="1:25" ht="15.75" x14ac:dyDescent="0.25">
      <c r="A6" s="121" t="s">
        <v>89</v>
      </c>
      <c r="B6" s="120">
        <f>'Received Tons'!B6*'Mileage Calc'!B6</f>
        <v>2105156.0032257736</v>
      </c>
      <c r="C6" s="120">
        <f>'Received Tons'!C6*'Mileage Calc'!C6</f>
        <v>12155096.876098979</v>
      </c>
      <c r="D6" s="120">
        <f>'Received Tons'!D6*'Mileage Calc'!D6</f>
        <v>1345000.1629524014</v>
      </c>
      <c r="E6" s="120">
        <f>'Received Tons'!E6*'Mileage Calc'!E6</f>
        <v>525472.89453011891</v>
      </c>
      <c r="F6" s="120">
        <f>'Received Tons'!F6*'Mileage Calc'!F6</f>
        <v>0</v>
      </c>
      <c r="G6" s="120">
        <f>'Received Tons'!G6*'Mileage Calc'!G6</f>
        <v>424243.63199152605</v>
      </c>
      <c r="H6" s="120">
        <f>'Received Tons'!H6*'Mileage Calc'!H6</f>
        <v>1225824.8728958983</v>
      </c>
      <c r="I6" s="120">
        <f>'Received Tons'!I6*'Mileage Calc'!I6</f>
        <v>20527283.142645042</v>
      </c>
      <c r="J6" s="120">
        <f>'Received Tons'!J6*'Mileage Calc'!J6</f>
        <v>1997236.7287771732</v>
      </c>
      <c r="K6" s="120">
        <f>'Received Tons'!K6*'Mileage Calc'!K6</f>
        <v>11242266.237487203</v>
      </c>
      <c r="L6" s="120">
        <f>'Received Tons'!L6*'Mileage Calc'!L6</f>
        <v>21017160.934437685</v>
      </c>
      <c r="M6" s="120">
        <f>'Received Tons'!M6*'Mileage Calc'!M6</f>
        <v>10500632.820636427</v>
      </c>
      <c r="N6" s="120">
        <f>'Received Tons'!N6*'Mileage Calc'!N6</f>
        <v>64766466.54688222</v>
      </c>
      <c r="O6" s="120">
        <f>'Received Tons'!O6*'Mileage Calc'!O6</f>
        <v>13553057.704241961</v>
      </c>
      <c r="P6" s="120">
        <f>'Received Tons'!P6*'Mileage Calc'!P6</f>
        <v>1984888.0499056124</v>
      </c>
      <c r="Q6" s="120">
        <f>'Received Tons'!Q6*'Mileage Calc'!Q6</f>
        <v>848192.08464758086</v>
      </c>
      <c r="R6" s="120">
        <f>'Received Tons'!R6*'Mileage Calc'!R6</f>
        <v>4089509.0102660204</v>
      </c>
      <c r="S6" s="120">
        <f>'Received Tons'!S6*'Mileage Calc'!S6</f>
        <v>12354253.077202722</v>
      </c>
      <c r="T6" s="120">
        <f>'Received Tons'!T6*'Mileage Calc'!T6</f>
        <v>29561146.239996731</v>
      </c>
      <c r="U6" s="120">
        <f>'Received Tons'!U6*'Mileage Calc'!U6</f>
        <v>3714862.3242625101</v>
      </c>
      <c r="V6" s="120">
        <f>'Received Tons'!V6*'Mileage Calc'!V6</f>
        <v>11799802.173330074</v>
      </c>
      <c r="W6" s="120">
        <f>'Received Tons'!W6*'Mileage Calc'!W6</f>
        <v>1348520.4581567177</v>
      </c>
      <c r="X6" s="120">
        <f>'Received Tons'!X6*'Mileage Calc'!X6</f>
        <v>3362091.7669791691</v>
      </c>
    </row>
    <row r="7" spans="1:25" ht="15.75" x14ac:dyDescent="0.25">
      <c r="A7" s="121" t="s">
        <v>88</v>
      </c>
      <c r="B7" s="120">
        <f>'Received Tons'!B7*'Mileage Calc'!B7</f>
        <v>2465547.4556407141</v>
      </c>
      <c r="C7" s="120">
        <f>'Received Tons'!C7*'Mileage Calc'!C7</f>
        <v>15542038.094774112</v>
      </c>
      <c r="D7" s="120">
        <f>'Received Tons'!D7*'Mileage Calc'!D7</f>
        <v>1828553.725541594</v>
      </c>
      <c r="E7" s="120">
        <f>'Received Tons'!E7*'Mileage Calc'!E7</f>
        <v>772471.09281279484</v>
      </c>
      <c r="F7" s="120">
        <f>'Received Tons'!F7*'Mileage Calc'!F7</f>
        <v>424114.52501229238</v>
      </c>
      <c r="G7" s="120">
        <f>'Received Tons'!G7*'Mileage Calc'!G7</f>
        <v>0</v>
      </c>
      <c r="H7" s="120">
        <f>'Received Tons'!H7*'Mileage Calc'!H7</f>
        <v>32309.262696957656</v>
      </c>
      <c r="I7" s="120">
        <f>'Received Tons'!I7*'Mileage Calc'!I7</f>
        <v>12121618.297878526</v>
      </c>
      <c r="J7" s="120">
        <f>'Received Tons'!J7*'Mileage Calc'!J7</f>
        <v>1285534.6715171423</v>
      </c>
      <c r="K7" s="120">
        <f>'Received Tons'!K7*'Mileage Calc'!K7</f>
        <v>8132178.9721842054</v>
      </c>
      <c r="L7" s="120">
        <f>'Received Tons'!L7*'Mileage Calc'!L7</f>
        <v>15765193.844111096</v>
      </c>
      <c r="M7" s="120">
        <f>'Received Tons'!M7*'Mileage Calc'!M7</f>
        <v>9636384.0370889883</v>
      </c>
      <c r="N7" s="120">
        <f>'Received Tons'!N7*'Mileage Calc'!N7</f>
        <v>59269409.128477789</v>
      </c>
      <c r="O7" s="120">
        <f>'Received Tons'!O7*'Mileage Calc'!O7</f>
        <v>12552219.674404632</v>
      </c>
      <c r="P7" s="120">
        <f>'Received Tons'!P7*'Mileage Calc'!P7</f>
        <v>1853138.7562974901</v>
      </c>
      <c r="Q7" s="120">
        <f>'Received Tons'!Q7*'Mileage Calc'!Q7</f>
        <v>799973.7065668978</v>
      </c>
      <c r="R7" s="120">
        <f>'Received Tons'!R7*'Mileage Calc'!R7</f>
        <v>3857740.2656013602</v>
      </c>
      <c r="S7" s="120">
        <f>'Received Tons'!S7*'Mileage Calc'!S7</f>
        <v>11699353.395107225</v>
      </c>
      <c r="T7" s="120">
        <f>'Received Tons'!T7*'Mileage Calc'!T7</f>
        <v>28204593.385390464</v>
      </c>
      <c r="U7" s="120">
        <f>'Received Tons'!U7*'Mileage Calc'!U7</f>
        <v>3557513.7268765196</v>
      </c>
      <c r="V7" s="120">
        <f>'Received Tons'!V7*'Mileage Calc'!V7</f>
        <v>11330062.859458404</v>
      </c>
      <c r="W7" s="120">
        <f>'Received Tons'!W7*'Mileage Calc'!W7</f>
        <v>1300748.5801004805</v>
      </c>
      <c r="X7" s="120">
        <f>'Received Tons'!X7*'Mileage Calc'!X7</f>
        <v>3255354.3066622545</v>
      </c>
    </row>
    <row r="8" spans="1:25" ht="15.75" x14ac:dyDescent="0.25">
      <c r="A8" s="121" t="s">
        <v>87</v>
      </c>
      <c r="B8" s="120">
        <f>'Received Tons'!B8*'Mileage Calc'!B8</f>
        <v>7129192.8155122837</v>
      </c>
      <c r="C8" s="120">
        <f>'Received Tons'!C8*'Mileage Calc'!C8</f>
        <v>44857078.701744184</v>
      </c>
      <c r="D8" s="120">
        <f>'Received Tons'!D8*'Mileage Calc'!D8</f>
        <v>5271189.4914133027</v>
      </c>
      <c r="E8" s="120">
        <f>'Received Tons'!E8*'Mileage Calc'!E8</f>
        <v>2223625.6440787674</v>
      </c>
      <c r="F8" s="120">
        <f>'Received Tons'!F8*'Mileage Calc'!F8</f>
        <v>1199347.1553254228</v>
      </c>
      <c r="G8" s="120">
        <f>'Received Tons'!G8*'Mileage Calc'!G8</f>
        <v>31621.008241568521</v>
      </c>
      <c r="H8" s="120">
        <f>'Received Tons'!H8*'Mileage Calc'!H8</f>
        <v>0</v>
      </c>
      <c r="I8" s="120">
        <f>'Received Tons'!I8*'Mileage Calc'!I8</f>
        <v>35808545.530528374</v>
      </c>
      <c r="J8" s="120">
        <f>'Received Tons'!J8*'Mileage Calc'!J8</f>
        <v>3784208.4540225998</v>
      </c>
      <c r="K8" s="120">
        <f>'Received Tons'!K8*'Mileage Calc'!K8</f>
        <v>23834810.48122716</v>
      </c>
      <c r="L8" s="120">
        <f>'Received Tons'!L8*'Mileage Calc'!L8</f>
        <v>46148671.660521261</v>
      </c>
      <c r="M8" s="120">
        <f>'Received Tons'!M8*'Mileage Calc'!M8</f>
        <v>28033251.942088757</v>
      </c>
      <c r="N8" s="120">
        <f>'Received Tons'!N8*'Mileage Calc'!N8</f>
        <v>172434450.24487096</v>
      </c>
      <c r="O8" s="120">
        <f>'Received Tons'!O8*'Mileage Calc'!O8</f>
        <v>36506412.71357961</v>
      </c>
      <c r="P8" s="120">
        <f>'Received Tons'!P8*'Mileage Calc'!P8</f>
        <v>5388407.1915394114</v>
      </c>
      <c r="Q8" s="120">
        <f>'Received Tons'!Q8*'Mileage Calc'!Q8</f>
        <v>2325453.7581126979</v>
      </c>
      <c r="R8" s="120">
        <f>'Received Tons'!R8*'Mileage Calc'!R8</f>
        <v>11214057.943907317</v>
      </c>
      <c r="S8" s="120">
        <f>'Received Tons'!S8*'Mileage Calc'!S8</f>
        <v>34005251.922582157</v>
      </c>
      <c r="T8" s="120">
        <f>'Received Tons'!T8*'Mileage Calc'!T8</f>
        <v>81962690.679121718</v>
      </c>
      <c r="U8" s="120">
        <f>'Received Tons'!U8*'Mileage Calc'!U8</f>
        <v>10337127.482999422</v>
      </c>
      <c r="V8" s="120">
        <f>'Received Tons'!V8*'Mileage Calc'!V8</f>
        <v>32919614.701055143</v>
      </c>
      <c r="W8" s="120">
        <f>'Received Tons'!W8*'Mileage Calc'!W8</f>
        <v>3778879.5585604291</v>
      </c>
      <c r="X8" s="120">
        <f>'Received Tons'!X8*'Mileage Calc'!X8</f>
        <v>9456361.5930099096</v>
      </c>
    </row>
    <row r="9" spans="1:25" ht="15.75" x14ac:dyDescent="0.25">
      <c r="A9" s="121" t="s">
        <v>86</v>
      </c>
      <c r="B9" s="120">
        <f>'Received Tons'!B9*'Mileage Calc'!B9</f>
        <v>48544974.241855636</v>
      </c>
      <c r="C9" s="120">
        <f>'Received Tons'!C9*'Mileage Calc'!C9</f>
        <v>332162953.58814484</v>
      </c>
      <c r="D9" s="120">
        <f>'Received Tons'!D9*'Mileage Calc'!D9</f>
        <v>41074667.504798315</v>
      </c>
      <c r="E9" s="120">
        <f>'Received Tons'!E9*'Mileage Calc'!E9</f>
        <v>18353795.475796942</v>
      </c>
      <c r="F9" s="120">
        <f>'Received Tons'!F9*'Mileage Calc'!F9</f>
        <v>16842427.810798872</v>
      </c>
      <c r="G9" s="120">
        <f>'Received Tons'!G9*'Mileage Calc'!G9</f>
        <v>9948692.5954939257</v>
      </c>
      <c r="H9" s="120">
        <f>'Received Tons'!H9*'Mileage Calc'!H9</f>
        <v>30029176.522376768</v>
      </c>
      <c r="I9" s="120">
        <f>'Received Tons'!I9*'Mileage Calc'!I9</f>
        <v>0</v>
      </c>
      <c r="J9" s="120">
        <f>'Received Tons'!J9*'Mileage Calc'!J9</f>
        <v>35341841.55009786</v>
      </c>
      <c r="K9" s="120">
        <f>'Received Tons'!K9*'Mileage Calc'!K9</f>
        <v>198178974.04871732</v>
      </c>
      <c r="L9" s="120">
        <f>'Received Tons'!L9*'Mileage Calc'!L9</f>
        <v>370016000.52337563</v>
      </c>
      <c r="M9" s="120">
        <f>'Received Tons'!M9*'Mileage Calc'!M9</f>
        <v>183381203.95808285</v>
      </c>
      <c r="N9" s="120">
        <f>'Received Tons'!N9*'Mileage Calc'!N9</f>
        <v>1131210848.5491064</v>
      </c>
      <c r="O9" s="120">
        <f>'Received Tons'!O9*'Mileage Calc'!O9</f>
        <v>236591352.53714386</v>
      </c>
      <c r="P9" s="120">
        <f>'Received Tons'!P9*'Mileage Calc'!P9</f>
        <v>34637022.318282142</v>
      </c>
      <c r="Q9" s="120">
        <f>'Received Tons'!Q9*'Mileage Calc'!Q9</f>
        <v>14794433.806683389</v>
      </c>
      <c r="R9" s="120">
        <f>'Received Tons'!R9*'Mileage Calc'!R9</f>
        <v>71329902.976188183</v>
      </c>
      <c r="S9" s="120">
        <f>'Received Tons'!S9*'Mileage Calc'!S9</f>
        <v>215446711.02039337</v>
      </c>
      <c r="T9" s="120">
        <f>'Received Tons'!T9*'Mileage Calc'!T9</f>
        <v>515341116.19780892</v>
      </c>
      <c r="U9" s="120">
        <f>'Received Tons'!U9*'Mileage Calc'!U9</f>
        <v>64750312.597487628</v>
      </c>
      <c r="V9" s="120">
        <f>'Received Tons'!V9*'Mileage Calc'!V9</f>
        <v>205645986.98507482</v>
      </c>
      <c r="W9" s="120">
        <f>'Received Tons'!W9*'Mileage Calc'!W9</f>
        <v>23496909.402193345</v>
      </c>
      <c r="X9" s="120">
        <f>'Received Tons'!X9*'Mileage Calc'!X9</f>
        <v>58571358.856573291</v>
      </c>
    </row>
    <row r="10" spans="1:25" ht="15.75" x14ac:dyDescent="0.25">
      <c r="A10" s="121" t="s">
        <v>85</v>
      </c>
      <c r="B10" s="120">
        <f>'Received Tons'!B10*'Mileage Calc'!B10</f>
        <v>5184540.8003355376</v>
      </c>
      <c r="C10" s="120">
        <f>'Received Tons'!C10*'Mileage Calc'!C10</f>
        <v>36032596.128242038</v>
      </c>
      <c r="D10" s="120">
        <f>'Received Tons'!D10*'Mileage Calc'!D10</f>
        <v>4494944.3393879347</v>
      </c>
      <c r="E10" s="120">
        <f>'Received Tons'!E10*'Mileage Calc'!E10</f>
        <v>2027258.1377082348</v>
      </c>
      <c r="F10" s="120">
        <f>'Received Tons'!F10*'Mileage Calc'!F10</f>
        <v>1979955.3385686202</v>
      </c>
      <c r="G10" s="120">
        <f>'Received Tons'!G10*'Mileage Calc'!G10</f>
        <v>1274799.3404651696</v>
      </c>
      <c r="H10" s="120">
        <f>'Received Tons'!H10*'Mileage Calc'!H10</f>
        <v>3834285.2731664469</v>
      </c>
      <c r="I10" s="120">
        <f>'Received Tons'!I10*'Mileage Calc'!I10</f>
        <v>42701369.495172061</v>
      </c>
      <c r="J10" s="120">
        <f>'Received Tons'!J10*'Mileage Calc'!J10</f>
        <v>0</v>
      </c>
      <c r="K10" s="120">
        <f>'Received Tons'!K10*'Mileage Calc'!K10</f>
        <v>4183018.7897017989</v>
      </c>
      <c r="L10" s="120">
        <f>'Received Tons'!L10*'Mileage Calc'!L10</f>
        <v>10444986.371707968</v>
      </c>
      <c r="M10" s="120">
        <f>'Received Tons'!M10*'Mileage Calc'!M10</f>
        <v>13433833.583476825</v>
      </c>
      <c r="N10" s="120">
        <f>'Received Tons'!N10*'Mileage Calc'!N10</f>
        <v>82080802.009570539</v>
      </c>
      <c r="O10" s="120">
        <f>'Received Tons'!O10*'Mileage Calc'!O10</f>
        <v>17874094.848967981</v>
      </c>
      <c r="P10" s="120">
        <f>'Received Tons'!P10*'Mileage Calc'!P10</f>
        <v>2686934.7019586223</v>
      </c>
      <c r="Q10" s="120">
        <f>'Received Tons'!Q10*'Mileage Calc'!Q10</f>
        <v>1185921.5559513625</v>
      </c>
      <c r="R10" s="120">
        <f>'Received Tons'!R10*'Mileage Calc'!R10</f>
        <v>5721182.4358329736</v>
      </c>
      <c r="S10" s="120">
        <f>'Received Tons'!S10*'Mileage Calc'!S10</f>
        <v>17494794.30124779</v>
      </c>
      <c r="T10" s="120">
        <f>'Received Tons'!T10*'Mileage Calc'!T10</f>
        <v>42844026.088863753</v>
      </c>
      <c r="U10" s="120">
        <f>'Received Tons'!U10*'Mileage Calc'!U10</f>
        <v>5445358.0361936837</v>
      </c>
      <c r="V10" s="120">
        <f>'Received Tons'!V10*'Mileage Calc'!V10</f>
        <v>17436837.737700101</v>
      </c>
      <c r="W10" s="120">
        <f>'Received Tons'!W10*'Mileage Calc'!W10</f>
        <v>2020336.9919634867</v>
      </c>
      <c r="X10" s="120">
        <f>'Received Tons'!X10*'Mileage Calc'!X10</f>
        <v>5094775.0400782861</v>
      </c>
    </row>
    <row r="11" spans="1:25" ht="15.75" x14ac:dyDescent="0.25">
      <c r="A11" s="121" t="s">
        <v>84</v>
      </c>
      <c r="B11" s="120">
        <f>'Received Tons'!B11*'Mileage Calc'!B11</f>
        <v>23217243.11849986</v>
      </c>
      <c r="C11" s="120">
        <f>'Received Tons'!C11*'Mileage Calc'!C11</f>
        <v>166219348.1284833</v>
      </c>
      <c r="D11" s="120">
        <f>'Received Tons'!D11*'Mileage Calc'!D11</f>
        <v>21071537.523456171</v>
      </c>
      <c r="E11" s="120">
        <f>'Received Tons'!E11*'Mileage Calc'!E11</f>
        <v>9662689.5662273187</v>
      </c>
      <c r="F11" s="120">
        <f>'Received Tons'!F11*'Mileage Calc'!F11</f>
        <v>10444544.589298222</v>
      </c>
      <c r="G11" s="120">
        <f>'Received Tons'!G11*'Mileage Calc'!G11</f>
        <v>7557440.8386888048</v>
      </c>
      <c r="H11" s="120">
        <f>'Received Tons'!H11*'Mileage Calc'!H11</f>
        <v>22632413.295085929</v>
      </c>
      <c r="I11" s="120">
        <f>'Received Tons'!I11*'Mileage Calc'!I11</f>
        <v>224398524.17810434</v>
      </c>
      <c r="J11" s="120">
        <f>'Received Tons'!J11*'Mileage Calc'!J11</f>
        <v>3920122.2217598651</v>
      </c>
      <c r="K11" s="120">
        <f>'Received Tons'!K11*'Mileage Calc'!K11</f>
        <v>0</v>
      </c>
      <c r="L11" s="120">
        <f>'Received Tons'!L11*'Mileage Calc'!L11</f>
        <v>47931460.028025873</v>
      </c>
      <c r="M11" s="120">
        <f>'Received Tons'!M11*'Mileage Calc'!M11</f>
        <v>57011991.924513467</v>
      </c>
      <c r="N11" s="120">
        <f>'Received Tons'!N11*'Mileage Calc'!N11</f>
        <v>348513956.56203109</v>
      </c>
      <c r="O11" s="120">
        <f>'Received Tons'!O11*'Mileage Calc'!O11</f>
        <v>75738766.510318443</v>
      </c>
      <c r="P11" s="120">
        <f>'Received Tons'!P11*'Mileage Calc'!P11</f>
        <v>11370762.047468713</v>
      </c>
      <c r="Q11" s="120">
        <f>'Received Tons'!Q11*'Mileage Calc'!Q11</f>
        <v>5010852.8530362593</v>
      </c>
      <c r="R11" s="120">
        <f>'Received Tons'!R11*'Mileage Calc'!R11</f>
        <v>24172940.556935884</v>
      </c>
      <c r="S11" s="120">
        <f>'Received Tons'!S11*'Mileage Calc'!S11</f>
        <v>73876041.151743457</v>
      </c>
      <c r="T11" s="120">
        <f>'Received Tons'!T11*'Mileage Calc'!T11</f>
        <v>180724793.66539058</v>
      </c>
      <c r="U11" s="120">
        <f>'Received Tons'!U11*'Mileage Calc'!U11</f>
        <v>22957770.243315682</v>
      </c>
      <c r="V11" s="120">
        <f>'Received Tons'!V11*'Mileage Calc'!V11</f>
        <v>73487315.300861254</v>
      </c>
      <c r="W11" s="120">
        <f>'Received Tons'!W11*'Mileage Calc'!W11</f>
        <v>8509446.1701885574</v>
      </c>
      <c r="X11" s="120">
        <f>'Received Tons'!X11*'Mileage Calc'!X11</f>
        <v>21447850.177893855</v>
      </c>
    </row>
    <row r="12" spans="1:25" ht="15.75" x14ac:dyDescent="0.25">
      <c r="A12" s="121" t="s">
        <v>94</v>
      </c>
      <c r="B12" s="120">
        <f>'Received Tons'!B12*'Mileage Calc'!B12</f>
        <v>43839229.157186963</v>
      </c>
      <c r="C12" s="120">
        <f>'Received Tons'!C12*'Mileage Calc'!C12</f>
        <v>317329028.13320625</v>
      </c>
      <c r="D12" s="120">
        <f>'Received Tons'!D12*'Mileage Calc'!D12</f>
        <v>40533613.052729204</v>
      </c>
      <c r="E12" s="120">
        <f>'Received Tons'!E12*'Mileage Calc'!E12</f>
        <v>18709743.171585836</v>
      </c>
      <c r="F12" s="120">
        <f>'Received Tons'!F12*'Mileage Calc'!F12</f>
        <v>20973518.126877353</v>
      </c>
      <c r="G12" s="120">
        <f>'Received Tons'!G12*'Mileage Calc'!G12</f>
        <v>15737169.171241846</v>
      </c>
      <c r="H12" s="120">
        <f>'Received Tons'!H12*'Mileage Calc'!H12</f>
        <v>47052374.989444979</v>
      </c>
      <c r="I12" s="120">
        <f>'Received Tons'!I12*'Mileage Calc'!I12</f>
        <v>447851514.6403234</v>
      </c>
      <c r="J12" s="120">
        <f>'Received Tons'!J12*'Mileage Calc'!J12</f>
        <v>10512783.406838009</v>
      </c>
      <c r="K12" s="120">
        <f>'Received Tons'!K12*'Mileage Calc'!K12</f>
        <v>51415271.868872471</v>
      </c>
      <c r="L12" s="120">
        <f>'Received Tons'!L12*'Mileage Calc'!L12</f>
        <v>0</v>
      </c>
      <c r="M12" s="120">
        <f>'Received Tons'!M12*'Mileage Calc'!M12</f>
        <v>88090284.775679678</v>
      </c>
      <c r="N12" s="120">
        <f>'Received Tons'!N12*'Mileage Calc'!N12</f>
        <v>534994635.21171969</v>
      </c>
      <c r="O12" s="120">
        <f>'Received Tons'!O12*'Mileage Calc'!O12</f>
        <v>119435860.44171186</v>
      </c>
      <c r="P12" s="120">
        <f>'Received Tons'!P12*'Mileage Calc'!P12</f>
        <v>18233954.661177829</v>
      </c>
      <c r="Q12" s="120">
        <f>'Received Tons'!Q12*'Mileage Calc'!Q12</f>
        <v>8196363.9143262431</v>
      </c>
      <c r="R12" s="120">
        <f>'Received Tons'!R12*'Mileage Calc'!R12</f>
        <v>39554004.212461062</v>
      </c>
      <c r="S12" s="120">
        <f>'Received Tons'!S12*'Mileage Calc'!S12</f>
        <v>121757055.58972679</v>
      </c>
      <c r="T12" s="120">
        <f>'Received Tons'!T12*'Mileage Calc'!T12</f>
        <v>301875757.44140857</v>
      </c>
      <c r="U12" s="120">
        <f>'Received Tons'!U12*'Mileage Calc'!U12</f>
        <v>38592876.441279329</v>
      </c>
      <c r="V12" s="120">
        <f>'Received Tons'!V12*'Mileage Calc'!V12</f>
        <v>124090226.08362736</v>
      </c>
      <c r="W12" s="120">
        <f>'Received Tons'!W12*'Mileage Calc'!W12</f>
        <v>14477361.655840719</v>
      </c>
      <c r="X12" s="120">
        <f>'Received Tons'!X12*'Mileage Calc'!X12</f>
        <v>36713556.84448126</v>
      </c>
    </row>
    <row r="13" spans="1:25" ht="15.75" x14ac:dyDescent="0.25">
      <c r="A13" s="121" t="s">
        <v>452</v>
      </c>
      <c r="B13" s="120">
        <f>'Received Tons'!B13*'Mileage Calc'!B13</f>
        <v>493824.80998667586</v>
      </c>
      <c r="C13" s="120">
        <f>'Received Tons'!C13*'Mileage Calc'!C13</f>
        <v>4054943.5332436617</v>
      </c>
      <c r="D13" s="120">
        <f>'Received Tons'!D13*'Mileage Calc'!D13</f>
        <v>549867.58622587787</v>
      </c>
      <c r="E13" s="120">
        <f>'Received Tons'!E13*'Mileage Calc'!E13</f>
        <v>268591.3472575515</v>
      </c>
      <c r="F13" s="120">
        <f>'Received Tons'!F13*'Mileage Calc'!F13</f>
        <v>392440.40902487678</v>
      </c>
      <c r="G13" s="120">
        <f>'Received Tons'!G13*'Mileage Calc'!G13</f>
        <v>360248.68896380905</v>
      </c>
      <c r="H13" s="120">
        <f>'Received Tons'!H13*'Mileage Calc'!H13</f>
        <v>1070426.4600081895</v>
      </c>
      <c r="I13" s="120">
        <f>'Received Tons'!I13*'Mileage Calc'!I13</f>
        <v>8312456.2694092123</v>
      </c>
      <c r="J13" s="120">
        <f>'Received Tons'!J13*'Mileage Calc'!J13</f>
        <v>506373.31875438214</v>
      </c>
      <c r="K13" s="120">
        <f>'Received Tons'!K13*'Mileage Calc'!K13</f>
        <v>2290333.3896264057</v>
      </c>
      <c r="L13" s="120">
        <f>'Received Tons'!L13*'Mileage Calc'!L13</f>
        <v>3299050.9674453954</v>
      </c>
      <c r="M13" s="120">
        <f>'Received Tons'!M13*'Mileage Calc'!M13</f>
        <v>0</v>
      </c>
      <c r="N13" s="120">
        <f>'Received Tons'!N13*'Mileage Calc'!N13</f>
        <v>2522606.6837051557</v>
      </c>
      <c r="O13" s="120">
        <f>'Received Tons'!O13*'Mileage Calc'!O13</f>
        <v>613088.77007952158</v>
      </c>
      <c r="P13" s="120">
        <f>'Received Tons'!P13*'Mileage Calc'!P13</f>
        <v>98240.369324387037</v>
      </c>
      <c r="Q13" s="120">
        <f>'Received Tons'!Q13*'Mileage Calc'!Q13</f>
        <v>46587.172766900156</v>
      </c>
      <c r="R13" s="120">
        <f>'Received Tons'!R13*'Mileage Calc'!R13</f>
        <v>225023.99814230533</v>
      </c>
      <c r="S13" s="120">
        <f>'Received Tons'!S13*'Mileage Calc'!S13</f>
        <v>705591.39190324536</v>
      </c>
      <c r="T13" s="120">
        <f>'Received Tons'!T13*'Mileage Calc'!T13</f>
        <v>1808315.4264287695</v>
      </c>
      <c r="U13" s="120">
        <f>'Received Tons'!U13*'Mileage Calc'!U13</f>
        <v>234727.54484556359</v>
      </c>
      <c r="V13" s="120">
        <f>'Received Tons'!V13*'Mileage Calc'!V13</f>
        <v>762717.66396966681</v>
      </c>
      <c r="W13" s="120">
        <f>'Received Tons'!W13*'Mileage Calc'!W13</f>
        <v>90535.617112016043</v>
      </c>
      <c r="X13" s="120">
        <f>'Received Tons'!X13*'Mileage Calc'!X13</f>
        <v>232769.72280156746</v>
      </c>
    </row>
    <row r="14" spans="1:25" ht="15.75" x14ac:dyDescent="0.25">
      <c r="A14" s="121" t="s">
        <v>164</v>
      </c>
      <c r="B14" s="120">
        <f>'Received Tons'!B14*'Mileage Calc'!B14</f>
        <v>97705454.901558667</v>
      </c>
      <c r="C14" s="120">
        <f>'Received Tons'!C14*'Mileage Calc'!C14</f>
        <v>799891235.28049397</v>
      </c>
      <c r="D14" s="120">
        <f>'Received Tons'!D14*'Mileage Calc'!D14</f>
        <v>108328248.19264407</v>
      </c>
      <c r="E14" s="120">
        <f>'Received Tons'!E14*'Mileage Calc'!E14</f>
        <v>52853362.32364136</v>
      </c>
      <c r="F14" s="120">
        <f>'Received Tons'!F14*'Mileage Calc'!F14</f>
        <v>76866630.130617693</v>
      </c>
      <c r="G14" s="120">
        <f>'Received Tons'!G14*'Mileage Calc'!G14</f>
        <v>70363639.986974776</v>
      </c>
      <c r="H14" s="120">
        <f>'Received Tons'!H14*'Mileage Calc'!H14</f>
        <v>209091695.03357163</v>
      </c>
      <c r="I14" s="120">
        <f>'Received Tons'!I14*'Mileage Calc'!I14</f>
        <v>1628349053.606112</v>
      </c>
      <c r="J14" s="120">
        <f>'Received Tons'!J14*'Mileage Calc'!J14</f>
        <v>98252097.89765504</v>
      </c>
      <c r="K14" s="120">
        <f>'Received Tons'!K14*'Mileage Calc'!K14</f>
        <v>444612895.54640436</v>
      </c>
      <c r="L14" s="120">
        <f>'Received Tons'!L14*'Mileage Calc'!L14</f>
        <v>636267629.67158961</v>
      </c>
      <c r="M14" s="120">
        <f>'Received Tons'!M14*'Mileage Calc'!M14</f>
        <v>80108561.427455112</v>
      </c>
      <c r="N14" s="120">
        <f>'Received Tons'!N14*'Mileage Calc'!N14</f>
        <v>0</v>
      </c>
      <c r="O14" s="120">
        <f>'Received Tons'!O14*'Mileage Calc'!O14</f>
        <v>90948766.192666426</v>
      </c>
      <c r="P14" s="120">
        <f>'Received Tons'!P14*'Mileage Calc'!P14</f>
        <v>15357012.085790286</v>
      </c>
      <c r="Q14" s="120">
        <f>'Received Tons'!Q14*'Mileage Calc'!Q14</f>
        <v>7672871.6146808295</v>
      </c>
      <c r="R14" s="120">
        <f>'Received Tons'!R14*'Mileage Calc'!R14</f>
        <v>37092328.506308928</v>
      </c>
      <c r="S14" s="120">
        <f>'Received Tons'!S14*'Mileage Calc'!S14</f>
        <v>118274259.44905061</v>
      </c>
      <c r="T14" s="120">
        <f>'Received Tons'!T14*'Mileage Calc'!T14</f>
        <v>311927747.18188649</v>
      </c>
      <c r="U14" s="120">
        <f>'Received Tons'!U14*'Mileage Calc'!U14</f>
        <v>41002566.807307668</v>
      </c>
      <c r="V14" s="120">
        <f>'Received Tons'!V14*'Mileage Calc'!V14</f>
        <v>134369931.54484275</v>
      </c>
      <c r="W14" s="120">
        <f>'Received Tons'!W14*'Mileage Calc'!W14</f>
        <v>16168520.493034445</v>
      </c>
      <c r="X14" s="120">
        <f>'Received Tons'!X14*'Mileage Calc'!X14</f>
        <v>42010056.511561468</v>
      </c>
    </row>
    <row r="15" spans="1:25" ht="15.75" x14ac:dyDescent="0.25">
      <c r="A15" s="121" t="s">
        <v>95</v>
      </c>
      <c r="B15" s="120">
        <f>'Received Tons'!B15*'Mileage Calc'!B15</f>
        <v>35925901.319780543</v>
      </c>
      <c r="C15" s="120">
        <f>'Received Tons'!C15*'Mileage Calc'!C15</f>
        <v>298029679.93537384</v>
      </c>
      <c r="D15" s="120">
        <f>'Received Tons'!D15*'Mileage Calc'!D15</f>
        <v>40591612.95201727</v>
      </c>
      <c r="E15" s="120">
        <f>'Received Tons'!E15*'Mileage Calc'!E15</f>
        <v>19905044.150432914</v>
      </c>
      <c r="F15" s="120">
        <f>'Received Tons'!F15*'Mileage Calc'!F15</f>
        <v>29535675.541422743</v>
      </c>
      <c r="G15" s="120">
        <f>'Received Tons'!G15*'Mileage Calc'!G15</f>
        <v>27362779.745708186</v>
      </c>
      <c r="H15" s="120">
        <f>'Received Tons'!H15*'Mileage Calc'!H15</f>
        <v>81283779.50868167</v>
      </c>
      <c r="I15" s="120">
        <f>'Received Tons'!I15*'Mileage Calc'!I15</f>
        <v>625352362.55221248</v>
      </c>
      <c r="J15" s="120">
        <f>'Received Tons'!J15*'Mileage Calc'!J15</f>
        <v>39286766.212704003</v>
      </c>
      <c r="K15" s="120">
        <f>'Received Tons'!K15*'Mileage Calc'!K15</f>
        <v>177419802.49556121</v>
      </c>
      <c r="L15" s="120">
        <f>'Received Tons'!L15*'Mileage Calc'!L15</f>
        <v>260823745.84932414</v>
      </c>
      <c r="M15" s="120">
        <f>'Received Tons'!M15*'Mileage Calc'!M15</f>
        <v>35749892.093636565</v>
      </c>
      <c r="N15" s="120">
        <f>'Received Tons'!N15*'Mileage Calc'!N15</f>
        <v>167000893.62852201</v>
      </c>
      <c r="O15" s="120">
        <f>'Received Tons'!O15*'Mileage Calc'!O15</f>
        <v>0</v>
      </c>
      <c r="P15" s="120">
        <f>'Received Tons'!P15*'Mileage Calc'!P15</f>
        <v>1045187.8058992194</v>
      </c>
      <c r="Q15" s="120">
        <f>'Received Tons'!Q15*'Mileage Calc'!Q15</f>
        <v>1016324.3330675652</v>
      </c>
      <c r="R15" s="120">
        <f>'Received Tons'!R15*'Mileage Calc'!R15</f>
        <v>4950437.4860171517</v>
      </c>
      <c r="S15" s="120">
        <f>'Received Tons'!S15*'Mileage Calc'!S15</f>
        <v>18146001.763641782</v>
      </c>
      <c r="T15" s="120">
        <f>'Received Tons'!T15*'Mileage Calc'!T15</f>
        <v>58257565.706480034</v>
      </c>
      <c r="U15" s="120">
        <f>'Received Tons'!U15*'Mileage Calc'!U15</f>
        <v>8246321.4492031951</v>
      </c>
      <c r="V15" s="120">
        <f>'Received Tons'!V15*'Mileage Calc'!V15</f>
        <v>28312414.070681795</v>
      </c>
      <c r="W15" s="120">
        <f>'Received Tons'!W15*'Mileage Calc'!W15</f>
        <v>3652361.4910367983</v>
      </c>
      <c r="X15" s="120">
        <f>'Received Tons'!X15*'Mileage Calc'!X15</f>
        <v>9977690.5236587562</v>
      </c>
    </row>
    <row r="16" spans="1:25" ht="15.75" x14ac:dyDescent="0.25">
      <c r="A16" s="121" t="s">
        <v>99</v>
      </c>
      <c r="B16" s="120">
        <f>'Received Tons'!B16*'Mileage Calc'!B16</f>
        <v>6225.7136214611828</v>
      </c>
      <c r="C16" s="120">
        <f>'Received Tons'!C16*'Mileage Calc'!C16</f>
        <v>52141.515284956848</v>
      </c>
      <c r="D16" s="120">
        <f>'Received Tons'!D16*'Mileage Calc'!D16</f>
        <v>7130.3628415508874</v>
      </c>
      <c r="E16" s="120">
        <f>'Received Tons'!E16*'Mileage Calc'!E16</f>
        <v>3509.0022403683256</v>
      </c>
      <c r="F16" s="120">
        <f>'Received Tons'!F16*'Mileage Calc'!F16</f>
        <v>5279.2624119485517</v>
      </c>
      <c r="G16" s="120">
        <f>'Received Tons'!G16*'Mileage Calc'!G16</f>
        <v>4930.3214309236464</v>
      </c>
      <c r="H16" s="120">
        <f>'Received Tons'!H16*'Mileage Calc'!H16</f>
        <v>14642.753398388842</v>
      </c>
      <c r="I16" s="120">
        <f>'Received Tons'!I16*'Mileage Calc'!I16</f>
        <v>111736.24922992186</v>
      </c>
      <c r="J16" s="120">
        <f>'Received Tons'!J16*'Mileage Calc'!J16</f>
        <v>7207.8700483429038</v>
      </c>
      <c r="K16" s="120">
        <f>'Received Tons'!K16*'Mileage Calc'!K16</f>
        <v>32508.808062214252</v>
      </c>
      <c r="L16" s="120">
        <f>'Received Tons'!L16*'Mileage Calc'!L16</f>
        <v>48598.276455319145</v>
      </c>
      <c r="M16" s="120">
        <f>'Received Tons'!M16*'Mileage Calc'!M16</f>
        <v>6991.4776234834399</v>
      </c>
      <c r="N16" s="120">
        <f>'Received Tons'!N16*'Mileage Calc'!N16</f>
        <v>34415.677294626956</v>
      </c>
      <c r="O16" s="120">
        <f>'Received Tons'!O16*'Mileage Calc'!O16</f>
        <v>1275.6218385153727</v>
      </c>
      <c r="P16" s="120">
        <f>'Received Tons'!P16*'Mileage Calc'!P16</f>
        <v>0</v>
      </c>
      <c r="Q16" s="120">
        <f>'Received Tons'!Q16*'Mileage Calc'!Q16</f>
        <v>101.827387555033</v>
      </c>
      <c r="R16" s="120">
        <f>'Received Tons'!R16*'Mileage Calc'!R16</f>
        <v>499.94352679349754</v>
      </c>
      <c r="S16" s="120">
        <f>'Received Tons'!S16*'Mileage Calc'!S16</f>
        <v>2080.6609811047078</v>
      </c>
      <c r="T16" s="120">
        <f>'Received Tons'!T16*'Mileage Calc'!T16</f>
        <v>7630.754652619722</v>
      </c>
      <c r="U16" s="120">
        <f>'Received Tons'!U16*'Mileage Calc'!U16</f>
        <v>1124.3180178015168</v>
      </c>
      <c r="V16" s="120">
        <f>'Received Tons'!V16*'Mileage Calc'!V16</f>
        <v>3950.0099601382963</v>
      </c>
      <c r="W16" s="120">
        <f>'Received Tons'!W16*'Mileage Calc'!W16</f>
        <v>525.90644262119588</v>
      </c>
      <c r="X16" s="120">
        <f>'Received Tons'!X16*'Mileage Calc'!X16</f>
        <v>1466.9891694463693</v>
      </c>
    </row>
    <row r="17" spans="1:24" ht="15.75" x14ac:dyDescent="0.25">
      <c r="A17" s="121" t="s">
        <v>98</v>
      </c>
      <c r="B17" s="120">
        <f>'Received Tons'!B17*'Mileage Calc'!B17</f>
        <v>66177.355278659423</v>
      </c>
      <c r="C17" s="120">
        <f>'Received Tons'!C17*'Mileage Calc'!C17</f>
        <v>561459.40207578801</v>
      </c>
      <c r="D17" s="120">
        <f>'Received Tons'!D17*'Mileage Calc'!D17</f>
        <v>77193.753770307507</v>
      </c>
      <c r="E17" s="120">
        <f>'Received Tons'!E17*'Mileage Calc'!E17</f>
        <v>38167.795465135998</v>
      </c>
      <c r="F17" s="120">
        <f>'Received Tons'!F17*'Mileage Calc'!F17</f>
        <v>58461.474302315823</v>
      </c>
      <c r="G17" s="120">
        <f>'Received Tons'!G17*'Mileage Calc'!G17</f>
        <v>55154.547174131258</v>
      </c>
      <c r="H17" s="120">
        <f>'Received Tons'!H17*'Mileage Calc'!H17</f>
        <v>163760.20175342209</v>
      </c>
      <c r="I17" s="120">
        <f>'Received Tons'!I17*'Mileage Calc'!I17</f>
        <v>1236773.5932599218</v>
      </c>
      <c r="J17" s="120">
        <f>'Received Tons'!J17*'Mileage Calc'!J17</f>
        <v>82441.163869950949</v>
      </c>
      <c r="K17" s="120">
        <f>'Received Tons'!K17*'Mileage Calc'!K17</f>
        <v>371245.70686807495</v>
      </c>
      <c r="L17" s="120">
        <f>'Received Tons'!L17*'Mileage Calc'!L17</f>
        <v>566108.32913882157</v>
      </c>
      <c r="M17" s="120">
        <f>'Received Tons'!M17*'Mileage Calc'!M17</f>
        <v>85917.900542481511</v>
      </c>
      <c r="N17" s="120">
        <f>'Received Tons'!N17*'Mileage Calc'!N17</f>
        <v>445600.6767068613</v>
      </c>
      <c r="O17" s="120">
        <f>'Received Tons'!O17*'Mileage Calc'!O17</f>
        <v>32143.876487376976</v>
      </c>
      <c r="P17" s="120">
        <f>'Received Tons'!P17*'Mileage Calc'!P17</f>
        <v>2638.77838063526</v>
      </c>
      <c r="Q17" s="120">
        <f>'Received Tons'!Q17*'Mileage Calc'!Q17</f>
        <v>0</v>
      </c>
      <c r="R17" s="120">
        <f>'Received Tons'!R17*'Mileage Calc'!R17</f>
        <v>99.538756184585367</v>
      </c>
      <c r="S17" s="120">
        <f>'Received Tons'!S17*'Mileage Calc'!S17</f>
        <v>6616.6464102588807</v>
      </c>
      <c r="T17" s="120">
        <f>'Received Tons'!T17*'Mileage Calc'!T17</f>
        <v>45201.815742245548</v>
      </c>
      <c r="U17" s="120">
        <f>'Received Tons'!U17*'Mileage Calc'!U17</f>
        <v>7511.8025954457053</v>
      </c>
      <c r="V17" s="120">
        <f>'Received Tons'!V17*'Mileage Calc'!V17</f>
        <v>28054.541501096857</v>
      </c>
      <c r="W17" s="120">
        <f>'Received Tons'!W17*'Mileage Calc'!W17</f>
        <v>4031.0111565831771</v>
      </c>
      <c r="X17" s="120">
        <f>'Received Tons'!X17*'Mileage Calc'!X17</f>
        <v>11775.458281008205</v>
      </c>
    </row>
    <row r="18" spans="1:24" ht="15.75" x14ac:dyDescent="0.25">
      <c r="A18" s="121" t="s">
        <v>97</v>
      </c>
      <c r="B18" s="120">
        <f>'Received Tons'!B18*'Mileage Calc'!B18</f>
        <v>344855.33025100763</v>
      </c>
      <c r="C18" s="120">
        <f>'Received Tons'!C18*'Mileage Calc'!C18</f>
        <v>2926525.8269551164</v>
      </c>
      <c r="D18" s="120">
        <f>'Received Tons'!D18*'Mileage Calc'!D18</f>
        <v>402401.92085633444</v>
      </c>
      <c r="E18" s="120">
        <f>'Received Tons'!E18*'Mileage Calc'!E18</f>
        <v>198981.70325702394</v>
      </c>
      <c r="F18" s="120">
        <f>'Received Tons'!F18*'Mileage Calc'!F18</f>
        <v>304880.49193203589</v>
      </c>
      <c r="G18" s="120">
        <f>'Received Tons'!G18*'Mileage Calc'!G18</f>
        <v>287687.84533281036</v>
      </c>
      <c r="H18" s="120">
        <f>'Received Tons'!H18*'Mileage Calc'!H18</f>
        <v>854174.04665084172</v>
      </c>
      <c r="I18" s="120">
        <f>'Received Tons'!I18*'Mileage Calc'!I18</f>
        <v>6449802.365346754</v>
      </c>
      <c r="J18" s="120">
        <f>'Received Tons'!J18*'Mileage Calc'!J18</f>
        <v>430186.58876880596</v>
      </c>
      <c r="K18" s="120">
        <f>'Received Tons'!K18*'Mileage Calc'!K18</f>
        <v>1937145.2843137092</v>
      </c>
      <c r="L18" s="120">
        <f>'Received Tons'!L18*'Mileage Calc'!L18</f>
        <v>2954960.5456603952</v>
      </c>
      <c r="M18" s="120">
        <f>'Received Tons'!M18*'Mileage Calc'!M18</f>
        <v>448878.760886617</v>
      </c>
      <c r="N18" s="120">
        <f>'Received Tons'!N18*'Mileage Calc'!N18</f>
        <v>2329994.6654751827</v>
      </c>
      <c r="O18" s="120">
        <f>'Received Tons'!O18*'Mileage Calc'!O18</f>
        <v>169352.81761541188</v>
      </c>
      <c r="P18" s="120">
        <f>'Received Tons'!P18*'Mileage Calc'!P18</f>
        <v>14013.356934647643</v>
      </c>
      <c r="Q18" s="120">
        <f>'Received Tons'!Q18*'Mileage Calc'!Q18</f>
        <v>107.66514475652988</v>
      </c>
      <c r="R18" s="120">
        <f>'Received Tons'!R18*'Mileage Calc'!R18</f>
        <v>0</v>
      </c>
      <c r="S18" s="120">
        <f>'Received Tons'!S18*'Mileage Calc'!S18</f>
        <v>32938.067417103441</v>
      </c>
      <c r="T18" s="120">
        <f>'Received Tons'!T18*'Mileage Calc'!T18</f>
        <v>231978.14719744818</v>
      </c>
      <c r="U18" s="120">
        <f>'Received Tons'!U18*'Mileage Calc'!U18</f>
        <v>38703.006560341564</v>
      </c>
      <c r="V18" s="120">
        <f>'Received Tons'!V18*'Mileage Calc'!V18</f>
        <v>144808.50086278128</v>
      </c>
      <c r="W18" s="120">
        <f>'Received Tons'!W18*'Mileage Calc'!W18</f>
        <v>20850.818072789458</v>
      </c>
      <c r="X18" s="120">
        <f>'Received Tons'!X18*'Mileage Calc'!X18</f>
        <v>60983.034524673902</v>
      </c>
    </row>
    <row r="19" spans="1:24" ht="15.75" x14ac:dyDescent="0.25">
      <c r="A19" s="121" t="s">
        <v>96</v>
      </c>
      <c r="B19" s="120">
        <f>'Received Tons'!B19*'Mileage Calc'!B19</f>
        <v>41815993.321633659</v>
      </c>
      <c r="C19" s="120">
        <f>'Received Tons'!C19*'Mileage Calc'!C19</f>
        <v>356718897.86649853</v>
      </c>
      <c r="D19" s="120">
        <f>'Received Tons'!D19*'Mileage Calc'!D19</f>
        <v>49154708.884739794</v>
      </c>
      <c r="E19" s="120">
        <f>'Received Tons'!E19*'Mileage Calc'!E19</f>
        <v>24351565.844300322</v>
      </c>
      <c r="F19" s="120">
        <f>'Received Tons'!F19*'Mileage Calc'!F19</f>
        <v>37572917.549162768</v>
      </c>
      <c r="G19" s="120">
        <f>'Received Tons'!G19*'Mileage Calc'!G19</f>
        <v>35591832.41544649</v>
      </c>
      <c r="H19" s="120">
        <f>'Received Tons'!H19*'Mileage Calc'!H19</f>
        <v>105664604.3376746</v>
      </c>
      <c r="I19" s="120">
        <f>'Received Tons'!I19*'Mileage Calc'!I19</f>
        <v>794720839.18444252</v>
      </c>
      <c r="J19" s="120">
        <f>'Received Tons'!J19*'Mileage Calc'!J19</f>
        <v>53663608.129474513</v>
      </c>
      <c r="K19" s="120">
        <f>'Received Tons'!K19*'Mileage Calc'!K19</f>
        <v>241510647.82242996</v>
      </c>
      <c r="L19" s="120">
        <f>'Received Tons'!L19*'Mileage Calc'!L19</f>
        <v>371069558.09115267</v>
      </c>
      <c r="M19" s="120">
        <f>'Received Tons'!M19*'Mileage Calc'!M19</f>
        <v>57418712.834803432</v>
      </c>
      <c r="N19" s="120">
        <f>'Received Tons'!N19*'Mileage Calc'!N19</f>
        <v>303082614.86043161</v>
      </c>
      <c r="O19" s="120">
        <f>'Received Tons'!O19*'Mileage Calc'!O19</f>
        <v>25323851.229492284</v>
      </c>
      <c r="P19" s="120">
        <f>'Received Tons'!P19*'Mileage Calc'!P19</f>
        <v>2379153.7905836869</v>
      </c>
      <c r="Q19" s="120">
        <f>'Received Tons'!Q19*'Mileage Calc'!Q19</f>
        <v>291958.28548929445</v>
      </c>
      <c r="R19" s="120">
        <f>'Received Tons'!R19*'Mileage Calc'!R19</f>
        <v>1343686.8682448252</v>
      </c>
      <c r="S19" s="120">
        <f>'Received Tons'!S19*'Mileage Calc'!S19</f>
        <v>0</v>
      </c>
      <c r="T19" s="120">
        <f>'Received Tons'!T19*'Mileage Calc'!T19</f>
        <v>18875681.762285035</v>
      </c>
      <c r="U19" s="120">
        <f>'Received Tons'!U19*'Mileage Calc'!U19</f>
        <v>3549098.6746615651</v>
      </c>
      <c r="V19" s="120">
        <f>'Received Tons'!V19*'Mileage Calc'!V19</f>
        <v>13968884.348207371</v>
      </c>
      <c r="W19" s="120">
        <f>'Received Tons'!W19*'Mileage Calc'!W19</f>
        <v>2126534.5699285152</v>
      </c>
      <c r="X19" s="120">
        <f>'Received Tons'!X19*'Mileage Calc'!X19</f>
        <v>6410758.3695840975</v>
      </c>
    </row>
    <row r="20" spans="1:24" ht="15.75" x14ac:dyDescent="0.25">
      <c r="A20" s="121" t="s">
        <v>100</v>
      </c>
      <c r="B20" s="120">
        <f>'Received Tons'!B20*'Mileage Calc'!B20</f>
        <v>26070119.876129031</v>
      </c>
      <c r="C20" s="120">
        <f>'Received Tons'!C20*'Mileage Calc'!C20</f>
        <v>224759160.68744501</v>
      </c>
      <c r="D20" s="120">
        <f>'Received Tons'!D20*'Mileage Calc'!D20</f>
        <v>31104301.606492851</v>
      </c>
      <c r="E20" s="120">
        <f>'Received Tons'!E20*'Mileage Calc'!E20</f>
        <v>15466465.22243535</v>
      </c>
      <c r="F20" s="120">
        <f>'Received Tons'!F20*'Mileage Calc'!F20</f>
        <v>24193109.707807582</v>
      </c>
      <c r="G20" s="120">
        <f>'Received Tons'!G20*'Mileage Calc'!G20</f>
        <v>23089808.463682961</v>
      </c>
      <c r="H20" s="120">
        <f>'Received Tons'!H20*'Mileage Calc'!H20</f>
        <v>68534893.247977123</v>
      </c>
      <c r="I20" s="120">
        <f>'Received Tons'!I20*'Mileage Calc'!I20</f>
        <v>511542268.97848797</v>
      </c>
      <c r="J20" s="120">
        <f>'Received Tons'!J20*'Mileage Calc'!J20</f>
        <v>35364970.74669756</v>
      </c>
      <c r="K20" s="120">
        <f>'Received Tons'!K20*'Mileage Calc'!K20</f>
        <v>158987289.36894971</v>
      </c>
      <c r="L20" s="120">
        <f>'Received Tons'!L20*'Mileage Calc'!L20</f>
        <v>247571943.92008549</v>
      </c>
      <c r="M20" s="120">
        <f>'Received Tons'!M20*'Mileage Calc'!M20</f>
        <v>39599195.699275784</v>
      </c>
      <c r="N20" s="120">
        <f>'Received Tons'!N20*'Mileage Calc'!N20</f>
        <v>215098209.71407872</v>
      </c>
      <c r="O20" s="120">
        <f>'Received Tons'!O20*'Mileage Calc'!O20</f>
        <v>21878278.050694466</v>
      </c>
      <c r="P20" s="120">
        <f>'Received Tons'!P20*'Mileage Calc'!P20</f>
        <v>2348014.0021796627</v>
      </c>
      <c r="Q20" s="120">
        <f>'Received Tons'!Q20*'Mileage Calc'!Q20</f>
        <v>536723.68111398246</v>
      </c>
      <c r="R20" s="120">
        <f>'Received Tons'!R20*'Mileage Calc'!R20</f>
        <v>2546590.0226346385</v>
      </c>
      <c r="S20" s="120">
        <f>'Received Tons'!S20*'Mileage Calc'!S20</f>
        <v>5079426.0944550652</v>
      </c>
      <c r="T20" s="120">
        <f>'Received Tons'!T20*'Mileage Calc'!T20</f>
        <v>0</v>
      </c>
      <c r="U20" s="120">
        <f>'Received Tons'!U20*'Mileage Calc'!U20</f>
        <v>2219557.977291584</v>
      </c>
      <c r="V20" s="120">
        <f>'Received Tons'!V20*'Mileage Calc'!V20</f>
        <v>8617576.7276809495</v>
      </c>
      <c r="W20" s="120">
        <f>'Received Tons'!W20*'Mileage Calc'!W20</f>
        <v>1293098.1273956178</v>
      </c>
      <c r="X20" s="120">
        <f>'Received Tons'!X20*'Mileage Calc'!X20</f>
        <v>3868735.7779210974</v>
      </c>
    </row>
    <row r="21" spans="1:24" ht="15.75" x14ac:dyDescent="0.25">
      <c r="A21" s="121" t="s">
        <v>104</v>
      </c>
      <c r="B21" s="120">
        <f>'Received Tons'!B21*'Mileage Calc'!B21</f>
        <v>333400.77064525336</v>
      </c>
      <c r="C21" s="120">
        <f>'Received Tons'!C21*'Mileage Calc'!C21</f>
        <v>2890104.109503319</v>
      </c>
      <c r="D21" s="120">
        <f>'Received Tons'!D21*'Mileage Calc'!D21</f>
        <v>400838.20681960072</v>
      </c>
      <c r="E21" s="120">
        <f>'Received Tons'!E21*'Mileage Calc'!E21</f>
        <v>199690.28622833156</v>
      </c>
      <c r="F21" s="120">
        <f>'Received Tons'!F21*'Mileage Calc'!F21</f>
        <v>314515.38800184254</v>
      </c>
      <c r="G21" s="120">
        <f>'Received Tons'!G21*'Mileage Calc'!G21</f>
        <v>301283.82919391448</v>
      </c>
      <c r="H21" s="120">
        <f>'Received Tons'!H21*'Mileage Calc'!H21</f>
        <v>894178.36244507355</v>
      </c>
      <c r="I21" s="120">
        <f>'Received Tons'!I21*'Mileage Calc'!I21</f>
        <v>6649015.5975497048</v>
      </c>
      <c r="J21" s="120">
        <f>'Received Tons'!J21*'Mileage Calc'!J21</f>
        <v>464984.22455865133</v>
      </c>
      <c r="K21" s="120">
        <f>'Received Tons'!K21*'Mileage Calc'!K21</f>
        <v>2089311.1561170511</v>
      </c>
      <c r="L21" s="120">
        <f>'Received Tons'!L21*'Mileage Calc'!L21</f>
        <v>3274229.2852498307</v>
      </c>
      <c r="M21" s="120">
        <f>'Received Tons'!M21*'Mileage Calc'!M21</f>
        <v>531746.92202125676</v>
      </c>
      <c r="N21" s="120">
        <f>'Received Tons'!N21*'Mileage Calc'!N21</f>
        <v>2924977.8563141194</v>
      </c>
      <c r="O21" s="120">
        <f>'Received Tons'!O21*'Mileage Calc'!O21</f>
        <v>320368.50486352795</v>
      </c>
      <c r="P21" s="120">
        <f>'Received Tons'!P21*'Mileage Calc'!P21</f>
        <v>35789.127710537854</v>
      </c>
      <c r="Q21" s="120">
        <f>'Received Tons'!Q21*'Mileage Calc'!Q21</f>
        <v>9227.1545301144015</v>
      </c>
      <c r="R21" s="120">
        <f>'Received Tons'!R21*'Mileage Calc'!R21</f>
        <v>43952.68514110837</v>
      </c>
      <c r="S21" s="120">
        <f>'Received Tons'!S21*'Mileage Calc'!S21</f>
        <v>98800.427505000232</v>
      </c>
      <c r="T21" s="120">
        <f>'Received Tons'!T21*'Mileage Calc'!T21</f>
        <v>229612.35048810256</v>
      </c>
      <c r="U21" s="120">
        <f>'Received Tons'!U21*'Mileage Calc'!U21</f>
        <v>0</v>
      </c>
      <c r="V21" s="120">
        <f>'Received Tons'!V21*'Mileage Calc'!V21</f>
        <v>22564.412647728805</v>
      </c>
      <c r="W21" s="120">
        <f>'Received Tons'!W21*'Mileage Calc'!W21</f>
        <v>9208.8934051736105</v>
      </c>
      <c r="X21" s="120">
        <f>'Received Tons'!X21*'Mileage Calc'!X21</f>
        <v>31924.738138599274</v>
      </c>
    </row>
    <row r="22" spans="1:24" ht="15.75" x14ac:dyDescent="0.25">
      <c r="A22" s="121" t="s">
        <v>103</v>
      </c>
      <c r="B22" s="120">
        <f>'Received Tons'!B22*'Mileage Calc'!B22</f>
        <v>126384.95729187143</v>
      </c>
      <c r="C22" s="120">
        <f>'Received Tons'!C22*'Mileage Calc'!C22</f>
        <v>1100002.8254401512</v>
      </c>
      <c r="D22" s="120">
        <f>'Received Tons'!D22*'Mileage Calc'!D22</f>
        <v>152808.67331482001</v>
      </c>
      <c r="E22" s="120">
        <f>'Received Tons'!E22*'Mileage Calc'!E22</f>
        <v>76231.249521498845</v>
      </c>
      <c r="F22" s="120">
        <f>'Received Tons'!F22*'Mileage Calc'!F22</f>
        <v>120665.32207210174</v>
      </c>
      <c r="G22" s="120">
        <f>'Received Tons'!G22*'Mileage Calc'!G22</f>
        <v>115896.4495865433</v>
      </c>
      <c r="H22" s="120">
        <f>'Received Tons'!H22*'Mileage Calc'!H22</f>
        <v>343943.89275932423</v>
      </c>
      <c r="I22" s="120">
        <f>'Received Tons'!I22*'Mileage Calc'!I22</f>
        <v>2550611.3969975696</v>
      </c>
      <c r="J22" s="120">
        <f>'Received Tons'!J22*'Mileage Calc'!J22</f>
        <v>179840.73939007541</v>
      </c>
      <c r="K22" s="120">
        <f>'Received Tons'!K22*'Mileage Calc'!K22</f>
        <v>807782.37719563616</v>
      </c>
      <c r="L22" s="120">
        <f>'Received Tons'!L22*'Mileage Calc'!L22</f>
        <v>1271592.8871551657</v>
      </c>
      <c r="M22" s="120">
        <f>'Received Tons'!M22*'Mileage Calc'!M22</f>
        <v>208695.60706098069</v>
      </c>
      <c r="N22" s="120">
        <f>'Received Tons'!N22*'Mileage Calc'!N22</f>
        <v>1157769.7765818138</v>
      </c>
      <c r="O22" s="120">
        <f>'Received Tons'!O22*'Mileage Calc'!O22</f>
        <v>132854.1209802095</v>
      </c>
      <c r="P22" s="120">
        <f>'Received Tons'!P22*'Mileage Calc'!P22</f>
        <v>15186.885136087032</v>
      </c>
      <c r="Q22" s="120">
        <f>'Received Tons'!Q22*'Mileage Calc'!Q22</f>
        <v>4162.31915290898</v>
      </c>
      <c r="R22" s="120">
        <f>'Received Tons'!R22*'Mileage Calc'!R22</f>
        <v>19862.931299740038</v>
      </c>
      <c r="S22" s="120">
        <f>'Received Tons'!S22*'Mileage Calc'!S22</f>
        <v>46968.971028768989</v>
      </c>
      <c r="T22" s="120">
        <f>'Received Tons'!T22*'Mileage Calc'!T22</f>
        <v>107676.88519814849</v>
      </c>
      <c r="U22" s="120">
        <f>'Received Tons'!U22*'Mileage Calc'!U22</f>
        <v>2725.4147869774552</v>
      </c>
      <c r="V22" s="120">
        <f>'Received Tons'!V22*'Mileage Calc'!V22</f>
        <v>0</v>
      </c>
      <c r="W22" s="120">
        <f>'Received Tons'!W22*'Mileage Calc'!W22</f>
        <v>4296.7667432100898</v>
      </c>
      <c r="X22" s="120">
        <f>'Received Tons'!X22*'Mileage Calc'!X22</f>
        <v>13898.446737748309</v>
      </c>
    </row>
    <row r="23" spans="1:24" ht="15.75" x14ac:dyDescent="0.25">
      <c r="A23" s="121" t="s">
        <v>102</v>
      </c>
      <c r="B23" s="120">
        <f>'Received Tons'!B23*'Mileage Calc'!B23</f>
        <v>0</v>
      </c>
      <c r="C23" s="120">
        <f>'Received Tons'!C23*'Mileage Calc'!C23</f>
        <v>0</v>
      </c>
      <c r="D23" s="120">
        <f>'Received Tons'!D23*'Mileage Calc'!D23</f>
        <v>0</v>
      </c>
      <c r="E23" s="120">
        <f>'Received Tons'!E23*'Mileage Calc'!E23</f>
        <v>0</v>
      </c>
      <c r="F23" s="120">
        <f>'Received Tons'!F23*'Mileage Calc'!F23</f>
        <v>0</v>
      </c>
      <c r="G23" s="120">
        <f>'Received Tons'!G23*'Mileage Calc'!G23</f>
        <v>0</v>
      </c>
      <c r="H23" s="120">
        <f>'Received Tons'!H23*'Mileage Calc'!H23</f>
        <v>0</v>
      </c>
      <c r="I23" s="120">
        <f>'Received Tons'!I23*'Mileage Calc'!I23</f>
        <v>0</v>
      </c>
      <c r="J23" s="120">
        <f>'Received Tons'!J23*'Mileage Calc'!J23</f>
        <v>0</v>
      </c>
      <c r="K23" s="120">
        <f>'Received Tons'!K23*'Mileage Calc'!K23</f>
        <v>0</v>
      </c>
      <c r="L23" s="120">
        <f>'Received Tons'!L23*'Mileage Calc'!L23</f>
        <v>0</v>
      </c>
      <c r="M23" s="120">
        <f>'Received Tons'!M23*'Mileage Calc'!M23</f>
        <v>0</v>
      </c>
      <c r="N23" s="120">
        <f>'Received Tons'!N23*'Mileage Calc'!N23</f>
        <v>0</v>
      </c>
      <c r="O23" s="120">
        <f>'Received Tons'!O23*'Mileage Calc'!O23</f>
        <v>0</v>
      </c>
      <c r="P23" s="120">
        <f>'Received Tons'!P23*'Mileage Calc'!P23</f>
        <v>0</v>
      </c>
      <c r="Q23" s="120">
        <f>'Received Tons'!Q23*'Mileage Calc'!Q23</f>
        <v>0</v>
      </c>
      <c r="R23" s="120">
        <f>'Received Tons'!R23*'Mileage Calc'!R23</f>
        <v>0</v>
      </c>
      <c r="S23" s="120">
        <f>'Received Tons'!S23*'Mileage Calc'!S23</f>
        <v>0</v>
      </c>
      <c r="T23" s="120">
        <f>'Received Tons'!T23*'Mileage Calc'!T23</f>
        <v>0</v>
      </c>
      <c r="U23" s="120">
        <f>'Received Tons'!U23*'Mileage Calc'!U23</f>
        <v>0</v>
      </c>
      <c r="V23" s="120">
        <f>'Received Tons'!V23*'Mileage Calc'!V23</f>
        <v>0</v>
      </c>
      <c r="W23" s="120">
        <f>'Received Tons'!W23*'Mileage Calc'!W23</f>
        <v>0</v>
      </c>
      <c r="X23" s="120">
        <f>'Received Tons'!X23*'Mileage Calc'!X23</f>
        <v>0</v>
      </c>
    </row>
    <row r="24" spans="1:24" ht="15.75" x14ac:dyDescent="0.25">
      <c r="A24" s="121" t="s">
        <v>101</v>
      </c>
      <c r="B24" s="120">
        <f>'Received Tons'!B24*'Mileage Calc'!B24</f>
        <v>1568.7994637832292</v>
      </c>
      <c r="C24" s="120">
        <f>'Received Tons'!C24*'Mileage Calc'!C24</f>
        <v>13837.199456287883</v>
      </c>
      <c r="D24" s="120">
        <f>'Received Tons'!D24*'Mileage Calc'!D24</f>
        <v>1932.3283300602907</v>
      </c>
      <c r="E24" s="120">
        <f>'Received Tons'!E24*'Mileage Calc'!E24</f>
        <v>968.28119792192649</v>
      </c>
      <c r="F24" s="120">
        <f>'Received Tons'!F24*'Mileage Calc'!F24</f>
        <v>1557.3016888579732</v>
      </c>
      <c r="G24" s="120">
        <f>'Received Tons'!G24*'Mileage Calc'!G24</f>
        <v>1508.3131488677525</v>
      </c>
      <c r="H24" s="120">
        <f>'Received Tons'!H24*'Mileage Calc'!H24</f>
        <v>4475.1991914471355</v>
      </c>
      <c r="I24" s="120">
        <f>'Received Tons'!I24*'Mileage Calc'!I24</f>
        <v>32905.219940647308</v>
      </c>
      <c r="J24" s="120">
        <f>'Received Tons'!J24*'Mileage Calc'!J24</f>
        <v>2380.1307053251462</v>
      </c>
      <c r="K24" s="120">
        <f>'Received Tons'!K24*'Mileage Calc'!K24</f>
        <v>10678.769222919149</v>
      </c>
      <c r="L24" s="120">
        <f>'Received Tons'!L24*'Mileage Calc'!L24</f>
        <v>17040.895642249408</v>
      </c>
      <c r="M24" s="120">
        <f>'Received Tons'!M24*'Mileage Calc'!M24</f>
        <v>2884.9044509531668</v>
      </c>
      <c r="N24" s="120">
        <f>'Received Tons'!N24*'Mileage Calc'!N24</f>
        <v>16395.656815043545</v>
      </c>
      <c r="O24" s="120">
        <f>'Received Tons'!O24*'Mileage Calc'!O24</f>
        <v>2120.7213065318074</v>
      </c>
      <c r="P24" s="120">
        <f>'Received Tons'!P24*'Mileage Calc'!P24</f>
        <v>255.47762275026983</v>
      </c>
      <c r="Q24" s="120">
        <f>'Received Tons'!Q24*'Mileage Calc'!Q24</f>
        <v>79.134426899911361</v>
      </c>
      <c r="R24" s="120">
        <f>'Received Tons'!R24*'Mileage Calc'!R24</f>
        <v>378.89053417256537</v>
      </c>
      <c r="S24" s="120">
        <f>'Received Tons'!S24*'Mileage Calc'!S24</f>
        <v>976.36943076283887</v>
      </c>
      <c r="T24" s="120">
        <f>'Received Tons'!T24*'Mileage Calc'!T24</f>
        <v>2189.5851366855932</v>
      </c>
      <c r="U24" s="120">
        <f>'Received Tons'!U24*'Mileage Calc'!U24</f>
        <v>174.65915694885308</v>
      </c>
      <c r="V24" s="120">
        <f>'Received Tons'!V24*'Mileage Calc'!V24</f>
        <v>629.53764978734318</v>
      </c>
      <c r="W24" s="120">
        <f>'Received Tons'!W24*'Mileage Calc'!W24</f>
        <v>18.435531008943329</v>
      </c>
      <c r="X24" s="120">
        <f>'Received Tons'!X24*'Mileage Calc'!X24</f>
        <v>0</v>
      </c>
    </row>
    <row r="25" spans="1:24" ht="15.75" x14ac:dyDescent="0.25">
      <c r="A25" s="121" t="s">
        <v>244</v>
      </c>
      <c r="B25" s="120">
        <f>SUM(B2:B24)</f>
        <v>345271333.04047936</v>
      </c>
      <c r="C25" s="120">
        <f t="shared" ref="C25:X25" si="0">SUM(C2:C24)</f>
        <v>2629715019.6805811</v>
      </c>
      <c r="D25" s="120">
        <f t="shared" si="0"/>
        <v>350759273.14217854</v>
      </c>
      <c r="E25" s="120">
        <f t="shared" si="0"/>
        <v>169305793.5834468</v>
      </c>
      <c r="F25" s="120">
        <f t="shared" si="0"/>
        <v>236608344.80498877</v>
      </c>
      <c r="G25" s="120">
        <f t="shared" si="0"/>
        <v>212160975.17002112</v>
      </c>
      <c r="H25" s="120">
        <f t="shared" si="0"/>
        <v>630682370.62276328</v>
      </c>
      <c r="I25" s="120">
        <f t="shared" si="0"/>
        <v>4880074663.1377726</v>
      </c>
      <c r="J25" s="120">
        <f t="shared" si="0"/>
        <v>330987361.5797925</v>
      </c>
      <c r="K25" s="120">
        <f t="shared" si="0"/>
        <v>1552960543.4258029</v>
      </c>
      <c r="L25" s="120">
        <f t="shared" si="0"/>
        <v>2440423230.7870703</v>
      </c>
      <c r="M25" s="120">
        <f t="shared" si="0"/>
        <v>741256594.2744782</v>
      </c>
      <c r="N25" s="120">
        <f t="shared" si="0"/>
        <v>3967816936.6082749</v>
      </c>
      <c r="O25" s="120">
        <f t="shared" si="0"/>
        <v>824351282.12921572</v>
      </c>
      <c r="P25" s="120">
        <f t="shared" si="0"/>
        <v>122202142.72649154</v>
      </c>
      <c r="Q25" s="120">
        <f t="shared" si="0"/>
        <v>53023256.609406836</v>
      </c>
      <c r="R25" s="120">
        <f t="shared" si="0"/>
        <v>255719664.58521026</v>
      </c>
      <c r="S25" s="120">
        <f t="shared" si="0"/>
        <v>777097065.08642411</v>
      </c>
      <c r="T25" s="120">
        <f t="shared" si="0"/>
        <v>1918676011.1979015</v>
      </c>
      <c r="U25" s="120">
        <f t="shared" si="0"/>
        <v>247747192.19929743</v>
      </c>
      <c r="V25" s="120">
        <f t="shared" si="0"/>
        <v>798717890.68923497</v>
      </c>
      <c r="W25" s="120">
        <f t="shared" si="0"/>
        <v>93604825.173496336</v>
      </c>
      <c r="X25" s="120">
        <f t="shared" si="0"/>
        <v>238225115.03298625</v>
      </c>
    </row>
    <row r="27" spans="1:24" ht="15.75" x14ac:dyDescent="0.25">
      <c r="A27" s="120" t="s">
        <v>463</v>
      </c>
      <c r="B27" s="118">
        <f>SUM(B25:X25)</f>
        <v>23817386885.287315</v>
      </c>
      <c r="C27" s="120" t="s">
        <v>464</v>
      </c>
      <c r="D27" s="120" t="s">
        <v>417</v>
      </c>
    </row>
    <row r="28" spans="1:24" ht="15.75" x14ac:dyDescent="0.25">
      <c r="A28" s="120" t="s">
        <v>465</v>
      </c>
      <c r="B28" s="72">
        <f>B$27*D28</f>
        <v>621633797.70599902</v>
      </c>
      <c r="C28" s="120" t="s">
        <v>425</v>
      </c>
      <c r="D28" s="123">
        <v>2.6100000000000002E-2</v>
      </c>
    </row>
    <row r="29" spans="1:24" ht="15.75" x14ac:dyDescent="0.25">
      <c r="A29" s="120" t="s">
        <v>466</v>
      </c>
      <c r="B29" s="72">
        <f t="shared" ref="B29:B30" si="1">B$27*D29</f>
        <v>916969395.08356166</v>
      </c>
      <c r="C29" s="120" t="s">
        <v>467</v>
      </c>
      <c r="D29" s="123">
        <v>3.85E-2</v>
      </c>
    </row>
    <row r="30" spans="1:24" ht="15.75" x14ac:dyDescent="0.25">
      <c r="A30" s="120" t="s">
        <v>468</v>
      </c>
      <c r="B30" s="72">
        <f t="shared" si="1"/>
        <v>4287129639.3517165</v>
      </c>
      <c r="C30" s="120" t="s">
        <v>469</v>
      </c>
      <c r="D30" s="123">
        <v>0.18</v>
      </c>
    </row>
    <row r="31" spans="1:24" ht="15.75" x14ac:dyDescent="0.25">
      <c r="A31" s="120" t="s">
        <v>470</v>
      </c>
      <c r="B31" s="72">
        <f>((B27/2)*D29)+((B27/2)*D30)</f>
        <v>2602049517.217639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77"/>
  <sheetViews>
    <sheetView workbookViewId="0"/>
  </sheetViews>
  <sheetFormatPr defaultRowHeight="15.75" x14ac:dyDescent="0.25"/>
  <cols>
    <col min="2" max="2" width="9" style="10"/>
    <col min="3" max="3" width="44.25" bestFit="1" customWidth="1"/>
    <col min="4" max="4" width="10.375" style="41" customWidth="1"/>
    <col min="5" max="5" width="12.5" customWidth="1"/>
    <col min="6" max="7" width="8.75" customWidth="1"/>
    <col min="8" max="8" width="8.75" style="41" hidden="1" customWidth="1"/>
    <col min="9" max="9" width="9.875" style="41" bestFit="1" customWidth="1"/>
    <col min="10" max="10" width="10.5" style="41" bestFit="1" customWidth="1"/>
    <col min="11" max="12" width="10.5" style="41" customWidth="1"/>
    <col min="14" max="14" width="12.125" customWidth="1"/>
    <col min="15" max="15" width="13.125" customWidth="1"/>
    <col min="16" max="17" width="8.75" customWidth="1"/>
    <col min="18" max="18" width="8.75" style="14" customWidth="1"/>
    <col min="19" max="19" width="12.125" style="14" customWidth="1"/>
    <col min="20" max="20" width="13.5" style="14" customWidth="1"/>
    <col min="21" max="21" width="12.75" style="14" customWidth="1"/>
    <col min="22" max="22" width="8.75" customWidth="1"/>
    <col min="23" max="23" width="8.75" style="14" customWidth="1"/>
  </cols>
  <sheetData>
    <row r="1" spans="1:32" x14ac:dyDescent="0.25">
      <c r="A1" s="1" t="s">
        <v>471</v>
      </c>
      <c r="C1" s="23"/>
      <c r="E1" s="54" t="s">
        <v>261</v>
      </c>
      <c r="F1" s="13"/>
    </row>
    <row r="2" spans="1:32" x14ac:dyDescent="0.25">
      <c r="A2" s="1" t="s">
        <v>93</v>
      </c>
      <c r="B2" s="1"/>
      <c r="H2" s="132" t="s">
        <v>243</v>
      </c>
      <c r="I2" s="132"/>
      <c r="J2" s="132"/>
      <c r="K2" s="43"/>
      <c r="L2" s="43"/>
      <c r="N2" t="s">
        <v>2</v>
      </c>
    </row>
    <row r="3" spans="1:32" x14ac:dyDescent="0.25">
      <c r="A3" s="4" t="s">
        <v>0</v>
      </c>
      <c r="B3" s="10" t="s">
        <v>182</v>
      </c>
      <c r="C3" s="4" t="s">
        <v>1</v>
      </c>
      <c r="D3" s="41" t="s">
        <v>250</v>
      </c>
      <c r="E3" s="4" t="s">
        <v>163</v>
      </c>
      <c r="F3" s="4" t="s">
        <v>2</v>
      </c>
      <c r="G3" s="4" t="s">
        <v>3</v>
      </c>
      <c r="H3" s="41" t="s">
        <v>244</v>
      </c>
      <c r="I3" s="41" t="s">
        <v>173</v>
      </c>
      <c r="J3" s="41" t="s">
        <v>245</v>
      </c>
      <c r="K3" s="43" t="s">
        <v>248</v>
      </c>
      <c r="L3" s="43" t="s">
        <v>249</v>
      </c>
    </row>
    <row r="4" spans="1:32" x14ac:dyDescent="0.25">
      <c r="A4" s="4">
        <v>0</v>
      </c>
      <c r="C4" s="4" t="s">
        <v>246</v>
      </c>
      <c r="D4" s="41">
        <f>SUM(E4:H4)</f>
        <v>80036</v>
      </c>
      <c r="E4" s="4">
        <v>202</v>
      </c>
      <c r="F4" s="4">
        <v>4204</v>
      </c>
      <c r="G4" s="4">
        <v>3663</v>
      </c>
      <c r="H4" s="41">
        <v>71967</v>
      </c>
      <c r="I4" s="2">
        <v>37464</v>
      </c>
      <c r="J4" s="2">
        <f>H4-I4</f>
        <v>34503</v>
      </c>
      <c r="K4" s="44">
        <f>F4+J4</f>
        <v>38707</v>
      </c>
      <c r="L4" s="44">
        <f>G4+I4</f>
        <v>41127</v>
      </c>
      <c r="N4" s="22" t="s">
        <v>184</v>
      </c>
      <c r="O4" t="s">
        <v>252</v>
      </c>
      <c r="S4" s="22" t="s">
        <v>184</v>
      </c>
      <c r="T4" t="s">
        <v>251</v>
      </c>
      <c r="U4"/>
    </row>
    <row r="5" spans="1:32" x14ac:dyDescent="0.25">
      <c r="A5" s="19">
        <v>1200</v>
      </c>
      <c r="B5" s="19" t="str">
        <f>LEFT(A5,2)</f>
        <v>12</v>
      </c>
      <c r="C5" s="19" t="s">
        <v>6</v>
      </c>
      <c r="D5" s="19">
        <f>SUM(E5:H5)</f>
        <v>159</v>
      </c>
      <c r="E5" s="19">
        <v>0</v>
      </c>
      <c r="F5" s="19">
        <v>38</v>
      </c>
      <c r="G5" s="19">
        <v>32</v>
      </c>
      <c r="H5" s="19">
        <v>89</v>
      </c>
      <c r="I5" s="19">
        <v>63</v>
      </c>
      <c r="J5" s="19">
        <f t="shared" ref="J5:J68" si="0">H5-I5</f>
        <v>26</v>
      </c>
      <c r="K5" s="19">
        <f t="shared" ref="K5:K68" si="1">F5+J5</f>
        <v>64</v>
      </c>
      <c r="L5" s="19">
        <f t="shared" ref="L5:L68" si="2">G5+I5</f>
        <v>95</v>
      </c>
      <c r="N5" s="23" t="s">
        <v>183</v>
      </c>
      <c r="O5" s="41">
        <v>64</v>
      </c>
      <c r="P5">
        <v>64</v>
      </c>
      <c r="Q5" s="24">
        <f>P5/$P$35</f>
        <v>1.6534476967990286E-3</v>
      </c>
      <c r="R5" s="24"/>
      <c r="S5" s="23" t="s">
        <v>183</v>
      </c>
      <c r="T5" s="41">
        <v>95</v>
      </c>
      <c r="U5">
        <v>95</v>
      </c>
      <c r="V5" s="24">
        <f>U5/$U$35</f>
        <v>2.3099180586962334E-3</v>
      </c>
      <c r="W5" s="24"/>
    </row>
    <row r="6" spans="1:32" x14ac:dyDescent="0.25">
      <c r="A6" s="18">
        <v>2100</v>
      </c>
      <c r="B6" s="18" t="str">
        <f t="shared" ref="B6:B69" si="3">LEFT(A6,2)</f>
        <v>21</v>
      </c>
      <c r="C6" s="18" t="s">
        <v>7</v>
      </c>
      <c r="D6" s="18">
        <f t="shared" ref="D6:D69" si="4">SUM(E6:H6)</f>
        <v>10562</v>
      </c>
      <c r="E6" s="18">
        <v>12</v>
      </c>
      <c r="F6" s="18">
        <v>66</v>
      </c>
      <c r="G6" s="18">
        <v>593</v>
      </c>
      <c r="H6" s="18">
        <v>9891</v>
      </c>
      <c r="I6" s="18">
        <v>8169</v>
      </c>
      <c r="J6" s="18">
        <f t="shared" si="0"/>
        <v>1722</v>
      </c>
      <c r="K6" s="18">
        <f t="shared" si="1"/>
        <v>1788</v>
      </c>
      <c r="L6" s="18">
        <f t="shared" si="2"/>
        <v>8762</v>
      </c>
      <c r="N6" s="47" t="s">
        <v>185</v>
      </c>
      <c r="O6" s="41">
        <v>1788</v>
      </c>
      <c r="P6">
        <v>1788</v>
      </c>
      <c r="Q6" s="24">
        <f t="shared" ref="Q6:Q34" si="5">P6/$P$35</f>
        <v>4.6193195029322863E-2</v>
      </c>
      <c r="R6" s="24"/>
      <c r="S6" s="46" t="s">
        <v>185</v>
      </c>
      <c r="T6" s="41">
        <v>8762</v>
      </c>
      <c r="U6">
        <v>8762</v>
      </c>
      <c r="V6" s="24">
        <f t="shared" ref="V6:V34" si="6">U6/$U$35</f>
        <v>0.21304738979259366</v>
      </c>
      <c r="W6" s="24"/>
    </row>
    <row r="7" spans="1:32" x14ac:dyDescent="0.25">
      <c r="A7" s="124">
        <v>2211</v>
      </c>
      <c r="B7" s="124" t="str">
        <f t="shared" si="3"/>
        <v>22</v>
      </c>
      <c r="C7" s="124" t="s">
        <v>8</v>
      </c>
      <c r="D7" s="124">
        <f t="shared" si="4"/>
        <v>6619</v>
      </c>
      <c r="E7" s="124">
        <v>0</v>
      </c>
      <c r="F7" s="124">
        <v>349</v>
      </c>
      <c r="G7" s="124">
        <v>143</v>
      </c>
      <c r="H7" s="124">
        <v>6127</v>
      </c>
      <c r="I7" s="124">
        <v>2066</v>
      </c>
      <c r="J7" s="124">
        <f t="shared" si="0"/>
        <v>4061</v>
      </c>
      <c r="K7" s="124">
        <f t="shared" si="1"/>
        <v>4410</v>
      </c>
      <c r="L7" s="124">
        <f t="shared" si="2"/>
        <v>2209</v>
      </c>
      <c r="N7" s="125" t="s">
        <v>186</v>
      </c>
      <c r="O7" s="41">
        <v>4804</v>
      </c>
      <c r="P7">
        <v>4804</v>
      </c>
      <c r="Q7" s="24">
        <f t="shared" si="5"/>
        <v>0.12411191774097709</v>
      </c>
      <c r="R7" s="24"/>
      <c r="S7" s="125" t="s">
        <v>186</v>
      </c>
      <c r="T7" s="41">
        <v>2583</v>
      </c>
      <c r="U7">
        <v>2583</v>
      </c>
      <c r="V7" s="24">
        <f t="shared" si="6"/>
        <v>6.2805456269603904E-2</v>
      </c>
      <c r="W7" s="24"/>
    </row>
    <row r="8" spans="1:32" x14ac:dyDescent="0.25">
      <c r="A8" s="4">
        <v>2221</v>
      </c>
      <c r="B8" s="10" t="str">
        <f t="shared" si="3"/>
        <v>22</v>
      </c>
      <c r="C8" s="4" t="s">
        <v>9</v>
      </c>
      <c r="D8" s="41">
        <f t="shared" si="4"/>
        <v>768</v>
      </c>
      <c r="E8" s="4">
        <v>0</v>
      </c>
      <c r="F8" s="4">
        <v>7</v>
      </c>
      <c r="G8" s="4">
        <v>0</v>
      </c>
      <c r="H8" s="41">
        <v>761</v>
      </c>
      <c r="I8" s="41">
        <v>374</v>
      </c>
      <c r="J8" s="41">
        <f t="shared" si="0"/>
        <v>387</v>
      </c>
      <c r="K8" s="41">
        <f t="shared" si="1"/>
        <v>394</v>
      </c>
      <c r="L8" s="41">
        <f t="shared" si="2"/>
        <v>374</v>
      </c>
      <c r="N8" s="125" t="s">
        <v>187</v>
      </c>
      <c r="O8" s="41">
        <v>12527</v>
      </c>
      <c r="P8">
        <v>12527</v>
      </c>
      <c r="Q8" s="24">
        <f t="shared" si="5"/>
        <v>0.32363655152814735</v>
      </c>
      <c r="R8" s="24"/>
      <c r="S8" s="125" t="s">
        <v>187</v>
      </c>
      <c r="T8" s="41">
        <v>9404</v>
      </c>
      <c r="U8">
        <v>9404</v>
      </c>
      <c r="V8" s="24">
        <f t="shared" si="6"/>
        <v>0.22865757288399349</v>
      </c>
      <c r="W8" s="24"/>
    </row>
    <row r="9" spans="1:32" x14ac:dyDescent="0.25">
      <c r="A9" s="124">
        <v>2330</v>
      </c>
      <c r="B9" s="124" t="str">
        <f t="shared" si="3"/>
        <v>23</v>
      </c>
      <c r="C9" s="124" t="s">
        <v>10</v>
      </c>
      <c r="D9" s="124">
        <f t="shared" si="4"/>
        <v>12296</v>
      </c>
      <c r="E9" s="124">
        <v>67</v>
      </c>
      <c r="F9" s="124">
        <v>1318</v>
      </c>
      <c r="G9" s="124">
        <v>1246</v>
      </c>
      <c r="H9" s="124">
        <v>9665</v>
      </c>
      <c r="I9" s="124">
        <v>3656</v>
      </c>
      <c r="J9" s="124">
        <f t="shared" si="0"/>
        <v>6009</v>
      </c>
      <c r="K9" s="124">
        <f t="shared" si="1"/>
        <v>7327</v>
      </c>
      <c r="L9" s="124">
        <f t="shared" si="2"/>
        <v>4902</v>
      </c>
      <c r="N9" s="125" t="s">
        <v>188</v>
      </c>
      <c r="O9" s="41">
        <v>6331</v>
      </c>
      <c r="P9">
        <v>6331</v>
      </c>
      <c r="Q9" s="24">
        <f t="shared" si="5"/>
        <v>0.1635621463817914</v>
      </c>
      <c r="R9" s="24"/>
      <c r="S9" s="125" t="s">
        <v>188</v>
      </c>
      <c r="T9" s="41">
        <v>4978</v>
      </c>
      <c r="U9">
        <v>4978</v>
      </c>
      <c r="V9" s="24">
        <f t="shared" si="6"/>
        <v>0.12103970627568264</v>
      </c>
      <c r="W9" s="24"/>
    </row>
    <row r="10" spans="1:32" x14ac:dyDescent="0.25">
      <c r="A10" s="124">
        <v>2340</v>
      </c>
      <c r="B10" s="124" t="str">
        <f t="shared" si="3"/>
        <v>23</v>
      </c>
      <c r="C10" s="124" t="s">
        <v>11</v>
      </c>
      <c r="D10" s="124">
        <f t="shared" si="4"/>
        <v>6805</v>
      </c>
      <c r="E10" s="124">
        <v>12</v>
      </c>
      <c r="F10" s="124">
        <v>541</v>
      </c>
      <c r="G10" s="124">
        <v>223</v>
      </c>
      <c r="H10" s="124">
        <v>6029</v>
      </c>
      <c r="I10" s="124">
        <v>2818</v>
      </c>
      <c r="J10" s="124">
        <f t="shared" si="0"/>
        <v>3211</v>
      </c>
      <c r="K10" s="124">
        <f t="shared" si="1"/>
        <v>3752</v>
      </c>
      <c r="L10" s="124">
        <f t="shared" si="2"/>
        <v>3041</v>
      </c>
      <c r="N10" s="23" t="s">
        <v>189</v>
      </c>
      <c r="O10" s="41">
        <v>328</v>
      </c>
      <c r="P10">
        <v>328</v>
      </c>
      <c r="Q10" s="24">
        <f t="shared" si="5"/>
        <v>8.4739194460950219E-3</v>
      </c>
      <c r="R10" s="24"/>
      <c r="S10" s="23" t="s">
        <v>189</v>
      </c>
      <c r="T10" s="41">
        <v>270</v>
      </c>
      <c r="U10">
        <v>270</v>
      </c>
      <c r="V10" s="24">
        <f t="shared" si="6"/>
        <v>6.5650302720840327E-3</v>
      </c>
      <c r="W10" s="24"/>
    </row>
    <row r="11" spans="1:32" x14ac:dyDescent="0.25">
      <c r="A11" s="124">
        <v>2350</v>
      </c>
      <c r="B11" s="124" t="str">
        <f t="shared" si="3"/>
        <v>23</v>
      </c>
      <c r="C11" s="124" t="s">
        <v>12</v>
      </c>
      <c r="D11" s="124">
        <f t="shared" si="4"/>
        <v>2981</v>
      </c>
      <c r="E11" s="124">
        <v>72</v>
      </c>
      <c r="F11" s="124">
        <v>136</v>
      </c>
      <c r="G11" s="124">
        <v>647</v>
      </c>
      <c r="H11" s="124">
        <v>2126</v>
      </c>
      <c r="I11" s="124">
        <v>814</v>
      </c>
      <c r="J11" s="124">
        <f t="shared" si="0"/>
        <v>1312</v>
      </c>
      <c r="K11" s="124">
        <f t="shared" si="1"/>
        <v>1448</v>
      </c>
      <c r="L11" s="124">
        <f t="shared" si="2"/>
        <v>1461</v>
      </c>
      <c r="N11" s="23" t="s">
        <v>190</v>
      </c>
      <c r="O11" s="41">
        <v>431</v>
      </c>
      <c r="P11">
        <v>431</v>
      </c>
      <c r="Q11" s="24">
        <f t="shared" si="5"/>
        <v>1.1134936833130958E-2</v>
      </c>
      <c r="R11" s="24"/>
      <c r="S11" s="23" t="s">
        <v>190</v>
      </c>
      <c r="T11" s="41">
        <v>659</v>
      </c>
      <c r="U11">
        <v>659</v>
      </c>
      <c r="V11" s="24">
        <f t="shared" si="6"/>
        <v>1.6023536849271769E-2</v>
      </c>
      <c r="W11" s="24"/>
    </row>
    <row r="12" spans="1:32" x14ac:dyDescent="0.25">
      <c r="A12" s="4">
        <v>2410</v>
      </c>
      <c r="B12" s="10" t="str">
        <f t="shared" si="3"/>
        <v>24</v>
      </c>
      <c r="C12" s="4" t="s">
        <v>13</v>
      </c>
      <c r="D12" s="41">
        <f t="shared" si="4"/>
        <v>31</v>
      </c>
      <c r="E12" s="4">
        <v>0</v>
      </c>
      <c r="F12" s="4">
        <v>0</v>
      </c>
      <c r="G12" s="4">
        <v>0</v>
      </c>
      <c r="H12" s="41">
        <v>31</v>
      </c>
      <c r="I12" s="41">
        <v>0</v>
      </c>
      <c r="J12" s="41">
        <f t="shared" si="0"/>
        <v>31</v>
      </c>
      <c r="K12" s="41">
        <f t="shared" si="1"/>
        <v>31</v>
      </c>
      <c r="L12" s="41">
        <f t="shared" si="2"/>
        <v>0</v>
      </c>
      <c r="N12" s="23" t="s">
        <v>191</v>
      </c>
      <c r="O12" s="41">
        <v>542</v>
      </c>
      <c r="P12">
        <v>542</v>
      </c>
      <c r="Q12" s="24">
        <f t="shared" si="5"/>
        <v>1.4002635182266774E-2</v>
      </c>
      <c r="R12" s="24"/>
      <c r="S12" s="48" t="s">
        <v>191</v>
      </c>
      <c r="T12" s="41">
        <v>2200</v>
      </c>
      <c r="U12">
        <v>2200</v>
      </c>
      <c r="V12" s="24">
        <f t="shared" si="6"/>
        <v>5.3492839254018043E-2</v>
      </c>
      <c r="W12" s="24"/>
    </row>
    <row r="13" spans="1:32" x14ac:dyDescent="0.25">
      <c r="A13" s="124">
        <v>2429</v>
      </c>
      <c r="B13" s="124" t="str">
        <f t="shared" si="3"/>
        <v>24</v>
      </c>
      <c r="C13" s="124" t="s">
        <v>14</v>
      </c>
      <c r="D13" s="124">
        <f t="shared" si="4"/>
        <v>7448</v>
      </c>
      <c r="E13" s="124">
        <v>0</v>
      </c>
      <c r="F13" s="124">
        <v>177</v>
      </c>
      <c r="G13" s="124">
        <v>206</v>
      </c>
      <c r="H13" s="124">
        <v>7065</v>
      </c>
      <c r="I13" s="124">
        <v>3007</v>
      </c>
      <c r="J13" s="124">
        <f t="shared" si="0"/>
        <v>4058</v>
      </c>
      <c r="K13" s="124">
        <f t="shared" si="1"/>
        <v>4235</v>
      </c>
      <c r="L13" s="124">
        <f t="shared" si="2"/>
        <v>3213</v>
      </c>
      <c r="N13" s="23" t="s">
        <v>192</v>
      </c>
      <c r="O13" s="41">
        <v>404</v>
      </c>
      <c r="P13">
        <v>404</v>
      </c>
      <c r="Q13" s="24">
        <f t="shared" si="5"/>
        <v>1.0437388586043869E-2</v>
      </c>
      <c r="R13" s="24"/>
      <c r="S13" s="23" t="s">
        <v>192</v>
      </c>
      <c r="T13" s="41">
        <v>358</v>
      </c>
      <c r="U13">
        <v>358</v>
      </c>
      <c r="V13" s="24">
        <f t="shared" si="6"/>
        <v>8.704743842244754E-3</v>
      </c>
      <c r="W13" s="24"/>
      <c r="AA13" s="27"/>
      <c r="AB13" s="27"/>
      <c r="AC13" s="27"/>
      <c r="AD13" s="27"/>
      <c r="AE13" s="27"/>
      <c r="AF13" s="27"/>
    </row>
    <row r="14" spans="1:32" x14ac:dyDescent="0.25">
      <c r="A14" s="124">
        <v>2430</v>
      </c>
      <c r="B14" s="124" t="str">
        <f t="shared" si="3"/>
        <v>24</v>
      </c>
      <c r="C14" s="124" t="s">
        <v>15</v>
      </c>
      <c r="D14" s="124">
        <f t="shared" si="4"/>
        <v>3830</v>
      </c>
      <c r="E14" s="124">
        <v>0</v>
      </c>
      <c r="F14" s="124">
        <v>23</v>
      </c>
      <c r="G14" s="124">
        <v>194</v>
      </c>
      <c r="H14" s="124">
        <v>3613</v>
      </c>
      <c r="I14" s="124">
        <v>1571</v>
      </c>
      <c r="J14" s="124">
        <f t="shared" si="0"/>
        <v>2042</v>
      </c>
      <c r="K14" s="124">
        <f t="shared" si="1"/>
        <v>2065</v>
      </c>
      <c r="L14" s="124">
        <f t="shared" si="2"/>
        <v>1765</v>
      </c>
      <c r="N14" s="45" t="s">
        <v>193</v>
      </c>
      <c r="O14" s="41">
        <v>8106</v>
      </c>
      <c r="P14">
        <v>8106</v>
      </c>
      <c r="Q14" s="24">
        <f t="shared" si="5"/>
        <v>0.20941948484770195</v>
      </c>
      <c r="R14" s="24"/>
      <c r="S14" s="45" t="s">
        <v>193</v>
      </c>
      <c r="T14" s="41">
        <v>8760</v>
      </c>
      <c r="U14">
        <v>8760</v>
      </c>
      <c r="V14" s="24">
        <f t="shared" si="6"/>
        <v>0.21299875993872638</v>
      </c>
      <c r="W14" s="24"/>
      <c r="AA14" s="27"/>
      <c r="AB14" s="27"/>
      <c r="AC14" s="27"/>
      <c r="AD14" s="27"/>
      <c r="AE14" s="27"/>
      <c r="AF14" s="27"/>
    </row>
    <row r="15" spans="1:32" x14ac:dyDescent="0.25">
      <c r="A15" s="124">
        <v>2540</v>
      </c>
      <c r="B15" s="124" t="str">
        <f t="shared" si="3"/>
        <v>25</v>
      </c>
      <c r="C15" s="124" t="s">
        <v>16</v>
      </c>
      <c r="D15" s="124">
        <f t="shared" si="4"/>
        <v>638</v>
      </c>
      <c r="E15" s="124">
        <v>40</v>
      </c>
      <c r="F15" s="124">
        <v>176</v>
      </c>
      <c r="G15" s="124">
        <v>148</v>
      </c>
      <c r="H15" s="124">
        <v>274</v>
      </c>
      <c r="I15" s="124">
        <v>122</v>
      </c>
      <c r="J15" s="124">
        <f t="shared" si="0"/>
        <v>152</v>
      </c>
      <c r="K15" s="124">
        <f t="shared" si="1"/>
        <v>328</v>
      </c>
      <c r="L15" s="124">
        <f t="shared" si="2"/>
        <v>270</v>
      </c>
      <c r="N15" s="23" t="s">
        <v>194</v>
      </c>
      <c r="O15" s="41">
        <v>9</v>
      </c>
      <c r="P15">
        <v>9</v>
      </c>
      <c r="Q15" s="24">
        <f t="shared" si="5"/>
        <v>2.325160823623634E-4</v>
      </c>
      <c r="R15" s="24"/>
      <c r="S15" s="23" t="s">
        <v>194</v>
      </c>
      <c r="T15" s="41">
        <v>4</v>
      </c>
      <c r="U15">
        <v>4</v>
      </c>
      <c r="V15" s="24">
        <f t="shared" si="6"/>
        <v>9.7259707734578257E-5</v>
      </c>
      <c r="W15" s="24"/>
      <c r="AA15" s="27"/>
      <c r="AB15" s="27"/>
      <c r="AC15" s="27"/>
      <c r="AD15" s="27"/>
      <c r="AE15" s="27"/>
      <c r="AF15" s="27"/>
    </row>
    <row r="16" spans="1:32" x14ac:dyDescent="0.25">
      <c r="A16" s="4">
        <v>2640</v>
      </c>
      <c r="B16" s="10" t="str">
        <f t="shared" si="3"/>
        <v>26</v>
      </c>
      <c r="C16" s="4" t="s">
        <v>17</v>
      </c>
      <c r="D16" s="41">
        <f t="shared" si="4"/>
        <v>1090</v>
      </c>
      <c r="E16" s="4">
        <v>0</v>
      </c>
      <c r="F16" s="4">
        <v>67</v>
      </c>
      <c r="G16" s="4">
        <v>0</v>
      </c>
      <c r="H16" s="41">
        <v>1023</v>
      </c>
      <c r="I16" s="41">
        <v>659</v>
      </c>
      <c r="J16" s="41">
        <f t="shared" si="0"/>
        <v>364</v>
      </c>
      <c r="K16" s="41">
        <f t="shared" si="1"/>
        <v>431</v>
      </c>
      <c r="L16" s="41">
        <f t="shared" si="2"/>
        <v>659</v>
      </c>
      <c r="N16" s="47" t="s">
        <v>195</v>
      </c>
      <c r="O16" s="41">
        <v>786</v>
      </c>
      <c r="P16">
        <v>786</v>
      </c>
      <c r="Q16" s="24">
        <f t="shared" si="5"/>
        <v>2.030640452631307E-2</v>
      </c>
      <c r="R16" s="24"/>
      <c r="S16" s="23" t="s">
        <v>195</v>
      </c>
      <c r="T16" s="41">
        <v>1409</v>
      </c>
      <c r="U16">
        <v>1409</v>
      </c>
      <c r="V16" s="24">
        <f t="shared" si="6"/>
        <v>3.4259732049505193E-2</v>
      </c>
      <c r="W16" s="24"/>
    </row>
    <row r="17" spans="1:23" x14ac:dyDescent="0.25">
      <c r="A17" s="4">
        <v>2990</v>
      </c>
      <c r="B17" s="10" t="str">
        <f t="shared" si="3"/>
        <v>29</v>
      </c>
      <c r="C17" s="4" t="s">
        <v>18</v>
      </c>
      <c r="D17" s="41">
        <f t="shared" si="4"/>
        <v>2742</v>
      </c>
      <c r="E17" s="4">
        <v>0</v>
      </c>
      <c r="F17" s="4">
        <v>10</v>
      </c>
      <c r="G17" s="4">
        <v>8</v>
      </c>
      <c r="H17" s="41">
        <v>2724</v>
      </c>
      <c r="I17" s="41">
        <v>2192</v>
      </c>
      <c r="J17" s="41">
        <f t="shared" si="0"/>
        <v>532</v>
      </c>
      <c r="K17" s="41">
        <f t="shared" si="1"/>
        <v>542</v>
      </c>
      <c r="L17" s="41">
        <f t="shared" si="2"/>
        <v>2200</v>
      </c>
      <c r="N17" s="23" t="s">
        <v>196</v>
      </c>
      <c r="O17" s="41">
        <v>62</v>
      </c>
      <c r="P17">
        <v>62</v>
      </c>
      <c r="Q17" s="24">
        <f t="shared" si="5"/>
        <v>1.6017774562740589E-3</v>
      </c>
      <c r="R17" s="24"/>
      <c r="S17" s="23" t="s">
        <v>196</v>
      </c>
      <c r="T17" s="41">
        <v>986</v>
      </c>
      <c r="U17">
        <v>986</v>
      </c>
      <c r="V17" s="24">
        <f t="shared" si="6"/>
        <v>2.397451795657354E-2</v>
      </c>
      <c r="W17" s="24"/>
    </row>
    <row r="18" spans="1:23" x14ac:dyDescent="0.25">
      <c r="A18" s="17">
        <v>3110</v>
      </c>
      <c r="B18" s="17" t="str">
        <f t="shared" si="3"/>
        <v>31</v>
      </c>
      <c r="C18" s="17" t="s">
        <v>19</v>
      </c>
      <c r="D18" s="17">
        <f t="shared" si="4"/>
        <v>583</v>
      </c>
      <c r="E18" s="17">
        <v>0</v>
      </c>
      <c r="F18" s="17">
        <v>1</v>
      </c>
      <c r="G18" s="17">
        <v>0</v>
      </c>
      <c r="H18" s="17">
        <v>582</v>
      </c>
      <c r="I18" s="17">
        <v>299</v>
      </c>
      <c r="J18" s="17">
        <f t="shared" si="0"/>
        <v>283</v>
      </c>
      <c r="K18" s="17">
        <f t="shared" si="1"/>
        <v>284</v>
      </c>
      <c r="L18" s="17">
        <f t="shared" si="2"/>
        <v>299</v>
      </c>
      <c r="N18" s="23" t="s">
        <v>197</v>
      </c>
      <c r="O18" s="41">
        <v>31</v>
      </c>
      <c r="P18">
        <v>31</v>
      </c>
      <c r="Q18" s="24">
        <f t="shared" si="5"/>
        <v>8.0088872813702944E-4</v>
      </c>
      <c r="R18" s="24"/>
      <c r="S18" s="23" t="s">
        <v>197</v>
      </c>
      <c r="T18" s="41">
        <v>112</v>
      </c>
      <c r="U18">
        <v>112</v>
      </c>
      <c r="V18" s="24">
        <f t="shared" si="6"/>
        <v>2.7232718165681913E-3</v>
      </c>
      <c r="W18" s="24"/>
    </row>
    <row r="19" spans="1:23" x14ac:dyDescent="0.25">
      <c r="A19" s="17">
        <v>3120</v>
      </c>
      <c r="B19" s="17" t="str">
        <f t="shared" si="3"/>
        <v>31</v>
      </c>
      <c r="C19" s="17" t="s">
        <v>20</v>
      </c>
      <c r="D19" s="17">
        <f t="shared" si="4"/>
        <v>26</v>
      </c>
      <c r="E19" s="17">
        <v>0</v>
      </c>
      <c r="F19" s="17">
        <v>0</v>
      </c>
      <c r="G19" s="17">
        <v>0</v>
      </c>
      <c r="H19" s="17">
        <v>26</v>
      </c>
      <c r="I19" s="17">
        <v>0</v>
      </c>
      <c r="J19" s="17">
        <f t="shared" si="0"/>
        <v>26</v>
      </c>
      <c r="K19" s="17">
        <f t="shared" si="1"/>
        <v>26</v>
      </c>
      <c r="L19" s="17">
        <f t="shared" si="2"/>
        <v>0</v>
      </c>
      <c r="N19" s="23" t="s">
        <v>198</v>
      </c>
      <c r="O19" s="41">
        <v>8</v>
      </c>
      <c r="P19">
        <v>8</v>
      </c>
      <c r="Q19" s="24">
        <f t="shared" si="5"/>
        <v>2.0668096209987857E-4</v>
      </c>
      <c r="R19" s="24"/>
      <c r="S19" s="23" t="s">
        <v>198</v>
      </c>
      <c r="T19" s="41">
        <v>0</v>
      </c>
      <c r="U19">
        <v>0</v>
      </c>
      <c r="V19" s="24">
        <f t="shared" si="6"/>
        <v>0</v>
      </c>
      <c r="W19" s="24"/>
    </row>
    <row r="20" spans="1:23" x14ac:dyDescent="0.25">
      <c r="A20" s="17">
        <v>3130</v>
      </c>
      <c r="B20" s="17" t="str">
        <f t="shared" si="3"/>
        <v>31</v>
      </c>
      <c r="C20" s="17" t="s">
        <v>21</v>
      </c>
      <c r="D20" s="17">
        <f t="shared" si="4"/>
        <v>13</v>
      </c>
      <c r="E20" s="17">
        <v>0</v>
      </c>
      <c r="F20" s="17">
        <v>0</v>
      </c>
      <c r="G20" s="17">
        <v>0</v>
      </c>
      <c r="H20" s="17">
        <v>13</v>
      </c>
      <c r="I20" s="17">
        <v>0</v>
      </c>
      <c r="J20" s="17">
        <f t="shared" si="0"/>
        <v>13</v>
      </c>
      <c r="K20" s="17">
        <f t="shared" si="1"/>
        <v>13</v>
      </c>
      <c r="L20" s="17">
        <f t="shared" si="2"/>
        <v>0</v>
      </c>
      <c r="N20" s="23" t="s">
        <v>199</v>
      </c>
      <c r="O20" s="41">
        <v>66</v>
      </c>
      <c r="P20">
        <v>66</v>
      </c>
      <c r="Q20" s="24">
        <f t="shared" si="5"/>
        <v>1.7051179373239983E-3</v>
      </c>
      <c r="R20" s="24"/>
      <c r="S20" s="23" t="s">
        <v>199</v>
      </c>
      <c r="T20" s="41">
        <v>7</v>
      </c>
      <c r="U20">
        <v>7</v>
      </c>
      <c r="V20" s="24">
        <f t="shared" si="6"/>
        <v>1.7020448853551196E-4</v>
      </c>
      <c r="W20" s="24"/>
    </row>
    <row r="21" spans="1:23" x14ac:dyDescent="0.25">
      <c r="A21" s="17">
        <v>3190</v>
      </c>
      <c r="B21" s="17" t="str">
        <f t="shared" si="3"/>
        <v>31</v>
      </c>
      <c r="C21" s="17" t="s">
        <v>22</v>
      </c>
      <c r="D21" s="17">
        <f t="shared" si="4"/>
        <v>140</v>
      </c>
      <c r="E21" s="17">
        <v>0</v>
      </c>
      <c r="F21" s="17">
        <v>0</v>
      </c>
      <c r="G21" s="17">
        <v>14</v>
      </c>
      <c r="H21" s="17">
        <v>126</v>
      </c>
      <c r="I21" s="17">
        <v>45</v>
      </c>
      <c r="J21" s="17">
        <f t="shared" si="0"/>
        <v>81</v>
      </c>
      <c r="K21" s="17">
        <f t="shared" si="1"/>
        <v>81</v>
      </c>
      <c r="L21" s="17">
        <f t="shared" si="2"/>
        <v>59</v>
      </c>
      <c r="N21" s="23" t="s">
        <v>200</v>
      </c>
      <c r="O21" s="41">
        <v>34</v>
      </c>
      <c r="P21">
        <v>34</v>
      </c>
      <c r="Q21" s="24">
        <f t="shared" si="5"/>
        <v>8.7839408892448399E-4</v>
      </c>
      <c r="R21" s="24"/>
      <c r="S21" s="23" t="s">
        <v>200</v>
      </c>
      <c r="T21" s="41">
        <v>61</v>
      </c>
      <c r="U21">
        <v>61</v>
      </c>
      <c r="V21" s="24">
        <f t="shared" si="6"/>
        <v>1.4832105429523185E-3</v>
      </c>
      <c r="W21" s="24"/>
    </row>
    <row r="22" spans="1:23" x14ac:dyDescent="0.25">
      <c r="A22" s="4">
        <v>3211</v>
      </c>
      <c r="B22" s="10" t="str">
        <f t="shared" si="3"/>
        <v>32</v>
      </c>
      <c r="C22" s="4" t="s">
        <v>23</v>
      </c>
      <c r="D22" s="41">
        <f t="shared" si="4"/>
        <v>1415</v>
      </c>
      <c r="E22" s="4">
        <v>0</v>
      </c>
      <c r="F22" s="4">
        <v>151</v>
      </c>
      <c r="G22" s="4">
        <v>1</v>
      </c>
      <c r="H22" s="41">
        <v>1263</v>
      </c>
      <c r="I22" s="41">
        <v>696</v>
      </c>
      <c r="J22" s="41">
        <f t="shared" si="0"/>
        <v>567</v>
      </c>
      <c r="K22" s="41">
        <f t="shared" si="1"/>
        <v>718</v>
      </c>
      <c r="L22" s="41">
        <f t="shared" si="2"/>
        <v>697</v>
      </c>
      <c r="N22" s="23" t="s">
        <v>201</v>
      </c>
      <c r="O22" s="41">
        <v>298</v>
      </c>
      <c r="P22">
        <v>298</v>
      </c>
      <c r="Q22" s="24">
        <f t="shared" si="5"/>
        <v>7.6988658382204766E-3</v>
      </c>
      <c r="R22" s="24"/>
      <c r="S22" s="23" t="s">
        <v>201</v>
      </c>
      <c r="T22" s="41">
        <v>1</v>
      </c>
      <c r="U22" s="24">
        <v>1</v>
      </c>
      <c r="V22" s="24">
        <f t="shared" si="6"/>
        <v>2.4314926933644564E-5</v>
      </c>
      <c r="W22" s="24"/>
    </row>
    <row r="23" spans="1:23" x14ac:dyDescent="0.25">
      <c r="A23" s="16">
        <v>3212</v>
      </c>
      <c r="B23" s="16" t="str">
        <f t="shared" si="3"/>
        <v>32</v>
      </c>
      <c r="C23" s="16" t="s">
        <v>24</v>
      </c>
      <c r="D23" s="16">
        <f t="shared" si="4"/>
        <v>2629</v>
      </c>
      <c r="E23" s="16">
        <v>0</v>
      </c>
      <c r="F23" s="16">
        <v>328</v>
      </c>
      <c r="G23" s="16">
        <v>12</v>
      </c>
      <c r="H23" s="16">
        <v>2289</v>
      </c>
      <c r="I23" s="16">
        <v>941</v>
      </c>
      <c r="J23" s="16">
        <f t="shared" si="0"/>
        <v>1348</v>
      </c>
      <c r="K23" s="16">
        <f t="shared" si="1"/>
        <v>1676</v>
      </c>
      <c r="L23" s="16">
        <f t="shared" si="2"/>
        <v>953</v>
      </c>
      <c r="N23" s="23" t="s">
        <v>202</v>
      </c>
      <c r="O23" s="41">
        <v>655</v>
      </c>
      <c r="P23">
        <v>655</v>
      </c>
      <c r="Q23" s="24">
        <f t="shared" si="5"/>
        <v>1.6922003771927558E-2</v>
      </c>
      <c r="R23" s="24"/>
      <c r="S23" s="23" t="s">
        <v>202</v>
      </c>
      <c r="T23" s="41">
        <v>250</v>
      </c>
      <c r="U23" s="24">
        <v>250</v>
      </c>
      <c r="V23" s="24">
        <f t="shared" si="6"/>
        <v>6.0787317334111413E-3</v>
      </c>
      <c r="W23" s="24"/>
    </row>
    <row r="24" spans="1:23" x14ac:dyDescent="0.25">
      <c r="A24" s="16">
        <v>3219</v>
      </c>
      <c r="B24" s="16" t="str">
        <f t="shared" si="3"/>
        <v>32</v>
      </c>
      <c r="C24" s="16" t="s">
        <v>25</v>
      </c>
      <c r="D24" s="16">
        <f t="shared" si="4"/>
        <v>3976</v>
      </c>
      <c r="E24" s="16">
        <v>0</v>
      </c>
      <c r="F24" s="16">
        <v>5</v>
      </c>
      <c r="G24" s="16">
        <v>183</v>
      </c>
      <c r="H24" s="16">
        <v>3788</v>
      </c>
      <c r="I24" s="16">
        <v>2777</v>
      </c>
      <c r="J24" s="16">
        <f t="shared" si="0"/>
        <v>1011</v>
      </c>
      <c r="K24" s="16">
        <f t="shared" si="1"/>
        <v>1016</v>
      </c>
      <c r="L24" s="16">
        <f t="shared" si="2"/>
        <v>2960</v>
      </c>
      <c r="N24" s="23" t="s">
        <v>203</v>
      </c>
      <c r="O24" s="41">
        <v>14</v>
      </c>
      <c r="P24">
        <v>14</v>
      </c>
      <c r="Q24" s="24">
        <f t="shared" si="5"/>
        <v>3.6169168367478749E-4</v>
      </c>
      <c r="R24" s="24"/>
      <c r="S24" s="23" t="s">
        <v>203</v>
      </c>
      <c r="T24" s="41">
        <v>14</v>
      </c>
      <c r="U24" s="24">
        <v>14</v>
      </c>
      <c r="V24" s="24">
        <f t="shared" si="6"/>
        <v>3.4040897707102391E-4</v>
      </c>
      <c r="W24" s="24"/>
    </row>
    <row r="25" spans="1:23" x14ac:dyDescent="0.25">
      <c r="A25" s="16">
        <v>3220</v>
      </c>
      <c r="B25" s="16" t="str">
        <f t="shared" si="3"/>
        <v>32</v>
      </c>
      <c r="C25" s="16" t="s">
        <v>26</v>
      </c>
      <c r="D25" s="16">
        <f t="shared" si="4"/>
        <v>2585</v>
      </c>
      <c r="E25" s="16">
        <v>0</v>
      </c>
      <c r="F25" s="16">
        <v>0</v>
      </c>
      <c r="G25" s="16">
        <v>0</v>
      </c>
      <c r="H25" s="16">
        <v>2585</v>
      </c>
      <c r="I25" s="16">
        <v>1089</v>
      </c>
      <c r="J25" s="16">
        <f t="shared" si="0"/>
        <v>1496</v>
      </c>
      <c r="K25" s="16">
        <f t="shared" si="1"/>
        <v>1496</v>
      </c>
      <c r="L25" s="16">
        <f t="shared" si="2"/>
        <v>1089</v>
      </c>
      <c r="N25" s="23" t="s">
        <v>204</v>
      </c>
      <c r="O25" s="41">
        <v>35</v>
      </c>
      <c r="P25">
        <v>35</v>
      </c>
      <c r="Q25" s="24">
        <f t="shared" si="5"/>
        <v>9.0422920918696874E-4</v>
      </c>
      <c r="R25" s="24"/>
      <c r="S25" s="23" t="s">
        <v>204</v>
      </c>
      <c r="T25" s="41">
        <v>0</v>
      </c>
      <c r="U25" s="24">
        <v>0</v>
      </c>
      <c r="V25" s="24">
        <f t="shared" si="6"/>
        <v>0</v>
      </c>
      <c r="W25" s="24"/>
    </row>
    <row r="26" spans="1:23" x14ac:dyDescent="0.25">
      <c r="A26" s="4">
        <v>3230</v>
      </c>
      <c r="B26" s="10" t="str">
        <f t="shared" si="3"/>
        <v>32</v>
      </c>
      <c r="C26" s="4" t="s">
        <v>27</v>
      </c>
      <c r="D26" s="41">
        <f t="shared" si="4"/>
        <v>804</v>
      </c>
      <c r="E26" s="4">
        <v>0</v>
      </c>
      <c r="F26" s="4">
        <v>0</v>
      </c>
      <c r="G26" s="4">
        <v>0</v>
      </c>
      <c r="H26" s="41">
        <v>804</v>
      </c>
      <c r="I26" s="41">
        <v>539</v>
      </c>
      <c r="J26" s="41">
        <f t="shared" si="0"/>
        <v>265</v>
      </c>
      <c r="K26" s="41">
        <f t="shared" si="1"/>
        <v>265</v>
      </c>
      <c r="L26" s="41">
        <f t="shared" si="2"/>
        <v>539</v>
      </c>
      <c r="N26" s="23" t="s">
        <v>205</v>
      </c>
      <c r="O26" s="41">
        <v>316</v>
      </c>
      <c r="P26">
        <v>316</v>
      </c>
      <c r="Q26" s="24">
        <f t="shared" si="5"/>
        <v>8.1638980029452041E-3</v>
      </c>
      <c r="R26" s="24"/>
      <c r="S26" s="23" t="s">
        <v>205</v>
      </c>
      <c r="T26" s="41">
        <v>0</v>
      </c>
      <c r="U26" s="24">
        <v>0</v>
      </c>
      <c r="V26" s="24">
        <f t="shared" si="6"/>
        <v>0</v>
      </c>
      <c r="W26" s="24"/>
    </row>
    <row r="27" spans="1:23" x14ac:dyDescent="0.25">
      <c r="A27" s="4">
        <v>3240</v>
      </c>
      <c r="B27" s="10" t="str">
        <f t="shared" si="3"/>
        <v>32</v>
      </c>
      <c r="C27" s="4" t="s">
        <v>28</v>
      </c>
      <c r="D27" s="41">
        <f t="shared" si="4"/>
        <v>1131</v>
      </c>
      <c r="E27" s="4">
        <v>0</v>
      </c>
      <c r="F27" s="4">
        <v>0</v>
      </c>
      <c r="G27" s="4">
        <v>0</v>
      </c>
      <c r="H27" s="41">
        <v>1131</v>
      </c>
      <c r="I27" s="41">
        <v>778</v>
      </c>
      <c r="J27" s="41">
        <f t="shared" si="0"/>
        <v>353</v>
      </c>
      <c r="K27" s="41">
        <f t="shared" si="1"/>
        <v>353</v>
      </c>
      <c r="L27" s="41">
        <f t="shared" si="2"/>
        <v>778</v>
      </c>
      <c r="N27" s="23" t="s">
        <v>206</v>
      </c>
      <c r="O27" s="41">
        <v>49</v>
      </c>
      <c r="P27">
        <v>49</v>
      </c>
      <c r="Q27" s="24">
        <f t="shared" si="5"/>
        <v>1.2659208928617563E-3</v>
      </c>
      <c r="R27" s="24"/>
      <c r="S27" s="23" t="s">
        <v>206</v>
      </c>
      <c r="T27" s="41">
        <v>4</v>
      </c>
      <c r="U27" s="24">
        <v>4</v>
      </c>
      <c r="V27" s="24">
        <f t="shared" si="6"/>
        <v>9.7259707734578257E-5</v>
      </c>
      <c r="W27" s="24"/>
    </row>
    <row r="28" spans="1:23" x14ac:dyDescent="0.25">
      <c r="A28" s="4">
        <v>3250</v>
      </c>
      <c r="B28" s="10" t="str">
        <f t="shared" si="3"/>
        <v>32</v>
      </c>
      <c r="C28" s="4" t="s">
        <v>129</v>
      </c>
      <c r="D28" s="41">
        <f t="shared" si="4"/>
        <v>30</v>
      </c>
      <c r="E28" s="4">
        <v>0</v>
      </c>
      <c r="F28" s="4">
        <v>0</v>
      </c>
      <c r="G28" s="4">
        <v>0</v>
      </c>
      <c r="H28" s="41">
        <v>30</v>
      </c>
      <c r="I28" s="41">
        <v>12</v>
      </c>
      <c r="J28" s="41">
        <f t="shared" si="0"/>
        <v>18</v>
      </c>
      <c r="K28" s="41">
        <f t="shared" si="1"/>
        <v>18</v>
      </c>
      <c r="L28" s="41">
        <f t="shared" si="2"/>
        <v>12</v>
      </c>
      <c r="N28" s="23" t="s">
        <v>207</v>
      </c>
      <c r="O28" s="41">
        <v>424</v>
      </c>
      <c r="P28">
        <v>424</v>
      </c>
      <c r="Q28" s="24">
        <f t="shared" si="5"/>
        <v>1.0954090991293564E-2</v>
      </c>
      <c r="R28" s="24"/>
      <c r="S28" s="23" t="s">
        <v>207</v>
      </c>
      <c r="T28" s="41">
        <v>13</v>
      </c>
      <c r="U28" s="24">
        <v>13</v>
      </c>
      <c r="V28" s="24">
        <f t="shared" si="6"/>
        <v>3.1609405013737933E-4</v>
      </c>
      <c r="W28" s="24"/>
    </row>
    <row r="29" spans="1:23" x14ac:dyDescent="0.25">
      <c r="A29" s="4">
        <v>3260</v>
      </c>
      <c r="B29" s="10" t="str">
        <f t="shared" si="3"/>
        <v>32</v>
      </c>
      <c r="C29" s="4" t="s">
        <v>29</v>
      </c>
      <c r="D29" s="41">
        <f t="shared" si="4"/>
        <v>736</v>
      </c>
      <c r="E29" s="4">
        <v>0</v>
      </c>
      <c r="F29" s="4">
        <v>0</v>
      </c>
      <c r="G29" s="4">
        <v>1</v>
      </c>
      <c r="H29" s="41">
        <v>735</v>
      </c>
      <c r="I29" s="41">
        <v>586</v>
      </c>
      <c r="J29" s="41">
        <f t="shared" si="0"/>
        <v>149</v>
      </c>
      <c r="K29" s="41">
        <f t="shared" si="1"/>
        <v>149</v>
      </c>
      <c r="L29" s="41">
        <f t="shared" si="2"/>
        <v>587</v>
      </c>
      <c r="N29" s="23" t="s">
        <v>208</v>
      </c>
      <c r="O29" s="41">
        <v>147</v>
      </c>
      <c r="P29">
        <v>147</v>
      </c>
      <c r="Q29" s="24">
        <f t="shared" si="5"/>
        <v>3.7977626785852688E-3</v>
      </c>
      <c r="R29" s="24"/>
      <c r="S29" s="23" t="s">
        <v>208</v>
      </c>
      <c r="T29" s="41">
        <v>23</v>
      </c>
      <c r="U29" s="24">
        <v>23</v>
      </c>
      <c r="V29" s="24">
        <f t="shared" si="6"/>
        <v>5.5924331947382496E-4</v>
      </c>
      <c r="W29" s="24"/>
    </row>
    <row r="30" spans="1:23" x14ac:dyDescent="0.25">
      <c r="A30" s="4">
        <v>3271</v>
      </c>
      <c r="B30" s="10" t="str">
        <f t="shared" si="3"/>
        <v>32</v>
      </c>
      <c r="C30" s="4" t="s">
        <v>30</v>
      </c>
      <c r="D30" s="41">
        <f t="shared" si="4"/>
        <v>225</v>
      </c>
      <c r="E30" s="4">
        <v>0</v>
      </c>
      <c r="F30" s="4">
        <v>0</v>
      </c>
      <c r="G30" s="4">
        <v>0</v>
      </c>
      <c r="H30" s="41">
        <v>225</v>
      </c>
      <c r="I30" s="41">
        <v>49</v>
      </c>
      <c r="J30" s="41">
        <f t="shared" si="0"/>
        <v>176</v>
      </c>
      <c r="K30" s="41">
        <f t="shared" si="1"/>
        <v>176</v>
      </c>
      <c r="L30" s="41">
        <f t="shared" si="2"/>
        <v>49</v>
      </c>
      <c r="N30" s="23" t="s">
        <v>209</v>
      </c>
      <c r="O30" s="41">
        <v>38</v>
      </c>
      <c r="P30">
        <v>38</v>
      </c>
      <c r="Q30" s="24">
        <f t="shared" si="5"/>
        <v>9.8173456997442329E-4</v>
      </c>
      <c r="R30" s="24"/>
      <c r="S30" s="23" t="s">
        <v>209</v>
      </c>
      <c r="T30" s="41">
        <v>36</v>
      </c>
      <c r="U30" s="24">
        <v>36</v>
      </c>
      <c r="V30" s="24">
        <f t="shared" si="6"/>
        <v>8.7533736961120428E-4</v>
      </c>
      <c r="W30" s="24"/>
    </row>
    <row r="31" spans="1:23" x14ac:dyDescent="0.25">
      <c r="A31" s="4">
        <v>3272</v>
      </c>
      <c r="B31" s="10" t="str">
        <f t="shared" si="3"/>
        <v>32</v>
      </c>
      <c r="C31" s="4" t="s">
        <v>31</v>
      </c>
      <c r="D31" s="41">
        <f t="shared" si="4"/>
        <v>1546</v>
      </c>
      <c r="E31" s="4">
        <v>0</v>
      </c>
      <c r="F31" s="4">
        <v>0</v>
      </c>
      <c r="G31" s="4">
        <v>0</v>
      </c>
      <c r="H31" s="41">
        <v>1546</v>
      </c>
      <c r="I31" s="41">
        <v>447</v>
      </c>
      <c r="J31" s="41">
        <f t="shared" si="0"/>
        <v>1099</v>
      </c>
      <c r="K31" s="41">
        <f t="shared" si="1"/>
        <v>1099</v>
      </c>
      <c r="L31" s="41">
        <f t="shared" si="2"/>
        <v>447</v>
      </c>
      <c r="N31" s="23" t="s">
        <v>210</v>
      </c>
      <c r="O31" s="41">
        <v>49</v>
      </c>
      <c r="P31">
        <v>49</v>
      </c>
      <c r="Q31" s="24">
        <f t="shared" si="5"/>
        <v>1.2659208928617563E-3</v>
      </c>
      <c r="R31" s="24"/>
      <c r="S31" s="23" t="s">
        <v>210</v>
      </c>
      <c r="T31" s="41">
        <v>130</v>
      </c>
      <c r="U31" s="24">
        <v>130</v>
      </c>
      <c r="V31" s="24">
        <f t="shared" si="6"/>
        <v>3.1609405013737933E-3</v>
      </c>
      <c r="W31" s="24"/>
    </row>
    <row r="32" spans="1:23" x14ac:dyDescent="0.25">
      <c r="A32" s="4">
        <v>3273</v>
      </c>
      <c r="B32" s="10" t="str">
        <f t="shared" si="3"/>
        <v>32</v>
      </c>
      <c r="C32" s="4" t="s">
        <v>32</v>
      </c>
      <c r="D32" s="41">
        <f t="shared" si="4"/>
        <v>450</v>
      </c>
      <c r="E32" s="4">
        <v>0</v>
      </c>
      <c r="F32" s="4">
        <v>0</v>
      </c>
      <c r="G32" s="4">
        <v>0</v>
      </c>
      <c r="H32" s="41">
        <v>450</v>
      </c>
      <c r="I32" s="41">
        <v>78</v>
      </c>
      <c r="J32" s="41">
        <f t="shared" si="0"/>
        <v>372</v>
      </c>
      <c r="K32" s="41">
        <f t="shared" si="1"/>
        <v>372</v>
      </c>
      <c r="L32" s="41">
        <f t="shared" si="2"/>
        <v>78</v>
      </c>
      <c r="N32" s="23" t="s">
        <v>211</v>
      </c>
      <c r="O32" s="41">
        <v>11</v>
      </c>
      <c r="P32">
        <v>11</v>
      </c>
      <c r="Q32" s="24">
        <f t="shared" si="5"/>
        <v>2.8418632288733305E-4</v>
      </c>
      <c r="R32" s="24"/>
      <c r="S32" s="23" t="s">
        <v>211</v>
      </c>
      <c r="T32" s="41">
        <v>8</v>
      </c>
      <c r="U32" s="24">
        <v>8</v>
      </c>
      <c r="V32" s="24">
        <f t="shared" si="6"/>
        <v>1.9451941546915651E-4</v>
      </c>
      <c r="W32" s="24"/>
    </row>
    <row r="33" spans="1:23" x14ac:dyDescent="0.25">
      <c r="A33" s="16">
        <v>3274</v>
      </c>
      <c r="B33" s="16" t="str">
        <f t="shared" si="3"/>
        <v>32</v>
      </c>
      <c r="C33" s="16" t="s">
        <v>33</v>
      </c>
      <c r="D33" s="16">
        <f t="shared" si="4"/>
        <v>783</v>
      </c>
      <c r="E33" s="16">
        <v>0</v>
      </c>
      <c r="F33" s="16">
        <v>15</v>
      </c>
      <c r="G33" s="16">
        <v>0</v>
      </c>
      <c r="H33" s="16">
        <v>768</v>
      </c>
      <c r="I33" s="16">
        <v>338</v>
      </c>
      <c r="J33" s="16">
        <f t="shared" si="0"/>
        <v>430</v>
      </c>
      <c r="K33" s="16">
        <f t="shared" si="1"/>
        <v>445</v>
      </c>
      <c r="L33" s="16">
        <f t="shared" si="2"/>
        <v>338</v>
      </c>
      <c r="N33" s="23" t="s">
        <v>212</v>
      </c>
      <c r="O33" s="41">
        <v>8</v>
      </c>
      <c r="P33">
        <v>8</v>
      </c>
      <c r="Q33" s="24">
        <f t="shared" si="5"/>
        <v>2.0668096209987857E-4</v>
      </c>
      <c r="R33" s="24"/>
      <c r="S33" s="23" t="s">
        <v>212</v>
      </c>
      <c r="T33" s="41">
        <v>1</v>
      </c>
      <c r="U33" s="24">
        <v>1</v>
      </c>
      <c r="V33" s="24">
        <f t="shared" si="6"/>
        <v>2.4314926933644564E-5</v>
      </c>
      <c r="W33" s="24"/>
    </row>
    <row r="34" spans="1:23" x14ac:dyDescent="0.25">
      <c r="A34" s="16">
        <v>3275</v>
      </c>
      <c r="B34" s="16" t="str">
        <f t="shared" si="3"/>
        <v>32</v>
      </c>
      <c r="C34" s="16" t="s">
        <v>34</v>
      </c>
      <c r="D34" s="16">
        <f t="shared" si="4"/>
        <v>218</v>
      </c>
      <c r="E34" s="16">
        <v>0</v>
      </c>
      <c r="F34" s="16">
        <v>0</v>
      </c>
      <c r="G34" s="16">
        <v>0</v>
      </c>
      <c r="H34" s="16">
        <v>218</v>
      </c>
      <c r="I34" s="16">
        <v>98</v>
      </c>
      <c r="J34" s="16">
        <f t="shared" si="0"/>
        <v>120</v>
      </c>
      <c r="K34" s="16">
        <f t="shared" si="1"/>
        <v>120</v>
      </c>
      <c r="L34" s="16">
        <f t="shared" si="2"/>
        <v>98</v>
      </c>
      <c r="N34" s="29" t="s">
        <v>213</v>
      </c>
      <c r="O34" s="41">
        <v>341</v>
      </c>
      <c r="P34">
        <v>341</v>
      </c>
      <c r="Q34" s="24">
        <f t="shared" si="5"/>
        <v>8.8097760095073238E-3</v>
      </c>
      <c r="R34" s="24"/>
      <c r="S34" s="23" t="s">
        <v>213</v>
      </c>
      <c r="T34" s="41">
        <v>0</v>
      </c>
      <c r="U34" s="24">
        <v>0</v>
      </c>
      <c r="V34" s="24">
        <f t="shared" si="6"/>
        <v>0</v>
      </c>
      <c r="W34" s="24"/>
    </row>
    <row r="35" spans="1:23" x14ac:dyDescent="0.25">
      <c r="A35" s="16">
        <v>3276</v>
      </c>
      <c r="B35" s="16" t="str">
        <f t="shared" si="3"/>
        <v>32</v>
      </c>
      <c r="C35" s="16" t="s">
        <v>35</v>
      </c>
      <c r="D35" s="16">
        <f t="shared" si="4"/>
        <v>50</v>
      </c>
      <c r="E35" s="17">
        <v>0</v>
      </c>
      <c r="F35" s="17">
        <v>6</v>
      </c>
      <c r="G35" s="17">
        <v>2</v>
      </c>
      <c r="H35" s="17">
        <v>42</v>
      </c>
      <c r="I35" s="17">
        <v>0</v>
      </c>
      <c r="J35" s="17">
        <f t="shared" si="0"/>
        <v>42</v>
      </c>
      <c r="K35" s="17">
        <f t="shared" si="1"/>
        <v>48</v>
      </c>
      <c r="L35" s="17">
        <f t="shared" si="2"/>
        <v>2</v>
      </c>
      <c r="N35" s="23" t="s">
        <v>214</v>
      </c>
      <c r="O35" s="41">
        <v>38707</v>
      </c>
      <c r="P35">
        <v>38707</v>
      </c>
      <c r="Q35" s="24"/>
      <c r="R35" s="24"/>
      <c r="S35" s="23" t="s">
        <v>214</v>
      </c>
      <c r="T35" s="41">
        <v>41127</v>
      </c>
      <c r="U35" s="24">
        <v>41127</v>
      </c>
    </row>
    <row r="36" spans="1:23" x14ac:dyDescent="0.25">
      <c r="A36" s="4">
        <v>3286</v>
      </c>
      <c r="B36" s="10" t="str">
        <f t="shared" si="3"/>
        <v>32</v>
      </c>
      <c r="C36" s="4" t="s">
        <v>108</v>
      </c>
      <c r="D36" s="41">
        <f t="shared" si="4"/>
        <v>83</v>
      </c>
      <c r="E36" s="4">
        <v>0</v>
      </c>
      <c r="F36" s="4">
        <v>0</v>
      </c>
      <c r="G36" s="4">
        <v>0</v>
      </c>
      <c r="H36" s="41">
        <v>83</v>
      </c>
      <c r="I36" s="41">
        <v>83</v>
      </c>
      <c r="J36" s="41">
        <f t="shared" si="0"/>
        <v>0</v>
      </c>
      <c r="K36" s="41">
        <f t="shared" si="1"/>
        <v>0</v>
      </c>
      <c r="L36" s="41">
        <f t="shared" si="2"/>
        <v>83</v>
      </c>
      <c r="N36" s="23" t="s">
        <v>215</v>
      </c>
      <c r="O36" s="41">
        <v>77413</v>
      </c>
      <c r="S36" s="23" t="s">
        <v>215</v>
      </c>
      <c r="T36" s="41">
        <v>82255</v>
      </c>
      <c r="U36" s="14">
        <v>82255</v>
      </c>
    </row>
    <row r="37" spans="1:23" x14ac:dyDescent="0.25">
      <c r="A37" s="4">
        <v>3297</v>
      </c>
      <c r="B37" s="10" t="str">
        <f t="shared" si="3"/>
        <v>32</v>
      </c>
      <c r="C37" s="4" t="s">
        <v>37</v>
      </c>
      <c r="D37" s="41">
        <f t="shared" si="4"/>
        <v>46</v>
      </c>
      <c r="E37" s="4">
        <v>0</v>
      </c>
      <c r="F37" s="4">
        <v>10</v>
      </c>
      <c r="G37" s="4">
        <v>0</v>
      </c>
      <c r="H37" s="41">
        <v>36</v>
      </c>
      <c r="I37" s="41">
        <v>2</v>
      </c>
      <c r="J37" s="41">
        <f t="shared" si="0"/>
        <v>34</v>
      </c>
      <c r="K37" s="41">
        <f t="shared" si="1"/>
        <v>44</v>
      </c>
      <c r="L37" s="41">
        <f t="shared" si="2"/>
        <v>2</v>
      </c>
      <c r="Q37" s="24">
        <f>SUM(Q5:Q34)</f>
        <v>0.99997416487973723</v>
      </c>
      <c r="V37" s="24">
        <f>SUM(V5:V34)</f>
        <v>1.0000243149269334</v>
      </c>
    </row>
    <row r="38" spans="1:23" x14ac:dyDescent="0.25">
      <c r="A38" s="4">
        <v>3299</v>
      </c>
      <c r="B38" s="10" t="str">
        <f t="shared" si="3"/>
        <v>32</v>
      </c>
      <c r="C38" s="4" t="s">
        <v>39</v>
      </c>
      <c r="D38" s="41">
        <f t="shared" si="4"/>
        <v>159</v>
      </c>
      <c r="E38" s="4">
        <v>0</v>
      </c>
      <c r="F38" s="4">
        <v>0</v>
      </c>
      <c r="G38" s="4">
        <v>1</v>
      </c>
      <c r="H38" s="41">
        <v>158</v>
      </c>
      <c r="I38" s="41">
        <v>47</v>
      </c>
      <c r="J38" s="41">
        <f t="shared" si="0"/>
        <v>111</v>
      </c>
      <c r="K38" s="41">
        <f t="shared" si="1"/>
        <v>111</v>
      </c>
      <c r="L38" s="41">
        <f t="shared" si="2"/>
        <v>48</v>
      </c>
      <c r="P38" s="3" t="s">
        <v>253</v>
      </c>
      <c r="Q38" s="24">
        <f>Q7+Q8+Q9+Q14</f>
        <v>0.82073010049861783</v>
      </c>
      <c r="U38" s="3" t="s">
        <v>253</v>
      </c>
      <c r="V38" s="24">
        <f>V6+V7+V8+V9+V14+V12</f>
        <v>0.89204172441461815</v>
      </c>
    </row>
    <row r="39" spans="1:23" x14ac:dyDescent="0.25">
      <c r="A39" s="4">
        <v>4110</v>
      </c>
      <c r="B39" s="10" t="str">
        <f t="shared" si="3"/>
        <v>41</v>
      </c>
      <c r="C39" s="4" t="s">
        <v>136</v>
      </c>
      <c r="D39" s="41">
        <f t="shared" si="4"/>
        <v>13</v>
      </c>
      <c r="E39" s="4">
        <v>0</v>
      </c>
      <c r="F39" s="4">
        <v>0</v>
      </c>
      <c r="G39" s="4">
        <v>0</v>
      </c>
      <c r="H39" s="41">
        <v>13</v>
      </c>
      <c r="I39" s="41">
        <v>4</v>
      </c>
      <c r="J39" s="41">
        <f t="shared" si="0"/>
        <v>9</v>
      </c>
      <c r="K39" s="41">
        <f t="shared" si="1"/>
        <v>9</v>
      </c>
      <c r="L39" s="41">
        <f t="shared" si="2"/>
        <v>4</v>
      </c>
    </row>
    <row r="40" spans="1:23" x14ac:dyDescent="0.25">
      <c r="A40" s="15">
        <v>4322</v>
      </c>
      <c r="B40" s="15" t="str">
        <f t="shared" si="3"/>
        <v>43</v>
      </c>
      <c r="C40" s="15" t="s">
        <v>41</v>
      </c>
      <c r="D40" s="15">
        <f t="shared" si="4"/>
        <v>17</v>
      </c>
      <c r="E40" s="15">
        <v>0</v>
      </c>
      <c r="F40" s="15">
        <v>0</v>
      </c>
      <c r="G40" s="15">
        <v>2</v>
      </c>
      <c r="H40" s="15">
        <v>15</v>
      </c>
      <c r="I40" s="15">
        <v>0</v>
      </c>
      <c r="J40" s="15">
        <f t="shared" si="0"/>
        <v>15</v>
      </c>
      <c r="K40" s="15">
        <f t="shared" si="1"/>
        <v>15</v>
      </c>
      <c r="L40" s="15">
        <f t="shared" si="2"/>
        <v>2</v>
      </c>
    </row>
    <row r="41" spans="1:23" x14ac:dyDescent="0.25">
      <c r="A41" s="15">
        <v>4323</v>
      </c>
      <c r="B41" s="15" t="str">
        <f t="shared" si="3"/>
        <v>43</v>
      </c>
      <c r="C41" s="15" t="s">
        <v>42</v>
      </c>
      <c r="D41" s="15">
        <f t="shared" si="4"/>
        <v>83</v>
      </c>
      <c r="E41" s="15">
        <v>0</v>
      </c>
      <c r="F41" s="15">
        <v>0</v>
      </c>
      <c r="G41" s="15">
        <v>0</v>
      </c>
      <c r="H41" s="15">
        <v>83</v>
      </c>
      <c r="I41" s="15">
        <v>0</v>
      </c>
      <c r="J41" s="15">
        <f t="shared" si="0"/>
        <v>83</v>
      </c>
      <c r="K41" s="15">
        <f t="shared" si="1"/>
        <v>83</v>
      </c>
      <c r="L41" s="15">
        <f t="shared" si="2"/>
        <v>0</v>
      </c>
    </row>
    <row r="42" spans="1:23" x14ac:dyDescent="0.25">
      <c r="A42" s="15">
        <v>4331</v>
      </c>
      <c r="B42" s="15" t="str">
        <f t="shared" si="3"/>
        <v>43</v>
      </c>
      <c r="C42" s="15" t="s">
        <v>43</v>
      </c>
      <c r="D42" s="15">
        <f t="shared" si="4"/>
        <v>1849</v>
      </c>
      <c r="E42" s="15">
        <v>0</v>
      </c>
      <c r="F42" s="15">
        <v>252</v>
      </c>
      <c r="G42" s="15">
        <v>0</v>
      </c>
      <c r="H42" s="15">
        <v>1597</v>
      </c>
      <c r="I42" s="15">
        <v>1407</v>
      </c>
      <c r="J42" s="15">
        <f t="shared" si="0"/>
        <v>190</v>
      </c>
      <c r="K42" s="15">
        <f t="shared" si="1"/>
        <v>442</v>
      </c>
      <c r="L42" s="15">
        <f t="shared" si="2"/>
        <v>1407</v>
      </c>
    </row>
    <row r="43" spans="1:23" x14ac:dyDescent="0.25">
      <c r="A43" s="15">
        <v>4335</v>
      </c>
      <c r="B43" s="15" t="str">
        <f t="shared" si="3"/>
        <v>43</v>
      </c>
      <c r="C43" s="15" t="s">
        <v>44</v>
      </c>
      <c r="D43" s="15">
        <f t="shared" si="4"/>
        <v>246</v>
      </c>
      <c r="E43" s="15">
        <v>0</v>
      </c>
      <c r="F43" s="15">
        <v>160</v>
      </c>
      <c r="G43" s="15">
        <v>0</v>
      </c>
      <c r="H43" s="15">
        <v>86</v>
      </c>
      <c r="I43" s="15">
        <v>0</v>
      </c>
      <c r="J43" s="15">
        <f t="shared" si="0"/>
        <v>86</v>
      </c>
      <c r="K43" s="15">
        <f t="shared" si="1"/>
        <v>246</v>
      </c>
      <c r="L43" s="15">
        <f t="shared" si="2"/>
        <v>0</v>
      </c>
    </row>
    <row r="44" spans="1:23" x14ac:dyDescent="0.25">
      <c r="A44" s="13">
        <v>4410</v>
      </c>
      <c r="B44" s="13" t="str">
        <f t="shared" si="3"/>
        <v>44</v>
      </c>
      <c r="C44" s="13" t="s">
        <v>45</v>
      </c>
      <c r="D44" s="13">
        <f t="shared" si="4"/>
        <v>31</v>
      </c>
      <c r="E44" s="13">
        <v>0</v>
      </c>
      <c r="F44" s="13">
        <v>0</v>
      </c>
      <c r="G44" s="13">
        <v>0</v>
      </c>
      <c r="H44" s="13">
        <v>31</v>
      </c>
      <c r="I44" s="13">
        <v>13</v>
      </c>
      <c r="J44" s="13">
        <f t="shared" si="0"/>
        <v>18</v>
      </c>
      <c r="K44" s="13">
        <f t="shared" si="1"/>
        <v>18</v>
      </c>
      <c r="L44" s="13">
        <f t="shared" si="2"/>
        <v>13</v>
      </c>
    </row>
    <row r="45" spans="1:23" x14ac:dyDescent="0.25">
      <c r="A45" s="13">
        <v>4420</v>
      </c>
      <c r="B45" s="13" t="str">
        <f t="shared" si="3"/>
        <v>44</v>
      </c>
      <c r="C45" s="13" t="s">
        <v>46</v>
      </c>
      <c r="D45" s="13">
        <f t="shared" si="4"/>
        <v>1017</v>
      </c>
      <c r="E45" s="13">
        <v>0</v>
      </c>
      <c r="F45" s="13">
        <v>0</v>
      </c>
      <c r="G45" s="13">
        <v>0</v>
      </c>
      <c r="H45" s="13">
        <v>1017</v>
      </c>
      <c r="I45" s="13">
        <v>973</v>
      </c>
      <c r="J45" s="13">
        <f t="shared" si="0"/>
        <v>44</v>
      </c>
      <c r="K45" s="13">
        <f t="shared" si="1"/>
        <v>44</v>
      </c>
      <c r="L45" s="13">
        <f t="shared" si="2"/>
        <v>973</v>
      </c>
    </row>
    <row r="46" spans="1:23" x14ac:dyDescent="0.25">
      <c r="A46" s="21">
        <v>4650</v>
      </c>
      <c r="B46" s="21" t="str">
        <f t="shared" si="3"/>
        <v>46</v>
      </c>
      <c r="C46" s="21" t="s">
        <v>48</v>
      </c>
      <c r="D46" s="21">
        <f t="shared" si="4"/>
        <v>120</v>
      </c>
      <c r="E46" s="21">
        <v>0</v>
      </c>
      <c r="F46" s="21">
        <v>0</v>
      </c>
      <c r="G46" s="21">
        <v>0</v>
      </c>
      <c r="H46" s="21">
        <v>120</v>
      </c>
      <c r="I46" s="21">
        <v>112</v>
      </c>
      <c r="J46" s="21">
        <f t="shared" si="0"/>
        <v>8</v>
      </c>
      <c r="K46" s="21">
        <f t="shared" si="1"/>
        <v>8</v>
      </c>
      <c r="L46" s="21">
        <f t="shared" si="2"/>
        <v>112</v>
      </c>
    </row>
    <row r="47" spans="1:23" x14ac:dyDescent="0.25">
      <c r="A47" s="21">
        <v>4670</v>
      </c>
      <c r="B47" s="21" t="str">
        <f t="shared" si="3"/>
        <v>46</v>
      </c>
      <c r="C47" s="21" t="s">
        <v>49</v>
      </c>
      <c r="D47" s="21">
        <f t="shared" si="4"/>
        <v>18</v>
      </c>
      <c r="E47" s="21">
        <v>0</v>
      </c>
      <c r="F47" s="21">
        <v>0</v>
      </c>
      <c r="G47" s="21">
        <v>0</v>
      </c>
      <c r="H47" s="21">
        <v>18</v>
      </c>
      <c r="I47" s="21">
        <v>0</v>
      </c>
      <c r="J47" s="21">
        <f t="shared" si="0"/>
        <v>18</v>
      </c>
      <c r="K47" s="21">
        <f t="shared" si="1"/>
        <v>18</v>
      </c>
      <c r="L47" s="21">
        <f t="shared" si="2"/>
        <v>0</v>
      </c>
    </row>
    <row r="48" spans="1:23" x14ac:dyDescent="0.25">
      <c r="A48" s="4">
        <v>4690</v>
      </c>
      <c r="B48" s="10" t="str">
        <f t="shared" si="3"/>
        <v>46</v>
      </c>
      <c r="C48" s="4" t="s">
        <v>50</v>
      </c>
      <c r="D48" s="41">
        <f t="shared" si="4"/>
        <v>5</v>
      </c>
      <c r="E48" s="4">
        <v>0</v>
      </c>
      <c r="F48" s="4">
        <v>0</v>
      </c>
      <c r="G48" s="4">
        <v>0</v>
      </c>
      <c r="H48" s="41">
        <v>5</v>
      </c>
      <c r="I48" s="41">
        <v>0</v>
      </c>
      <c r="J48" s="41">
        <f t="shared" si="0"/>
        <v>5</v>
      </c>
      <c r="K48" s="41">
        <f t="shared" si="1"/>
        <v>5</v>
      </c>
      <c r="L48" s="41">
        <f t="shared" si="2"/>
        <v>0</v>
      </c>
    </row>
    <row r="49" spans="1:12" x14ac:dyDescent="0.25">
      <c r="A49" s="21">
        <v>4782</v>
      </c>
      <c r="B49" s="21" t="str">
        <f t="shared" si="3"/>
        <v>47</v>
      </c>
      <c r="C49" s="21" t="s">
        <v>51</v>
      </c>
      <c r="D49" s="21">
        <f t="shared" si="4"/>
        <v>8</v>
      </c>
      <c r="E49" s="21">
        <v>0</v>
      </c>
      <c r="F49" s="21">
        <v>0</v>
      </c>
      <c r="G49" s="21">
        <v>0</v>
      </c>
      <c r="H49" s="21">
        <v>8</v>
      </c>
      <c r="I49" s="21">
        <v>0</v>
      </c>
      <c r="J49" s="21">
        <f t="shared" si="0"/>
        <v>8</v>
      </c>
      <c r="K49" s="21">
        <f t="shared" si="1"/>
        <v>8</v>
      </c>
      <c r="L49" s="21">
        <f t="shared" si="2"/>
        <v>0</v>
      </c>
    </row>
    <row r="50" spans="1:12" x14ac:dyDescent="0.25">
      <c r="A50" s="4">
        <v>4860</v>
      </c>
      <c r="B50" s="10" t="str">
        <f t="shared" si="3"/>
        <v>48</v>
      </c>
      <c r="C50" s="4" t="s">
        <v>53</v>
      </c>
      <c r="D50" s="41">
        <f t="shared" si="4"/>
        <v>73</v>
      </c>
      <c r="E50" s="4">
        <v>0</v>
      </c>
      <c r="F50" s="4">
        <v>0</v>
      </c>
      <c r="G50" s="4">
        <v>2</v>
      </c>
      <c r="H50" s="41">
        <v>71</v>
      </c>
      <c r="I50" s="41">
        <v>5</v>
      </c>
      <c r="J50" s="41">
        <f t="shared" si="0"/>
        <v>66</v>
      </c>
      <c r="K50" s="41">
        <f t="shared" si="1"/>
        <v>66</v>
      </c>
      <c r="L50" s="41">
        <f t="shared" si="2"/>
        <v>7</v>
      </c>
    </row>
    <row r="51" spans="1:12" x14ac:dyDescent="0.25">
      <c r="A51" s="21">
        <v>4900</v>
      </c>
      <c r="B51" s="21" t="str">
        <f t="shared" si="3"/>
        <v>49</v>
      </c>
      <c r="C51" s="21" t="s">
        <v>54</v>
      </c>
      <c r="D51" s="21">
        <f t="shared" si="4"/>
        <v>95</v>
      </c>
      <c r="E51" s="21">
        <v>0</v>
      </c>
      <c r="F51" s="21">
        <v>0</v>
      </c>
      <c r="G51" s="21">
        <v>0</v>
      </c>
      <c r="H51" s="21">
        <v>95</v>
      </c>
      <c r="I51" s="21">
        <v>61</v>
      </c>
      <c r="J51" s="21">
        <f t="shared" si="0"/>
        <v>34</v>
      </c>
      <c r="K51" s="21">
        <f t="shared" si="1"/>
        <v>34</v>
      </c>
      <c r="L51" s="21">
        <f t="shared" si="2"/>
        <v>61</v>
      </c>
    </row>
    <row r="52" spans="1:12" x14ac:dyDescent="0.25">
      <c r="A52" s="4">
        <v>5220</v>
      </c>
      <c r="B52" s="10" t="str">
        <f t="shared" si="3"/>
        <v>52</v>
      </c>
      <c r="C52" s="4" t="s">
        <v>56</v>
      </c>
      <c r="D52" s="41">
        <f t="shared" si="4"/>
        <v>299</v>
      </c>
      <c r="E52" s="4">
        <v>0</v>
      </c>
      <c r="F52" s="4">
        <v>0</v>
      </c>
      <c r="G52" s="4">
        <v>0</v>
      </c>
      <c r="H52" s="41">
        <v>299</v>
      </c>
      <c r="I52" s="41">
        <v>1</v>
      </c>
      <c r="J52" s="41">
        <f t="shared" si="0"/>
        <v>298</v>
      </c>
      <c r="K52" s="41">
        <f t="shared" si="1"/>
        <v>298</v>
      </c>
      <c r="L52" s="41">
        <f t="shared" si="2"/>
        <v>1</v>
      </c>
    </row>
    <row r="53" spans="1:12" x14ac:dyDescent="0.25">
      <c r="A53" s="13">
        <v>5312</v>
      </c>
      <c r="B53" s="13" t="str">
        <f t="shared" si="3"/>
        <v>53</v>
      </c>
      <c r="C53" s="13" t="s">
        <v>58</v>
      </c>
      <c r="D53" s="13">
        <f t="shared" si="4"/>
        <v>42</v>
      </c>
      <c r="E53" s="13">
        <v>0</v>
      </c>
      <c r="F53" s="13">
        <v>0</v>
      </c>
      <c r="G53" s="13">
        <v>0</v>
      </c>
      <c r="H53" s="13">
        <v>42</v>
      </c>
      <c r="I53" s="13">
        <v>2</v>
      </c>
      <c r="J53" s="13">
        <f t="shared" si="0"/>
        <v>40</v>
      </c>
      <c r="K53" s="13">
        <f t="shared" si="1"/>
        <v>40</v>
      </c>
      <c r="L53" s="13">
        <f t="shared" si="2"/>
        <v>2</v>
      </c>
    </row>
    <row r="54" spans="1:12" x14ac:dyDescent="0.25">
      <c r="A54" s="4">
        <v>5315</v>
      </c>
      <c r="B54" s="10" t="str">
        <f t="shared" si="3"/>
        <v>53</v>
      </c>
      <c r="C54" s="4" t="s">
        <v>59</v>
      </c>
      <c r="D54" s="41">
        <f t="shared" si="4"/>
        <v>21</v>
      </c>
      <c r="E54" s="4">
        <v>0</v>
      </c>
      <c r="F54" s="4">
        <v>0</v>
      </c>
      <c r="G54" s="4">
        <v>0</v>
      </c>
      <c r="H54" s="41">
        <v>21</v>
      </c>
      <c r="I54" s="41">
        <v>2</v>
      </c>
      <c r="J54" s="41">
        <f t="shared" si="0"/>
        <v>19</v>
      </c>
      <c r="K54" s="41">
        <f t="shared" si="1"/>
        <v>19</v>
      </c>
      <c r="L54" s="41">
        <f t="shared" si="2"/>
        <v>2</v>
      </c>
    </row>
    <row r="55" spans="1:12" x14ac:dyDescent="0.25">
      <c r="A55" s="13">
        <v>5320</v>
      </c>
      <c r="B55" s="13" t="str">
        <f t="shared" si="3"/>
        <v>53</v>
      </c>
      <c r="C55" s="13" t="s">
        <v>60</v>
      </c>
      <c r="D55" s="13">
        <f t="shared" si="4"/>
        <v>122</v>
      </c>
      <c r="E55" s="13">
        <v>0</v>
      </c>
      <c r="F55" s="13">
        <v>0</v>
      </c>
      <c r="G55" s="13">
        <v>0</v>
      </c>
      <c r="H55" s="13">
        <v>122</v>
      </c>
      <c r="I55" s="13">
        <v>0</v>
      </c>
      <c r="J55" s="13">
        <f t="shared" si="0"/>
        <v>122</v>
      </c>
      <c r="K55" s="13">
        <f t="shared" si="1"/>
        <v>122</v>
      </c>
      <c r="L55" s="13">
        <f t="shared" si="2"/>
        <v>0</v>
      </c>
    </row>
    <row r="56" spans="1:12" x14ac:dyDescent="0.25">
      <c r="A56" s="13">
        <v>5330</v>
      </c>
      <c r="B56" s="13" t="str">
        <f t="shared" si="3"/>
        <v>53</v>
      </c>
      <c r="C56" s="13" t="s">
        <v>61</v>
      </c>
      <c r="D56" s="13">
        <f t="shared" si="4"/>
        <v>70</v>
      </c>
      <c r="E56" s="13">
        <v>0</v>
      </c>
      <c r="F56" s="13">
        <v>0</v>
      </c>
      <c r="G56" s="13">
        <v>0</v>
      </c>
      <c r="H56" s="13">
        <v>70</v>
      </c>
      <c r="I56" s="13">
        <v>21</v>
      </c>
      <c r="J56" s="13">
        <f t="shared" si="0"/>
        <v>49</v>
      </c>
      <c r="K56" s="13">
        <f t="shared" si="1"/>
        <v>49</v>
      </c>
      <c r="L56" s="13">
        <f t="shared" si="2"/>
        <v>21</v>
      </c>
    </row>
    <row r="57" spans="1:12" x14ac:dyDescent="0.25">
      <c r="A57" s="4">
        <v>5360</v>
      </c>
      <c r="B57" s="10" t="str">
        <f t="shared" si="3"/>
        <v>53</v>
      </c>
      <c r="C57" s="4" t="s">
        <v>62</v>
      </c>
      <c r="D57" s="41">
        <f t="shared" si="4"/>
        <v>216</v>
      </c>
      <c r="E57" s="4">
        <v>0</v>
      </c>
      <c r="F57" s="4">
        <v>0</v>
      </c>
      <c r="G57" s="4">
        <v>0</v>
      </c>
      <c r="H57" s="41">
        <v>216</v>
      </c>
      <c r="I57" s="41">
        <v>213</v>
      </c>
      <c r="J57" s="41">
        <f t="shared" si="0"/>
        <v>3</v>
      </c>
      <c r="K57" s="41">
        <f t="shared" si="1"/>
        <v>3</v>
      </c>
      <c r="L57" s="41">
        <f t="shared" si="2"/>
        <v>213</v>
      </c>
    </row>
    <row r="58" spans="1:12" x14ac:dyDescent="0.25">
      <c r="A58" s="13">
        <v>5370</v>
      </c>
      <c r="B58" s="13" t="str">
        <f t="shared" si="3"/>
        <v>53</v>
      </c>
      <c r="C58" s="13" t="s">
        <v>63</v>
      </c>
      <c r="D58" s="13">
        <f t="shared" si="4"/>
        <v>36</v>
      </c>
      <c r="E58" s="13">
        <v>0</v>
      </c>
      <c r="F58" s="13">
        <v>2</v>
      </c>
      <c r="G58" s="13">
        <v>0</v>
      </c>
      <c r="H58" s="13">
        <v>34</v>
      </c>
      <c r="I58" s="13">
        <v>0</v>
      </c>
      <c r="J58" s="13">
        <f t="shared" si="0"/>
        <v>34</v>
      </c>
      <c r="K58" s="13">
        <f t="shared" si="1"/>
        <v>36</v>
      </c>
      <c r="L58" s="13">
        <f t="shared" si="2"/>
        <v>0</v>
      </c>
    </row>
    <row r="59" spans="1:12" x14ac:dyDescent="0.25">
      <c r="A59" s="13">
        <v>5390</v>
      </c>
      <c r="B59" s="13" t="str">
        <f t="shared" si="3"/>
        <v>53</v>
      </c>
      <c r="C59" s="13" t="s">
        <v>64</v>
      </c>
      <c r="D59" s="13">
        <f t="shared" si="4"/>
        <v>398</v>
      </c>
      <c r="E59" s="13">
        <v>0</v>
      </c>
      <c r="F59" s="13">
        <v>0</v>
      </c>
      <c r="G59" s="13">
        <v>0</v>
      </c>
      <c r="H59" s="13">
        <v>398</v>
      </c>
      <c r="I59" s="13">
        <v>12</v>
      </c>
      <c r="J59" s="13">
        <f t="shared" si="0"/>
        <v>386</v>
      </c>
      <c r="K59" s="13">
        <f t="shared" si="1"/>
        <v>386</v>
      </c>
      <c r="L59" s="13">
        <f t="shared" si="2"/>
        <v>12</v>
      </c>
    </row>
    <row r="60" spans="1:12" x14ac:dyDescent="0.25">
      <c r="A60" s="4">
        <v>5422</v>
      </c>
      <c r="B60" s="10" t="str">
        <f t="shared" si="3"/>
        <v>54</v>
      </c>
      <c r="C60" s="4" t="s">
        <v>65</v>
      </c>
      <c r="D60" s="41">
        <f t="shared" si="4"/>
        <v>1</v>
      </c>
      <c r="E60" s="4">
        <v>0</v>
      </c>
      <c r="F60" s="4">
        <v>0</v>
      </c>
      <c r="G60" s="4">
        <v>0</v>
      </c>
      <c r="H60" s="41">
        <v>1</v>
      </c>
      <c r="I60" s="41">
        <v>0</v>
      </c>
      <c r="J60" s="41">
        <f t="shared" si="0"/>
        <v>1</v>
      </c>
      <c r="K60" s="41">
        <f t="shared" si="1"/>
        <v>1</v>
      </c>
      <c r="L60" s="41">
        <f t="shared" si="2"/>
        <v>0</v>
      </c>
    </row>
    <row r="61" spans="1:12" x14ac:dyDescent="0.25">
      <c r="A61" s="4">
        <v>5480</v>
      </c>
      <c r="B61" s="10" t="str">
        <f t="shared" si="3"/>
        <v>54</v>
      </c>
      <c r="C61" s="4" t="s">
        <v>66</v>
      </c>
      <c r="D61" s="41">
        <f t="shared" si="4"/>
        <v>27</v>
      </c>
      <c r="E61" s="4">
        <v>0</v>
      </c>
      <c r="F61" s="4">
        <v>0</v>
      </c>
      <c r="G61" s="4">
        <v>0</v>
      </c>
      <c r="H61" s="41">
        <v>27</v>
      </c>
      <c r="I61" s="41">
        <v>14</v>
      </c>
      <c r="J61" s="41">
        <f t="shared" si="0"/>
        <v>13</v>
      </c>
      <c r="K61" s="41">
        <f t="shared" si="1"/>
        <v>13</v>
      </c>
      <c r="L61" s="41">
        <f t="shared" si="2"/>
        <v>14</v>
      </c>
    </row>
    <row r="62" spans="1:12" x14ac:dyDescent="0.25">
      <c r="A62" s="20">
        <v>6241</v>
      </c>
      <c r="B62" s="20" t="str">
        <f t="shared" si="3"/>
        <v>62</v>
      </c>
      <c r="C62" s="20" t="s">
        <v>67</v>
      </c>
      <c r="D62" s="20">
        <f t="shared" si="4"/>
        <v>35</v>
      </c>
      <c r="E62" s="20">
        <v>0</v>
      </c>
      <c r="F62" s="20">
        <v>0</v>
      </c>
      <c r="G62" s="20">
        <v>0</v>
      </c>
      <c r="H62" s="20">
        <v>35</v>
      </c>
      <c r="I62" s="20">
        <v>0</v>
      </c>
      <c r="J62" s="20">
        <f t="shared" si="0"/>
        <v>35</v>
      </c>
      <c r="K62" s="20">
        <f t="shared" si="1"/>
        <v>35</v>
      </c>
      <c r="L62" s="20">
        <f t="shared" si="2"/>
        <v>0</v>
      </c>
    </row>
    <row r="63" spans="1:12" x14ac:dyDescent="0.25">
      <c r="A63" s="20">
        <v>6344</v>
      </c>
      <c r="B63" s="20" t="str">
        <f t="shared" si="3"/>
        <v>63</v>
      </c>
      <c r="C63" s="20" t="s">
        <v>68</v>
      </c>
      <c r="D63" s="20">
        <f t="shared" si="4"/>
        <v>316</v>
      </c>
      <c r="E63" s="20">
        <v>0</v>
      </c>
      <c r="F63" s="20">
        <v>0</v>
      </c>
      <c r="G63" s="20">
        <v>0</v>
      </c>
      <c r="H63" s="20">
        <v>316</v>
      </c>
      <c r="I63" s="20">
        <v>0</v>
      </c>
      <c r="J63" s="20">
        <f t="shared" si="0"/>
        <v>316</v>
      </c>
      <c r="K63" s="20">
        <f t="shared" si="1"/>
        <v>316</v>
      </c>
      <c r="L63" s="20">
        <f t="shared" si="2"/>
        <v>0</v>
      </c>
    </row>
    <row r="64" spans="1:12" x14ac:dyDescent="0.25">
      <c r="A64" s="20">
        <v>6442</v>
      </c>
      <c r="B64" s="20" t="str">
        <f t="shared" si="3"/>
        <v>64</v>
      </c>
      <c r="C64" s="20" t="s">
        <v>69</v>
      </c>
      <c r="D64" s="20">
        <f t="shared" si="4"/>
        <v>53</v>
      </c>
      <c r="E64" s="20">
        <v>0</v>
      </c>
      <c r="F64" s="20">
        <v>0</v>
      </c>
      <c r="G64" s="20">
        <v>0</v>
      </c>
      <c r="H64" s="20">
        <v>53</v>
      </c>
      <c r="I64" s="20">
        <v>4</v>
      </c>
      <c r="J64" s="20">
        <f t="shared" si="0"/>
        <v>49</v>
      </c>
      <c r="K64" s="20">
        <f t="shared" si="1"/>
        <v>49</v>
      </c>
      <c r="L64" s="20">
        <f t="shared" si="2"/>
        <v>4</v>
      </c>
    </row>
    <row r="65" spans="1:12" x14ac:dyDescent="0.25">
      <c r="A65" s="20">
        <v>6522</v>
      </c>
      <c r="B65" s="20" t="str">
        <f t="shared" si="3"/>
        <v>65</v>
      </c>
      <c r="C65" s="20" t="s">
        <v>71</v>
      </c>
      <c r="D65" s="20">
        <f t="shared" si="4"/>
        <v>434</v>
      </c>
      <c r="E65" s="20">
        <v>0</v>
      </c>
      <c r="F65" s="20">
        <v>0</v>
      </c>
      <c r="G65" s="20">
        <v>0</v>
      </c>
      <c r="H65" s="20">
        <v>434</v>
      </c>
      <c r="I65" s="20">
        <v>10</v>
      </c>
      <c r="J65" s="20">
        <f t="shared" si="0"/>
        <v>424</v>
      </c>
      <c r="K65" s="20">
        <f t="shared" si="1"/>
        <v>424</v>
      </c>
      <c r="L65" s="20">
        <f t="shared" si="2"/>
        <v>10</v>
      </c>
    </row>
    <row r="66" spans="1:12" x14ac:dyDescent="0.25">
      <c r="A66" s="4">
        <v>6590</v>
      </c>
      <c r="B66" s="10" t="str">
        <f t="shared" si="3"/>
        <v>65</v>
      </c>
      <c r="C66" s="4" t="s">
        <v>72</v>
      </c>
      <c r="D66" s="41">
        <f t="shared" si="4"/>
        <v>3</v>
      </c>
      <c r="E66" s="4">
        <v>0</v>
      </c>
      <c r="F66" s="4">
        <v>0</v>
      </c>
      <c r="G66" s="4">
        <v>0</v>
      </c>
      <c r="H66" s="41">
        <v>3</v>
      </c>
      <c r="I66" s="41">
        <v>3</v>
      </c>
      <c r="J66" s="41">
        <f t="shared" si="0"/>
        <v>0</v>
      </c>
      <c r="K66" s="41">
        <f t="shared" si="1"/>
        <v>0</v>
      </c>
      <c r="L66" s="41">
        <f t="shared" si="2"/>
        <v>3</v>
      </c>
    </row>
    <row r="67" spans="1:12" x14ac:dyDescent="0.25">
      <c r="A67" s="4">
        <v>6653</v>
      </c>
      <c r="B67" s="10" t="str">
        <f t="shared" si="3"/>
        <v>66</v>
      </c>
      <c r="C67" s="4" t="s">
        <v>73</v>
      </c>
      <c r="D67" s="41">
        <f t="shared" si="4"/>
        <v>170</v>
      </c>
      <c r="E67" s="4">
        <v>0</v>
      </c>
      <c r="F67" s="4">
        <v>4</v>
      </c>
      <c r="G67" s="4">
        <v>6</v>
      </c>
      <c r="H67" s="41">
        <v>160</v>
      </c>
      <c r="I67" s="41">
        <v>17</v>
      </c>
      <c r="J67" s="41">
        <f t="shared" si="0"/>
        <v>143</v>
      </c>
      <c r="K67" s="41">
        <f t="shared" si="1"/>
        <v>147</v>
      </c>
      <c r="L67" s="41">
        <f t="shared" si="2"/>
        <v>23</v>
      </c>
    </row>
    <row r="68" spans="1:12" x14ac:dyDescent="0.25">
      <c r="A68" s="4">
        <v>6747</v>
      </c>
      <c r="B68" s="10" t="str">
        <f t="shared" si="3"/>
        <v>67</v>
      </c>
      <c r="C68" s="4" t="s">
        <v>74</v>
      </c>
      <c r="D68" s="41">
        <f t="shared" si="4"/>
        <v>54</v>
      </c>
      <c r="E68" s="4">
        <v>0</v>
      </c>
      <c r="F68" s="4">
        <v>0</v>
      </c>
      <c r="G68" s="4">
        <v>0</v>
      </c>
      <c r="H68" s="41">
        <v>54</v>
      </c>
      <c r="I68" s="41">
        <v>33</v>
      </c>
      <c r="J68" s="41">
        <f t="shared" si="0"/>
        <v>21</v>
      </c>
      <c r="K68" s="41">
        <f t="shared" si="1"/>
        <v>21</v>
      </c>
      <c r="L68" s="41">
        <f t="shared" si="2"/>
        <v>33</v>
      </c>
    </row>
    <row r="69" spans="1:12" x14ac:dyDescent="0.25">
      <c r="A69" s="20">
        <v>6782</v>
      </c>
      <c r="B69" s="20" t="str">
        <f t="shared" si="3"/>
        <v>67</v>
      </c>
      <c r="C69" s="20" t="s">
        <v>75</v>
      </c>
      <c r="D69" s="20">
        <f t="shared" si="4"/>
        <v>20</v>
      </c>
      <c r="E69" s="20">
        <v>0</v>
      </c>
      <c r="F69" s="20">
        <v>0</v>
      </c>
      <c r="G69" s="20">
        <v>0</v>
      </c>
      <c r="H69" s="20">
        <v>20</v>
      </c>
      <c r="I69" s="20">
        <v>3</v>
      </c>
      <c r="J69" s="20">
        <f t="shared" ref="J69:J75" si="7">H69-I69</f>
        <v>17</v>
      </c>
      <c r="K69" s="20">
        <f t="shared" ref="K69:K75" si="8">F69+J69</f>
        <v>17</v>
      </c>
      <c r="L69" s="20">
        <f t="shared" ref="L69:L75" si="9">G69+I69</f>
        <v>3</v>
      </c>
    </row>
    <row r="70" spans="1:12" x14ac:dyDescent="0.25">
      <c r="A70" s="4">
        <v>6835</v>
      </c>
      <c r="B70" s="10" t="str">
        <f t="shared" ref="B70:B75" si="10">LEFT(A70,2)</f>
        <v>68</v>
      </c>
      <c r="C70" s="4" t="s">
        <v>76</v>
      </c>
      <c r="D70" s="41">
        <f t="shared" ref="D70:D75" si="11">SUM(E70:H70)</f>
        <v>21</v>
      </c>
      <c r="E70" s="4">
        <v>0</v>
      </c>
      <c r="F70" s="4">
        <v>21</v>
      </c>
      <c r="G70" s="4">
        <v>0</v>
      </c>
      <c r="H70" s="41">
        <v>0</v>
      </c>
      <c r="I70" s="41">
        <v>0</v>
      </c>
      <c r="J70" s="41">
        <f t="shared" si="7"/>
        <v>0</v>
      </c>
      <c r="K70" s="41">
        <f t="shared" si="8"/>
        <v>21</v>
      </c>
      <c r="L70" s="41">
        <f t="shared" si="9"/>
        <v>0</v>
      </c>
    </row>
    <row r="71" spans="1:12" x14ac:dyDescent="0.25">
      <c r="A71" s="4">
        <v>6861</v>
      </c>
      <c r="B71" s="10" t="str">
        <f t="shared" si="10"/>
        <v>68</v>
      </c>
      <c r="C71" s="4" t="s">
        <v>77</v>
      </c>
      <c r="D71" s="41">
        <f t="shared" si="11"/>
        <v>130</v>
      </c>
      <c r="E71" s="4">
        <v>0</v>
      </c>
      <c r="F71" s="4">
        <v>0</v>
      </c>
      <c r="G71" s="4">
        <v>0</v>
      </c>
      <c r="H71" s="41">
        <v>130</v>
      </c>
      <c r="I71" s="41">
        <v>130</v>
      </c>
      <c r="J71" s="41">
        <f t="shared" si="7"/>
        <v>0</v>
      </c>
      <c r="K71" s="41">
        <f t="shared" si="8"/>
        <v>0</v>
      </c>
      <c r="L71" s="41">
        <f t="shared" si="9"/>
        <v>130</v>
      </c>
    </row>
    <row r="72" spans="1:12" x14ac:dyDescent="0.25">
      <c r="A72" s="4">
        <v>6865</v>
      </c>
      <c r="B72" s="10" t="str">
        <f t="shared" si="10"/>
        <v>68</v>
      </c>
      <c r="C72" s="4" t="s">
        <v>78</v>
      </c>
      <c r="D72" s="41">
        <f t="shared" si="11"/>
        <v>28</v>
      </c>
      <c r="E72" s="4">
        <v>0</v>
      </c>
      <c r="F72" s="4">
        <v>0</v>
      </c>
      <c r="G72" s="4">
        <v>0</v>
      </c>
      <c r="H72" s="41">
        <v>28</v>
      </c>
      <c r="I72" s="41">
        <v>0</v>
      </c>
      <c r="J72" s="41">
        <f t="shared" si="7"/>
        <v>28</v>
      </c>
      <c r="K72" s="41">
        <f t="shared" si="8"/>
        <v>28</v>
      </c>
      <c r="L72" s="41">
        <f t="shared" si="9"/>
        <v>0</v>
      </c>
    </row>
    <row r="73" spans="1:12" x14ac:dyDescent="0.25">
      <c r="A73" s="4">
        <v>7110</v>
      </c>
      <c r="B73" s="10" t="str">
        <f t="shared" si="10"/>
        <v>71</v>
      </c>
      <c r="C73" s="4" t="s">
        <v>80</v>
      </c>
      <c r="D73" s="41">
        <f t="shared" si="11"/>
        <v>19</v>
      </c>
      <c r="E73" s="4">
        <v>0</v>
      </c>
      <c r="F73" s="4">
        <v>3</v>
      </c>
      <c r="G73" s="4">
        <v>1</v>
      </c>
      <c r="H73" s="41">
        <v>15</v>
      </c>
      <c r="I73" s="41">
        <v>7</v>
      </c>
      <c r="J73" s="41">
        <f t="shared" si="7"/>
        <v>8</v>
      </c>
      <c r="K73" s="41">
        <f t="shared" si="8"/>
        <v>11</v>
      </c>
      <c r="L73" s="41">
        <f t="shared" si="9"/>
        <v>8</v>
      </c>
    </row>
    <row r="74" spans="1:12" x14ac:dyDescent="0.25">
      <c r="A74" s="4">
        <v>7900</v>
      </c>
      <c r="B74" s="10" t="str">
        <f t="shared" si="10"/>
        <v>79</v>
      </c>
      <c r="C74" s="4" t="s">
        <v>82</v>
      </c>
      <c r="D74" s="41">
        <f t="shared" si="11"/>
        <v>9</v>
      </c>
      <c r="E74" s="4">
        <v>0</v>
      </c>
      <c r="F74" s="4">
        <v>0</v>
      </c>
      <c r="G74" s="4">
        <v>0</v>
      </c>
      <c r="H74" s="41">
        <v>9</v>
      </c>
      <c r="I74" s="41">
        <v>1</v>
      </c>
      <c r="J74" s="41">
        <f t="shared" si="7"/>
        <v>8</v>
      </c>
      <c r="K74" s="41">
        <f t="shared" si="8"/>
        <v>8</v>
      </c>
      <c r="L74" s="41">
        <f t="shared" si="9"/>
        <v>1</v>
      </c>
    </row>
    <row r="75" spans="1:12" x14ac:dyDescent="0.25">
      <c r="A75" s="28">
        <v>8900</v>
      </c>
      <c r="B75" s="28" t="str">
        <f t="shared" si="10"/>
        <v>89</v>
      </c>
      <c r="C75" s="28" t="s">
        <v>83</v>
      </c>
      <c r="D75" s="28">
        <f t="shared" si="11"/>
        <v>341</v>
      </c>
      <c r="E75" s="28">
        <v>0</v>
      </c>
      <c r="F75" s="28">
        <v>341</v>
      </c>
      <c r="G75" s="28">
        <v>0</v>
      </c>
      <c r="H75" s="28">
        <v>0</v>
      </c>
      <c r="I75" s="28">
        <v>0</v>
      </c>
      <c r="J75" s="28">
        <f t="shared" si="7"/>
        <v>0</v>
      </c>
      <c r="K75" s="28">
        <f t="shared" si="8"/>
        <v>341</v>
      </c>
      <c r="L75" s="28">
        <f t="shared" si="9"/>
        <v>0</v>
      </c>
    </row>
    <row r="77" spans="1:12" x14ac:dyDescent="0.25">
      <c r="C77" t="s">
        <v>247</v>
      </c>
      <c r="D77" s="41">
        <f>SUM(D5:D75)</f>
        <v>80037</v>
      </c>
      <c r="E77" s="41">
        <f t="shared" ref="E77:L77" si="12">SUM(E5:E75)</f>
        <v>203</v>
      </c>
      <c r="F77" s="41">
        <f t="shared" si="12"/>
        <v>4207</v>
      </c>
      <c r="G77" s="41">
        <f t="shared" si="12"/>
        <v>3665</v>
      </c>
      <c r="H77" s="41">
        <f t="shared" si="12"/>
        <v>71962</v>
      </c>
      <c r="I77" s="41">
        <f t="shared" si="12"/>
        <v>37463</v>
      </c>
      <c r="J77" s="41">
        <f t="shared" si="12"/>
        <v>34499</v>
      </c>
      <c r="K77" s="41">
        <f t="shared" si="12"/>
        <v>38706</v>
      </c>
      <c r="L77" s="41">
        <f t="shared" si="12"/>
        <v>41128</v>
      </c>
    </row>
  </sheetData>
  <mergeCells count="1">
    <mergeCell ref="H2:J2"/>
  </mergeCell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D125"/>
  <sheetViews>
    <sheetView workbookViewId="0"/>
  </sheetViews>
  <sheetFormatPr defaultRowHeight="15.75" x14ac:dyDescent="0.25"/>
  <cols>
    <col min="2" max="2" width="8.75" style="14"/>
    <col min="3" max="3" width="44.25" bestFit="1" customWidth="1"/>
    <col min="4" max="4" width="9.875" customWidth="1"/>
    <col min="5" max="6" width="9.875" style="6" customWidth="1"/>
    <col min="7" max="7" width="9.25" customWidth="1"/>
    <col min="8" max="9" width="9" customWidth="1"/>
    <col min="10" max="10" width="9" style="6" customWidth="1"/>
    <col min="11" max="14" width="9" customWidth="1"/>
    <col min="15" max="15" width="9" style="6"/>
    <col min="18" max="18" width="8.75" style="14"/>
    <col min="22" max="22" width="12.25" bestFit="1" customWidth="1"/>
    <col min="23" max="23" width="14.25" bestFit="1" customWidth="1"/>
    <col min="27" max="27" width="12.25" bestFit="1" customWidth="1"/>
    <col min="28" max="28" width="16.125" bestFit="1" customWidth="1"/>
  </cols>
  <sheetData>
    <row r="1" spans="1:30" s="55" customFormat="1" x14ac:dyDescent="0.25">
      <c r="A1" s="1" t="s">
        <v>471</v>
      </c>
    </row>
    <row r="2" spans="1:30" x14ac:dyDescent="0.25">
      <c r="A2" t="s">
        <v>165</v>
      </c>
    </row>
    <row r="3" spans="1:30" x14ac:dyDescent="0.25">
      <c r="A3" t="s">
        <v>171</v>
      </c>
      <c r="K3" s="1" t="s">
        <v>175</v>
      </c>
      <c r="N3" s="1" t="s">
        <v>176</v>
      </c>
      <c r="O3" s="1"/>
      <c r="S3" s="1" t="s">
        <v>230</v>
      </c>
    </row>
    <row r="4" spans="1:30" x14ac:dyDescent="0.25">
      <c r="A4" s="1" t="s">
        <v>166</v>
      </c>
      <c r="B4" s="1"/>
      <c r="C4" s="6"/>
      <c r="D4" s="6" t="s">
        <v>167</v>
      </c>
      <c r="E4" s="6" t="s">
        <v>169</v>
      </c>
      <c r="F4" s="6" t="s">
        <v>174</v>
      </c>
      <c r="G4" s="6" t="s">
        <v>167</v>
      </c>
      <c r="H4" t="s">
        <v>172</v>
      </c>
      <c r="I4" t="s">
        <v>174</v>
      </c>
      <c r="K4" s="6" t="s">
        <v>174</v>
      </c>
      <c r="L4" s="6" t="s">
        <v>174</v>
      </c>
      <c r="N4" s="6" t="s">
        <v>174</v>
      </c>
      <c r="P4" s="6" t="s">
        <v>174</v>
      </c>
    </row>
    <row r="5" spans="1:30" x14ac:dyDescent="0.25">
      <c r="A5" s="6" t="s">
        <v>0</v>
      </c>
      <c r="B5" s="14" t="s">
        <v>182</v>
      </c>
      <c r="C5" s="6" t="s">
        <v>1</v>
      </c>
      <c r="D5" s="6" t="s">
        <v>2</v>
      </c>
      <c r="E5" s="6" t="s">
        <v>170</v>
      </c>
      <c r="F5" s="6" t="s">
        <v>2</v>
      </c>
      <c r="G5" s="6" t="s">
        <v>3</v>
      </c>
      <c r="H5" s="6" t="s">
        <v>173</v>
      </c>
      <c r="I5" s="6" t="s">
        <v>3</v>
      </c>
      <c r="K5" s="6" t="s">
        <v>2</v>
      </c>
      <c r="L5" s="6" t="s">
        <v>3</v>
      </c>
      <c r="N5" s="6" t="s">
        <v>2</v>
      </c>
      <c r="P5" s="6" t="s">
        <v>3</v>
      </c>
      <c r="R5" s="14" t="s">
        <v>182</v>
      </c>
      <c r="S5" t="s">
        <v>2</v>
      </c>
      <c r="T5" t="s">
        <v>3</v>
      </c>
      <c r="V5" s="22" t="s">
        <v>184</v>
      </c>
      <c r="W5" t="s">
        <v>216</v>
      </c>
      <c r="AA5" s="22" t="s">
        <v>184</v>
      </c>
      <c r="AB5" t="s">
        <v>221</v>
      </c>
    </row>
    <row r="6" spans="1:30" x14ac:dyDescent="0.25">
      <c r="A6" s="6">
        <v>0</v>
      </c>
      <c r="C6" s="6" t="s">
        <v>4</v>
      </c>
      <c r="D6" s="6">
        <v>89685906</v>
      </c>
      <c r="E6" s="6">
        <v>77664894</v>
      </c>
      <c r="F6" s="6">
        <f>D6-E6</f>
        <v>12021012</v>
      </c>
      <c r="G6" s="6">
        <v>46558149</v>
      </c>
      <c r="H6">
        <v>26289437</v>
      </c>
      <c r="I6">
        <f>G6-H6</f>
        <v>20268712</v>
      </c>
      <c r="K6">
        <v>1052756</v>
      </c>
      <c r="L6">
        <v>630735</v>
      </c>
      <c r="N6">
        <v>2651057</v>
      </c>
      <c r="P6">
        <v>1040270</v>
      </c>
      <c r="S6">
        <f>F6+K6+N6</f>
        <v>15724825</v>
      </c>
      <c r="T6">
        <f>I6+L6+P6</f>
        <v>21939717</v>
      </c>
      <c r="V6" s="23" t="s">
        <v>223</v>
      </c>
      <c r="W6" s="26">
        <v>94999</v>
      </c>
      <c r="X6">
        <v>94999</v>
      </c>
      <c r="Y6" s="24">
        <f>X6/$X$45</f>
        <v>6.0413390928038945E-3</v>
      </c>
      <c r="AA6" s="23" t="s">
        <v>223</v>
      </c>
      <c r="AB6" s="26">
        <v>8932</v>
      </c>
      <c r="AC6">
        <v>8932</v>
      </c>
      <c r="AD6" s="24">
        <f>AC6/$AC$45</f>
        <v>4.0711555212858942E-4</v>
      </c>
    </row>
    <row r="7" spans="1:30" x14ac:dyDescent="0.25">
      <c r="A7" s="32">
        <v>1100</v>
      </c>
      <c r="B7" s="32" t="str">
        <f>LEFT(A7,2)</f>
        <v>11</v>
      </c>
      <c r="C7" s="32" t="s">
        <v>5</v>
      </c>
      <c r="D7" s="6">
        <v>1522966</v>
      </c>
      <c r="E7" s="6">
        <v>1522966</v>
      </c>
      <c r="F7" s="6">
        <f t="shared" ref="F7:F70" si="0">D7-E7</f>
        <v>0</v>
      </c>
      <c r="G7" s="6">
        <v>10332</v>
      </c>
      <c r="H7" s="6">
        <v>1400</v>
      </c>
      <c r="I7" s="6">
        <f t="shared" ref="I7:I70" si="1">G7-H7</f>
        <v>8932</v>
      </c>
      <c r="K7">
        <v>0</v>
      </c>
      <c r="L7" s="6">
        <v>0</v>
      </c>
      <c r="M7" s="8"/>
      <c r="N7" s="6">
        <v>94999</v>
      </c>
      <c r="P7" s="6">
        <v>0</v>
      </c>
      <c r="R7" s="14" t="s">
        <v>223</v>
      </c>
      <c r="S7" s="14">
        <f t="shared" ref="S7:S70" si="2">F7+K7+N7</f>
        <v>94999</v>
      </c>
      <c r="T7" s="14">
        <f t="shared" ref="T7:T70" si="3">I7+L7+P7</f>
        <v>8932</v>
      </c>
      <c r="V7" s="23" t="s">
        <v>183</v>
      </c>
      <c r="W7" s="26">
        <v>151456</v>
      </c>
      <c r="X7">
        <v>151456</v>
      </c>
      <c r="Y7" s="24">
        <f t="shared" ref="Y7:Y44" si="4">X7/$X$45</f>
        <v>9.6316493188318471E-3</v>
      </c>
      <c r="AA7" s="32" t="s">
        <v>183</v>
      </c>
      <c r="AB7" s="26">
        <v>1325588</v>
      </c>
      <c r="AC7">
        <v>1325588</v>
      </c>
      <c r="AD7" s="24">
        <f t="shared" ref="AD7:AD44" si="5">AC7/$AC$45</f>
        <v>6.0419557827477904E-2</v>
      </c>
    </row>
    <row r="8" spans="1:30" x14ac:dyDescent="0.25">
      <c r="A8" s="32">
        <v>1200</v>
      </c>
      <c r="B8" s="32" t="str">
        <f t="shared" ref="B8:B71" si="6">LEFT(A8,2)</f>
        <v>12</v>
      </c>
      <c r="C8" s="32" t="s">
        <v>6</v>
      </c>
      <c r="D8" s="6">
        <v>368786</v>
      </c>
      <c r="E8" s="6">
        <v>217330</v>
      </c>
      <c r="F8" s="6">
        <f t="shared" si="0"/>
        <v>151456</v>
      </c>
      <c r="G8" s="6">
        <v>1441949</v>
      </c>
      <c r="H8" s="6">
        <v>116361</v>
      </c>
      <c r="I8" s="6">
        <f t="shared" si="1"/>
        <v>1325588</v>
      </c>
      <c r="K8" s="6">
        <v>0</v>
      </c>
      <c r="L8" s="6">
        <v>0</v>
      </c>
      <c r="N8">
        <v>0</v>
      </c>
      <c r="P8" s="6">
        <v>0</v>
      </c>
      <c r="R8" s="14" t="s">
        <v>183</v>
      </c>
      <c r="S8" s="14">
        <f t="shared" si="2"/>
        <v>151456</v>
      </c>
      <c r="T8" s="14">
        <f t="shared" si="3"/>
        <v>1325588</v>
      </c>
      <c r="V8" s="126" t="s">
        <v>185</v>
      </c>
      <c r="W8" s="26">
        <v>3591863</v>
      </c>
      <c r="X8">
        <v>3591863</v>
      </c>
      <c r="Y8" s="24">
        <f t="shared" si="4"/>
        <v>0.22841990292419789</v>
      </c>
      <c r="AA8" s="126" t="s">
        <v>185</v>
      </c>
      <c r="AB8" s="26">
        <v>3013478</v>
      </c>
      <c r="AC8">
        <v>3013478</v>
      </c>
      <c r="AD8" s="24">
        <f t="shared" si="5"/>
        <v>0.1373526376844332</v>
      </c>
    </row>
    <row r="9" spans="1:30" x14ac:dyDescent="0.25">
      <c r="A9" s="18">
        <v>2100</v>
      </c>
      <c r="B9" s="18" t="str">
        <f t="shared" si="6"/>
        <v>21</v>
      </c>
      <c r="C9" s="18" t="s">
        <v>7</v>
      </c>
      <c r="D9" s="6">
        <v>3489638</v>
      </c>
      <c r="E9" s="6">
        <v>1780762</v>
      </c>
      <c r="F9" s="6">
        <f t="shared" si="0"/>
        <v>1708876</v>
      </c>
      <c r="G9" s="6">
        <v>3299376</v>
      </c>
      <c r="H9" s="6">
        <v>427781</v>
      </c>
      <c r="I9" s="6">
        <f t="shared" si="1"/>
        <v>2871595</v>
      </c>
      <c r="K9" s="6">
        <v>0</v>
      </c>
      <c r="L9" s="6">
        <v>55575</v>
      </c>
      <c r="M9" s="8"/>
      <c r="N9" s="6">
        <v>1882987</v>
      </c>
      <c r="O9" s="8">
        <v>2100</v>
      </c>
      <c r="P9" s="6">
        <v>86308</v>
      </c>
      <c r="R9" s="14" t="s">
        <v>185</v>
      </c>
      <c r="S9" s="14">
        <f t="shared" si="2"/>
        <v>3591863</v>
      </c>
      <c r="T9" s="14">
        <f t="shared" si="3"/>
        <v>3013478</v>
      </c>
      <c r="V9" s="126" t="s">
        <v>186</v>
      </c>
      <c r="W9" s="26">
        <v>1106708</v>
      </c>
      <c r="X9">
        <v>1106708</v>
      </c>
      <c r="Y9" s="24">
        <f t="shared" si="4"/>
        <v>7.0379670361991303E-2</v>
      </c>
      <c r="AA9" s="126" t="s">
        <v>186</v>
      </c>
      <c r="AB9" s="26">
        <v>1595449</v>
      </c>
      <c r="AC9">
        <v>1595449</v>
      </c>
      <c r="AD9" s="24">
        <f t="shared" si="5"/>
        <v>7.2719670905508946E-2</v>
      </c>
    </row>
    <row r="10" spans="1:30" x14ac:dyDescent="0.25">
      <c r="A10" s="124">
        <v>2211</v>
      </c>
      <c r="B10" s="124" t="str">
        <f t="shared" si="6"/>
        <v>22</v>
      </c>
      <c r="C10" s="124" t="s">
        <v>8</v>
      </c>
      <c r="D10" s="6">
        <v>1185695</v>
      </c>
      <c r="E10" s="6">
        <v>111784</v>
      </c>
      <c r="F10" s="6">
        <f t="shared" si="0"/>
        <v>1073911</v>
      </c>
      <c r="G10" s="6">
        <v>1761498</v>
      </c>
      <c r="H10" s="6">
        <v>610158</v>
      </c>
      <c r="I10" s="6">
        <f t="shared" si="1"/>
        <v>1151340</v>
      </c>
      <c r="K10" s="6">
        <v>0</v>
      </c>
      <c r="L10" s="6">
        <v>202034</v>
      </c>
      <c r="M10" s="8"/>
      <c r="N10" s="6">
        <v>25489</v>
      </c>
      <c r="O10" s="8">
        <v>2211</v>
      </c>
      <c r="P10" s="6">
        <v>142098</v>
      </c>
      <c r="R10" s="14" t="s">
        <v>186</v>
      </c>
      <c r="S10" s="14">
        <f t="shared" si="2"/>
        <v>1099400</v>
      </c>
      <c r="T10" s="14">
        <f t="shared" si="3"/>
        <v>1495472</v>
      </c>
      <c r="V10" s="126" t="s">
        <v>187</v>
      </c>
      <c r="W10" s="26">
        <v>4655071</v>
      </c>
      <c r="X10">
        <v>4655071</v>
      </c>
      <c r="Y10" s="24">
        <f t="shared" si="4"/>
        <v>0.29603324679288956</v>
      </c>
      <c r="AA10" s="126" t="s">
        <v>187</v>
      </c>
      <c r="AB10" s="26">
        <v>8126434</v>
      </c>
      <c r="AC10">
        <v>8126434</v>
      </c>
      <c r="AD10" s="24">
        <f t="shared" si="5"/>
        <v>0.3703983055022998</v>
      </c>
    </row>
    <row r="11" spans="1:30" x14ac:dyDescent="0.25">
      <c r="A11" s="6">
        <v>2221</v>
      </c>
      <c r="B11" s="14" t="str">
        <f t="shared" si="6"/>
        <v>22</v>
      </c>
      <c r="C11" s="6" t="s">
        <v>9</v>
      </c>
      <c r="D11" s="6">
        <v>7308</v>
      </c>
      <c r="E11" s="6">
        <v>0</v>
      </c>
      <c r="F11" s="6">
        <f t="shared" si="0"/>
        <v>7308</v>
      </c>
      <c r="G11" s="6">
        <v>117764</v>
      </c>
      <c r="H11" s="6">
        <v>17787</v>
      </c>
      <c r="I11" s="6">
        <f t="shared" si="1"/>
        <v>99977</v>
      </c>
      <c r="K11" s="6">
        <v>0</v>
      </c>
      <c r="L11" s="6">
        <v>0</v>
      </c>
      <c r="N11" s="6">
        <v>0</v>
      </c>
      <c r="P11" s="6">
        <v>0</v>
      </c>
      <c r="R11" s="14" t="s">
        <v>186</v>
      </c>
      <c r="S11" s="14">
        <f t="shared" si="2"/>
        <v>7308</v>
      </c>
      <c r="T11" s="14">
        <f t="shared" si="3"/>
        <v>99977</v>
      </c>
      <c r="V11" s="126" t="s">
        <v>188</v>
      </c>
      <c r="W11" s="26">
        <v>2213679</v>
      </c>
      <c r="X11">
        <v>2213679</v>
      </c>
      <c r="Y11" s="24">
        <f t="shared" si="4"/>
        <v>0.1407760658703674</v>
      </c>
      <c r="AA11" s="126" t="s">
        <v>188</v>
      </c>
      <c r="AB11" s="26">
        <v>1611378</v>
      </c>
      <c r="AC11">
        <v>1611378</v>
      </c>
      <c r="AD11" s="24">
        <f t="shared" si="5"/>
        <v>7.3445705794655425E-2</v>
      </c>
    </row>
    <row r="12" spans="1:30" x14ac:dyDescent="0.25">
      <c r="A12" s="124">
        <v>2330</v>
      </c>
      <c r="B12" s="124" t="str">
        <f t="shared" si="6"/>
        <v>23</v>
      </c>
      <c r="C12" s="124" t="s">
        <v>10</v>
      </c>
      <c r="D12" s="6">
        <v>3330402</v>
      </c>
      <c r="E12" s="6">
        <v>878898</v>
      </c>
      <c r="F12" s="6">
        <f t="shared" si="0"/>
        <v>2451504</v>
      </c>
      <c r="G12" s="6">
        <v>4261977</v>
      </c>
      <c r="H12" s="6">
        <v>589056</v>
      </c>
      <c r="I12" s="6">
        <f t="shared" si="1"/>
        <v>3672921</v>
      </c>
      <c r="K12" s="6">
        <v>0</v>
      </c>
      <c r="L12" s="6">
        <v>45568</v>
      </c>
      <c r="N12" s="6">
        <v>0</v>
      </c>
      <c r="O12" s="8">
        <v>2330</v>
      </c>
      <c r="P12" s="6">
        <v>464727</v>
      </c>
      <c r="R12" s="14" t="s">
        <v>187</v>
      </c>
      <c r="S12" s="14">
        <f t="shared" si="2"/>
        <v>2451504</v>
      </c>
      <c r="T12" s="14">
        <f t="shared" si="3"/>
        <v>4183216</v>
      </c>
      <c r="V12" s="23" t="s">
        <v>189</v>
      </c>
      <c r="W12" s="26">
        <v>162079</v>
      </c>
      <c r="X12">
        <v>162079</v>
      </c>
      <c r="Y12" s="24">
        <f t="shared" si="4"/>
        <v>1.0307205326609357E-2</v>
      </c>
      <c r="AA12" s="126" t="s">
        <v>189</v>
      </c>
      <c r="AB12" s="26">
        <v>2292036</v>
      </c>
      <c r="AC12">
        <v>2292036</v>
      </c>
      <c r="AD12" s="24">
        <f t="shared" si="5"/>
        <v>0.10446971581265155</v>
      </c>
    </row>
    <row r="13" spans="1:30" x14ac:dyDescent="0.25">
      <c r="A13" s="124">
        <v>2340</v>
      </c>
      <c r="B13" s="124" t="str">
        <f t="shared" si="6"/>
        <v>23</v>
      </c>
      <c r="C13" s="124" t="s">
        <v>11</v>
      </c>
      <c r="D13" s="6">
        <v>2537700</v>
      </c>
      <c r="E13" s="6">
        <v>1013903</v>
      </c>
      <c r="F13" s="6">
        <f t="shared" si="0"/>
        <v>1523797</v>
      </c>
      <c r="G13" s="6">
        <v>3376698</v>
      </c>
      <c r="H13" s="6">
        <v>218131</v>
      </c>
      <c r="I13" s="6">
        <f t="shared" si="1"/>
        <v>3158567</v>
      </c>
      <c r="K13" s="6">
        <v>0</v>
      </c>
      <c r="L13" s="6">
        <v>0</v>
      </c>
      <c r="M13" s="8"/>
      <c r="N13" s="6">
        <v>186184</v>
      </c>
      <c r="O13" s="8">
        <v>2340</v>
      </c>
      <c r="P13" s="6">
        <v>75149</v>
      </c>
      <c r="R13" s="14" t="s">
        <v>187</v>
      </c>
      <c r="S13" s="14">
        <f t="shared" si="2"/>
        <v>1709981</v>
      </c>
      <c r="T13" s="14">
        <f t="shared" si="3"/>
        <v>3233716</v>
      </c>
      <c r="V13" s="23" t="s">
        <v>190</v>
      </c>
      <c r="W13" s="26">
        <v>90981</v>
      </c>
      <c r="X13">
        <v>90981</v>
      </c>
      <c r="Y13" s="24">
        <f t="shared" si="4"/>
        <v>5.7858195560204963E-3</v>
      </c>
      <c r="AA13" s="23" t="s">
        <v>190</v>
      </c>
      <c r="AB13" s="26">
        <v>200075</v>
      </c>
      <c r="AC13">
        <v>200075</v>
      </c>
      <c r="AD13" s="24">
        <f t="shared" si="5"/>
        <v>9.1193063246896022E-3</v>
      </c>
    </row>
    <row r="14" spans="1:30" x14ac:dyDescent="0.25">
      <c r="A14" s="124">
        <v>2350</v>
      </c>
      <c r="B14" s="124" t="str">
        <f t="shared" si="6"/>
        <v>23</v>
      </c>
      <c r="C14" s="124" t="s">
        <v>12</v>
      </c>
      <c r="D14" s="6">
        <v>430219</v>
      </c>
      <c r="E14" s="6">
        <v>117117</v>
      </c>
      <c r="F14" s="6">
        <f t="shared" si="0"/>
        <v>313102</v>
      </c>
      <c r="G14" s="6">
        <v>771327</v>
      </c>
      <c r="H14" s="6">
        <v>61825</v>
      </c>
      <c r="I14" s="6">
        <f t="shared" si="1"/>
        <v>709502</v>
      </c>
      <c r="K14" s="6">
        <v>180484</v>
      </c>
      <c r="L14" s="6">
        <v>0</v>
      </c>
      <c r="N14" s="6">
        <v>0</v>
      </c>
      <c r="P14" s="6">
        <v>0</v>
      </c>
      <c r="R14" s="14" t="s">
        <v>187</v>
      </c>
      <c r="S14" s="14">
        <f t="shared" si="2"/>
        <v>493586</v>
      </c>
      <c r="T14" s="14">
        <f t="shared" si="3"/>
        <v>709502</v>
      </c>
      <c r="V14" s="23" t="s">
        <v>191</v>
      </c>
      <c r="W14" s="26">
        <v>428413</v>
      </c>
      <c r="X14">
        <v>428413</v>
      </c>
      <c r="Y14" s="24">
        <f t="shared" si="4"/>
        <v>2.7244373148826776E-2</v>
      </c>
      <c r="AA14" s="23" t="s">
        <v>191</v>
      </c>
      <c r="AB14" s="26">
        <v>169325</v>
      </c>
      <c r="AC14">
        <v>169325</v>
      </c>
      <c r="AD14" s="24">
        <f t="shared" si="5"/>
        <v>7.7177385651783928E-3</v>
      </c>
    </row>
    <row r="15" spans="1:30" x14ac:dyDescent="0.25">
      <c r="A15" s="6">
        <v>2410</v>
      </c>
      <c r="B15" s="14" t="str">
        <f t="shared" si="6"/>
        <v>24</v>
      </c>
      <c r="C15" s="6" t="s">
        <v>13</v>
      </c>
      <c r="D15" s="6">
        <v>0</v>
      </c>
      <c r="E15" s="6">
        <v>0</v>
      </c>
      <c r="F15" s="6">
        <f t="shared" si="0"/>
        <v>0</v>
      </c>
      <c r="G15" s="6">
        <v>0</v>
      </c>
      <c r="H15" s="6">
        <v>0</v>
      </c>
      <c r="I15" s="6">
        <f t="shared" si="1"/>
        <v>0</v>
      </c>
      <c r="K15" s="6">
        <v>0</v>
      </c>
      <c r="L15" s="6">
        <v>0</v>
      </c>
      <c r="N15" s="6">
        <v>0</v>
      </c>
      <c r="P15" s="6">
        <v>0</v>
      </c>
      <c r="R15" s="14" t="s">
        <v>188</v>
      </c>
      <c r="S15" s="14">
        <f t="shared" si="2"/>
        <v>0</v>
      </c>
      <c r="T15" s="14">
        <f t="shared" si="3"/>
        <v>0</v>
      </c>
      <c r="V15" s="23" t="s">
        <v>192</v>
      </c>
      <c r="W15" s="26">
        <v>212847</v>
      </c>
      <c r="X15">
        <v>212847</v>
      </c>
      <c r="Y15" s="24">
        <f t="shared" si="4"/>
        <v>1.3535730922283714E-2</v>
      </c>
      <c r="AA15" s="23" t="s">
        <v>192</v>
      </c>
      <c r="AB15" s="26">
        <v>437994</v>
      </c>
      <c r="AC15">
        <v>437994</v>
      </c>
      <c r="AD15" s="24">
        <f t="shared" si="5"/>
        <v>1.9963520951523667E-2</v>
      </c>
    </row>
    <row r="16" spans="1:30" x14ac:dyDescent="0.25">
      <c r="A16" s="124">
        <v>2429</v>
      </c>
      <c r="B16" s="124" t="str">
        <f t="shared" si="6"/>
        <v>24</v>
      </c>
      <c r="C16" s="124" t="s">
        <v>14</v>
      </c>
      <c r="D16" s="6">
        <v>901532</v>
      </c>
      <c r="E16" s="6">
        <v>107294</v>
      </c>
      <c r="F16" s="6">
        <f t="shared" si="0"/>
        <v>794238</v>
      </c>
      <c r="G16" s="6">
        <v>1269232</v>
      </c>
      <c r="H16" s="6">
        <v>291656</v>
      </c>
      <c r="I16" s="6">
        <f t="shared" si="1"/>
        <v>977576</v>
      </c>
      <c r="K16" s="6">
        <v>0</v>
      </c>
      <c r="L16" s="6">
        <v>20832</v>
      </c>
      <c r="M16" s="8"/>
      <c r="N16" s="6">
        <v>18068</v>
      </c>
      <c r="P16" s="6">
        <v>0</v>
      </c>
      <c r="R16" s="14" t="s">
        <v>188</v>
      </c>
      <c r="S16" s="14">
        <f t="shared" si="2"/>
        <v>812306</v>
      </c>
      <c r="T16" s="14">
        <f t="shared" si="3"/>
        <v>998408</v>
      </c>
      <c r="V16" s="37" t="s">
        <v>193</v>
      </c>
      <c r="W16" s="26">
        <v>1640437</v>
      </c>
      <c r="X16">
        <v>1640437</v>
      </c>
      <c r="Y16" s="24">
        <f t="shared" si="4"/>
        <v>0.10432147893537766</v>
      </c>
      <c r="AA16" s="37" t="s">
        <v>193</v>
      </c>
      <c r="AB16" s="26">
        <v>2365115</v>
      </c>
      <c r="AC16">
        <v>2365115</v>
      </c>
      <c r="AD16" s="24">
        <f t="shared" si="5"/>
        <v>0.10780061565971885</v>
      </c>
    </row>
    <row r="17" spans="1:30" x14ac:dyDescent="0.25">
      <c r="A17" s="124">
        <v>2430</v>
      </c>
      <c r="B17" s="124" t="str">
        <f t="shared" si="6"/>
        <v>24</v>
      </c>
      <c r="C17" s="124" t="s">
        <v>15</v>
      </c>
      <c r="D17" s="6">
        <v>1733039</v>
      </c>
      <c r="E17" s="6">
        <v>331666</v>
      </c>
      <c r="F17" s="6">
        <f t="shared" si="0"/>
        <v>1401373</v>
      </c>
      <c r="G17" s="6">
        <v>929621</v>
      </c>
      <c r="H17" s="6">
        <v>327423</v>
      </c>
      <c r="I17" s="6">
        <f t="shared" si="1"/>
        <v>602198</v>
      </c>
      <c r="K17" s="6">
        <v>0</v>
      </c>
      <c r="L17" s="6">
        <v>0</v>
      </c>
      <c r="N17" s="6">
        <v>0</v>
      </c>
      <c r="O17" s="8">
        <v>2430</v>
      </c>
      <c r="P17" s="6">
        <v>10772</v>
      </c>
      <c r="R17" s="14" t="s">
        <v>188</v>
      </c>
      <c r="S17" s="14">
        <f t="shared" si="2"/>
        <v>1401373</v>
      </c>
      <c r="T17" s="14">
        <f t="shared" si="3"/>
        <v>612970</v>
      </c>
      <c r="V17" s="23" t="s">
        <v>194</v>
      </c>
      <c r="W17" s="26">
        <v>0</v>
      </c>
      <c r="X17">
        <v>0</v>
      </c>
      <c r="Y17" s="24">
        <f t="shared" si="4"/>
        <v>0</v>
      </c>
      <c r="AA17" s="23" t="s">
        <v>194</v>
      </c>
      <c r="AB17" s="26">
        <v>1536</v>
      </c>
      <c r="AC17">
        <v>1536</v>
      </c>
      <c r="AD17" s="24">
        <f t="shared" si="5"/>
        <v>7.0010018816559939E-5</v>
      </c>
    </row>
    <row r="18" spans="1:30" x14ac:dyDescent="0.25">
      <c r="A18" s="124">
        <v>2540</v>
      </c>
      <c r="B18" s="124" t="str">
        <f t="shared" si="6"/>
        <v>25</v>
      </c>
      <c r="C18" s="124" t="s">
        <v>16</v>
      </c>
      <c r="D18" s="6">
        <v>741948</v>
      </c>
      <c r="E18" s="6">
        <v>579869</v>
      </c>
      <c r="F18" s="6">
        <f t="shared" si="0"/>
        <v>162079</v>
      </c>
      <c r="G18" s="6">
        <v>3025595</v>
      </c>
      <c r="H18" s="6">
        <v>733559</v>
      </c>
      <c r="I18" s="6">
        <f t="shared" si="1"/>
        <v>2292036</v>
      </c>
      <c r="K18" s="6">
        <v>0</v>
      </c>
      <c r="L18" s="6">
        <v>0</v>
      </c>
      <c r="N18" s="6">
        <v>0</v>
      </c>
      <c r="P18" s="6">
        <v>0</v>
      </c>
      <c r="R18" s="14" t="s">
        <v>189</v>
      </c>
      <c r="S18" s="14">
        <f t="shared" si="2"/>
        <v>162079</v>
      </c>
      <c r="T18" s="14">
        <f t="shared" si="3"/>
        <v>2292036</v>
      </c>
      <c r="V18" s="23" t="s">
        <v>231</v>
      </c>
      <c r="W18" s="26">
        <v>0</v>
      </c>
      <c r="X18">
        <v>0</v>
      </c>
      <c r="Y18" s="24">
        <f t="shared" si="4"/>
        <v>0</v>
      </c>
      <c r="AA18" s="23" t="s">
        <v>231</v>
      </c>
      <c r="AB18" s="26">
        <v>0</v>
      </c>
      <c r="AC18">
        <v>0</v>
      </c>
      <c r="AD18" s="24">
        <f t="shared" si="5"/>
        <v>0</v>
      </c>
    </row>
    <row r="19" spans="1:30" x14ac:dyDescent="0.25">
      <c r="A19" s="6">
        <v>2640</v>
      </c>
      <c r="B19" s="14" t="str">
        <f t="shared" si="6"/>
        <v>26</v>
      </c>
      <c r="C19" s="6" t="s">
        <v>17</v>
      </c>
      <c r="D19" s="6">
        <v>150406</v>
      </c>
      <c r="E19" s="6">
        <v>59425</v>
      </c>
      <c r="F19" s="6">
        <f t="shared" si="0"/>
        <v>90981</v>
      </c>
      <c r="G19" s="6">
        <v>45290</v>
      </c>
      <c r="H19" s="6">
        <v>16957</v>
      </c>
      <c r="I19" s="6">
        <f t="shared" si="1"/>
        <v>28333</v>
      </c>
      <c r="K19" s="6">
        <v>0</v>
      </c>
      <c r="L19" s="6">
        <v>171742</v>
      </c>
      <c r="N19" s="6">
        <v>0</v>
      </c>
      <c r="P19" s="6">
        <v>0</v>
      </c>
      <c r="R19" s="14" t="s">
        <v>190</v>
      </c>
      <c r="S19" s="14">
        <f t="shared" si="2"/>
        <v>90981</v>
      </c>
      <c r="T19" s="14">
        <f t="shared" si="3"/>
        <v>200075</v>
      </c>
      <c r="V19" s="38" t="s">
        <v>195</v>
      </c>
      <c r="W19" s="26">
        <v>805715</v>
      </c>
      <c r="X19">
        <v>805715</v>
      </c>
      <c r="Y19" s="24">
        <f t="shared" si="4"/>
        <v>5.1238408058595246E-2</v>
      </c>
      <c r="AA19" s="23" t="s">
        <v>195</v>
      </c>
      <c r="AB19" s="26">
        <v>82828</v>
      </c>
      <c r="AC19">
        <v>82828</v>
      </c>
      <c r="AD19" s="24">
        <f t="shared" si="5"/>
        <v>3.775253801131528E-3</v>
      </c>
    </row>
    <row r="20" spans="1:30" x14ac:dyDescent="0.25">
      <c r="A20" s="6">
        <v>2990</v>
      </c>
      <c r="B20" s="14" t="str">
        <f t="shared" si="6"/>
        <v>29</v>
      </c>
      <c r="C20" s="6" t="s">
        <v>18</v>
      </c>
      <c r="D20" s="6">
        <v>456056</v>
      </c>
      <c r="E20" s="6">
        <v>65645</v>
      </c>
      <c r="F20" s="6">
        <f t="shared" si="0"/>
        <v>390411</v>
      </c>
      <c r="G20" s="6">
        <v>409306</v>
      </c>
      <c r="H20" s="6">
        <v>239981</v>
      </c>
      <c r="I20" s="6">
        <f t="shared" si="1"/>
        <v>169325</v>
      </c>
      <c r="K20" s="6">
        <v>7688</v>
      </c>
      <c r="L20" s="6">
        <v>0</v>
      </c>
      <c r="M20" s="8"/>
      <c r="N20" s="6">
        <v>30314</v>
      </c>
      <c r="P20" s="6">
        <v>0</v>
      </c>
      <c r="R20" s="14" t="s">
        <v>191</v>
      </c>
      <c r="S20" s="14">
        <f t="shared" si="2"/>
        <v>428413</v>
      </c>
      <c r="T20" s="14">
        <f t="shared" si="3"/>
        <v>169325</v>
      </c>
      <c r="V20" s="23" t="s">
        <v>196</v>
      </c>
      <c r="W20" s="26">
        <v>29914</v>
      </c>
      <c r="X20">
        <v>29914</v>
      </c>
      <c r="Y20" s="24">
        <f t="shared" si="4"/>
        <v>1.9023423154152749E-3</v>
      </c>
      <c r="AA20" s="23" t="s">
        <v>196</v>
      </c>
      <c r="AB20" s="26">
        <v>170459</v>
      </c>
      <c r="AC20">
        <v>170459</v>
      </c>
      <c r="AD20" s="24">
        <f t="shared" si="5"/>
        <v>7.7694256493828062E-3</v>
      </c>
    </row>
    <row r="21" spans="1:30" x14ac:dyDescent="0.25">
      <c r="A21" s="17">
        <v>3110</v>
      </c>
      <c r="B21" s="17" t="str">
        <f t="shared" si="6"/>
        <v>31</v>
      </c>
      <c r="C21" s="17" t="s">
        <v>19</v>
      </c>
      <c r="D21" s="6">
        <v>27877</v>
      </c>
      <c r="E21" s="6">
        <v>6507</v>
      </c>
      <c r="F21" s="6">
        <f t="shared" si="0"/>
        <v>21370</v>
      </c>
      <c r="G21" s="6">
        <v>7219290</v>
      </c>
      <c r="H21" s="6">
        <v>6905357</v>
      </c>
      <c r="I21" s="6">
        <f t="shared" si="1"/>
        <v>313933</v>
      </c>
      <c r="K21" s="6">
        <v>44921</v>
      </c>
      <c r="L21" s="6">
        <v>0</v>
      </c>
      <c r="M21" s="8"/>
      <c r="N21" s="6">
        <v>74236</v>
      </c>
      <c r="O21" s="8">
        <v>3110</v>
      </c>
      <c r="P21" s="6">
        <v>3997</v>
      </c>
      <c r="R21" s="14" t="s">
        <v>192</v>
      </c>
      <c r="S21" s="14">
        <f t="shared" si="2"/>
        <v>140527</v>
      </c>
      <c r="T21" s="14">
        <f t="shared" si="3"/>
        <v>317930</v>
      </c>
      <c r="V21" s="23" t="s">
        <v>224</v>
      </c>
      <c r="W21" s="26">
        <v>0</v>
      </c>
      <c r="X21">
        <v>0</v>
      </c>
      <c r="Y21" s="24">
        <f t="shared" si="4"/>
        <v>0</v>
      </c>
      <c r="AA21" s="23" t="s">
        <v>224</v>
      </c>
      <c r="AB21" s="26">
        <v>0</v>
      </c>
      <c r="AC21">
        <v>0</v>
      </c>
      <c r="AD21" s="24">
        <f t="shared" si="5"/>
        <v>0</v>
      </c>
    </row>
    <row r="22" spans="1:30" x14ac:dyDescent="0.25">
      <c r="A22" s="17">
        <v>3120</v>
      </c>
      <c r="B22" s="17" t="str">
        <f t="shared" si="6"/>
        <v>31</v>
      </c>
      <c r="C22" s="17" t="s">
        <v>20</v>
      </c>
      <c r="D22" s="6">
        <v>6100</v>
      </c>
      <c r="E22" s="6">
        <v>6100</v>
      </c>
      <c r="F22" s="6">
        <f t="shared" si="0"/>
        <v>0</v>
      </c>
      <c r="G22" s="6">
        <v>361916</v>
      </c>
      <c r="H22" s="6">
        <v>358185</v>
      </c>
      <c r="I22" s="6">
        <f t="shared" si="1"/>
        <v>3731</v>
      </c>
      <c r="K22" s="6">
        <v>6471</v>
      </c>
      <c r="L22" s="6">
        <v>0</v>
      </c>
      <c r="N22" s="6">
        <v>0</v>
      </c>
      <c r="P22" s="6">
        <v>0</v>
      </c>
      <c r="R22" s="14" t="s">
        <v>192</v>
      </c>
      <c r="S22" s="14">
        <f t="shared" si="2"/>
        <v>6471</v>
      </c>
      <c r="T22" s="14">
        <f t="shared" si="3"/>
        <v>3731</v>
      </c>
      <c r="V22" s="23" t="s">
        <v>197</v>
      </c>
      <c r="W22" s="26">
        <v>0</v>
      </c>
      <c r="X22">
        <v>0</v>
      </c>
      <c r="Y22" s="24">
        <f t="shared" si="4"/>
        <v>0</v>
      </c>
      <c r="AA22" s="23" t="s">
        <v>197</v>
      </c>
      <c r="AB22" s="26">
        <v>28201</v>
      </c>
      <c r="AC22">
        <v>28201</v>
      </c>
      <c r="AD22" s="24">
        <f t="shared" si="5"/>
        <v>1.2853857686496138E-3</v>
      </c>
    </row>
    <row r="23" spans="1:30" x14ac:dyDescent="0.25">
      <c r="A23" s="17">
        <v>3130</v>
      </c>
      <c r="B23" s="17" t="str">
        <f t="shared" si="6"/>
        <v>31</v>
      </c>
      <c r="C23" s="17" t="s">
        <v>21</v>
      </c>
      <c r="D23" s="6">
        <v>1400</v>
      </c>
      <c r="E23" s="6">
        <v>1400</v>
      </c>
      <c r="F23" s="6">
        <f t="shared" si="0"/>
        <v>0</v>
      </c>
      <c r="G23" s="6">
        <v>834246</v>
      </c>
      <c r="H23" s="6">
        <v>828406</v>
      </c>
      <c r="I23" s="6">
        <f t="shared" si="1"/>
        <v>5840</v>
      </c>
      <c r="K23" s="6">
        <v>32406</v>
      </c>
      <c r="L23" s="6">
        <v>0</v>
      </c>
      <c r="M23" s="8"/>
      <c r="N23" s="6">
        <v>11690</v>
      </c>
      <c r="P23" s="6">
        <v>0</v>
      </c>
      <c r="R23" s="14" t="s">
        <v>192</v>
      </c>
      <c r="S23" s="14">
        <f t="shared" si="2"/>
        <v>44096</v>
      </c>
      <c r="T23" s="14">
        <f t="shared" si="3"/>
        <v>5840</v>
      </c>
      <c r="V23" s="23" t="s">
        <v>198</v>
      </c>
      <c r="W23" s="26">
        <v>13035</v>
      </c>
      <c r="X23">
        <v>13035</v>
      </c>
      <c r="Y23" s="24">
        <f t="shared" si="4"/>
        <v>8.2894404230253753E-4</v>
      </c>
      <c r="AA23" s="23" t="s">
        <v>198</v>
      </c>
      <c r="AB23" s="26">
        <v>4496</v>
      </c>
      <c r="AC23">
        <v>4496</v>
      </c>
      <c r="AD23" s="24">
        <f t="shared" si="5"/>
        <v>2.0492515924430566E-4</v>
      </c>
    </row>
    <row r="24" spans="1:30" x14ac:dyDescent="0.25">
      <c r="A24" s="17">
        <v>3190</v>
      </c>
      <c r="B24" s="17" t="str">
        <f t="shared" si="6"/>
        <v>31</v>
      </c>
      <c r="C24" s="17" t="s">
        <v>22</v>
      </c>
      <c r="D24" s="6">
        <v>21447</v>
      </c>
      <c r="E24" s="6">
        <v>21447</v>
      </c>
      <c r="F24" s="6">
        <f t="shared" si="0"/>
        <v>0</v>
      </c>
      <c r="G24" s="6">
        <v>3410685</v>
      </c>
      <c r="H24" s="6">
        <v>3300192</v>
      </c>
      <c r="I24" s="6">
        <f t="shared" si="1"/>
        <v>110493</v>
      </c>
      <c r="K24" s="6">
        <v>10742</v>
      </c>
      <c r="L24" s="6">
        <v>0</v>
      </c>
      <c r="M24" s="8"/>
      <c r="N24" s="6">
        <v>11011</v>
      </c>
      <c r="P24" s="6">
        <v>0</v>
      </c>
      <c r="R24" s="14" t="s">
        <v>192</v>
      </c>
      <c r="S24" s="14">
        <f t="shared" si="2"/>
        <v>21753</v>
      </c>
      <c r="T24" s="14">
        <f t="shared" si="3"/>
        <v>110493</v>
      </c>
      <c r="V24" s="23" t="s">
        <v>199</v>
      </c>
      <c r="W24" s="26">
        <v>0</v>
      </c>
      <c r="X24">
        <v>0</v>
      </c>
      <c r="Y24" s="24">
        <f t="shared" si="4"/>
        <v>0</v>
      </c>
      <c r="AA24" s="23" t="s">
        <v>199</v>
      </c>
      <c r="AB24" s="26">
        <v>0</v>
      </c>
      <c r="AC24">
        <v>0</v>
      </c>
      <c r="AD24" s="24">
        <f t="shared" si="5"/>
        <v>0</v>
      </c>
    </row>
    <row r="25" spans="1:30" x14ac:dyDescent="0.25">
      <c r="A25" s="6">
        <v>3211</v>
      </c>
      <c r="B25" s="14" t="str">
        <f t="shared" si="6"/>
        <v>32</v>
      </c>
      <c r="C25" s="6" t="s">
        <v>23</v>
      </c>
      <c r="D25" s="6">
        <v>433065</v>
      </c>
      <c r="E25" s="6">
        <v>6152</v>
      </c>
      <c r="F25" s="6">
        <f t="shared" si="0"/>
        <v>426913</v>
      </c>
      <c r="G25" s="6">
        <v>370104</v>
      </c>
      <c r="H25" s="6">
        <v>202073</v>
      </c>
      <c r="I25" s="6">
        <f t="shared" si="1"/>
        <v>168031</v>
      </c>
      <c r="K25" s="6">
        <v>0</v>
      </c>
      <c r="L25" s="6">
        <v>2866</v>
      </c>
      <c r="N25" s="6">
        <v>0</v>
      </c>
      <c r="P25" s="6">
        <v>0</v>
      </c>
      <c r="R25" s="14" t="s">
        <v>193</v>
      </c>
      <c r="S25" s="14">
        <f t="shared" si="2"/>
        <v>426913</v>
      </c>
      <c r="T25" s="14">
        <f t="shared" si="3"/>
        <v>170897</v>
      </c>
      <c r="V25" s="23" t="s">
        <v>200</v>
      </c>
      <c r="W25" s="26">
        <v>0</v>
      </c>
      <c r="X25">
        <v>0</v>
      </c>
      <c r="Y25" s="24">
        <f t="shared" si="4"/>
        <v>0</v>
      </c>
      <c r="AA25" s="23" t="s">
        <v>200</v>
      </c>
      <c r="AB25" s="26">
        <v>8695</v>
      </c>
      <c r="AC25">
        <v>8695</v>
      </c>
      <c r="AD25" s="24">
        <f t="shared" si="5"/>
        <v>3.9631322500650304E-4</v>
      </c>
    </row>
    <row r="26" spans="1:30" x14ac:dyDescent="0.25">
      <c r="A26" s="16">
        <v>3212</v>
      </c>
      <c r="B26" s="16" t="str">
        <f t="shared" si="6"/>
        <v>32</v>
      </c>
      <c r="C26" s="16" t="s">
        <v>24</v>
      </c>
      <c r="D26" s="6">
        <v>1590961</v>
      </c>
      <c r="E26" s="6">
        <v>1027569</v>
      </c>
      <c r="F26" s="6">
        <f t="shared" si="0"/>
        <v>563392</v>
      </c>
      <c r="G26" s="6">
        <v>583494</v>
      </c>
      <c r="H26" s="6">
        <v>65098</v>
      </c>
      <c r="I26" s="6">
        <f t="shared" si="1"/>
        <v>518396</v>
      </c>
      <c r="K26" s="6">
        <v>0</v>
      </c>
      <c r="L26" s="6">
        <v>0</v>
      </c>
      <c r="N26" s="6">
        <v>0</v>
      </c>
      <c r="P26" s="6">
        <v>0</v>
      </c>
      <c r="R26" s="14" t="s">
        <v>193</v>
      </c>
      <c r="S26" s="14">
        <f t="shared" si="2"/>
        <v>563392</v>
      </c>
      <c r="T26" s="14">
        <f t="shared" si="3"/>
        <v>518396</v>
      </c>
      <c r="V26" s="23" t="s">
        <v>232</v>
      </c>
      <c r="W26" s="26">
        <v>0</v>
      </c>
      <c r="X26">
        <v>0</v>
      </c>
      <c r="Y26" s="24">
        <f t="shared" si="4"/>
        <v>0</v>
      </c>
      <c r="AA26" s="23" t="s">
        <v>232</v>
      </c>
      <c r="AB26" s="26">
        <v>0</v>
      </c>
      <c r="AC26">
        <v>0</v>
      </c>
      <c r="AD26" s="24">
        <f t="shared" si="5"/>
        <v>0</v>
      </c>
    </row>
    <row r="27" spans="1:30" x14ac:dyDescent="0.25">
      <c r="A27" s="16">
        <v>3219</v>
      </c>
      <c r="B27" s="16" t="str">
        <f t="shared" si="6"/>
        <v>32</v>
      </c>
      <c r="C27" s="16" t="s">
        <v>25</v>
      </c>
      <c r="D27" s="6">
        <v>185732</v>
      </c>
      <c r="E27" s="6">
        <v>82183</v>
      </c>
      <c r="F27" s="6">
        <f t="shared" si="0"/>
        <v>103549</v>
      </c>
      <c r="G27" s="6">
        <v>1445580</v>
      </c>
      <c r="H27" s="6">
        <v>1106090</v>
      </c>
      <c r="I27" s="6">
        <f t="shared" si="1"/>
        <v>339490</v>
      </c>
      <c r="K27" s="6">
        <v>0</v>
      </c>
      <c r="L27" s="6">
        <v>0</v>
      </c>
      <c r="N27" s="6">
        <v>0</v>
      </c>
      <c r="O27" s="8">
        <v>3219</v>
      </c>
      <c r="P27" s="6">
        <v>3829</v>
      </c>
      <c r="R27" s="14" t="s">
        <v>193</v>
      </c>
      <c r="S27" s="14">
        <f t="shared" si="2"/>
        <v>103549</v>
      </c>
      <c r="T27" s="14">
        <f t="shared" si="3"/>
        <v>343319</v>
      </c>
      <c r="V27" s="23" t="s">
        <v>201</v>
      </c>
      <c r="W27" s="26">
        <v>221719</v>
      </c>
      <c r="X27">
        <v>221719</v>
      </c>
      <c r="Y27" s="24">
        <f t="shared" si="4"/>
        <v>1.4099934339491854E-2</v>
      </c>
      <c r="AA27" s="23" t="s">
        <v>201</v>
      </c>
      <c r="AB27" s="26">
        <v>50556</v>
      </c>
      <c r="AC27">
        <v>50556</v>
      </c>
      <c r="AD27" s="24">
        <f t="shared" si="5"/>
        <v>2.30431413495443E-3</v>
      </c>
    </row>
    <row r="28" spans="1:30" x14ac:dyDescent="0.25">
      <c r="A28" s="16">
        <v>3220</v>
      </c>
      <c r="B28" s="16" t="str">
        <f t="shared" si="6"/>
        <v>32</v>
      </c>
      <c r="C28" s="16" t="s">
        <v>26</v>
      </c>
      <c r="D28" s="6">
        <v>1506980</v>
      </c>
      <c r="E28" s="6">
        <v>1434406</v>
      </c>
      <c r="F28" s="6">
        <f t="shared" si="0"/>
        <v>72574</v>
      </c>
      <c r="G28" s="6">
        <v>1472882</v>
      </c>
      <c r="H28" s="6">
        <v>1171130</v>
      </c>
      <c r="I28" s="6">
        <f t="shared" si="1"/>
        <v>301752</v>
      </c>
      <c r="K28" s="6">
        <v>0</v>
      </c>
      <c r="L28" s="6">
        <v>2785</v>
      </c>
      <c r="N28" s="6">
        <v>0</v>
      </c>
      <c r="P28" s="6">
        <v>0</v>
      </c>
      <c r="R28" s="14" t="s">
        <v>193</v>
      </c>
      <c r="S28" s="14">
        <f t="shared" si="2"/>
        <v>72574</v>
      </c>
      <c r="T28" s="14">
        <f t="shared" si="3"/>
        <v>304537</v>
      </c>
      <c r="V28" s="23" t="s">
        <v>202</v>
      </c>
      <c r="W28" s="26">
        <v>35794</v>
      </c>
      <c r="X28">
        <v>35794</v>
      </c>
      <c r="Y28" s="24">
        <f t="shared" si="4"/>
        <v>2.2762733448543943E-3</v>
      </c>
      <c r="AA28" s="23" t="s">
        <v>202</v>
      </c>
      <c r="AB28" s="26">
        <v>82990</v>
      </c>
      <c r="AC28">
        <v>82990</v>
      </c>
      <c r="AD28" s="24">
        <f t="shared" si="5"/>
        <v>3.7826376703035867E-3</v>
      </c>
    </row>
    <row r="29" spans="1:30" x14ac:dyDescent="0.25">
      <c r="A29" s="6">
        <v>3230</v>
      </c>
      <c r="B29" s="14" t="str">
        <f t="shared" si="6"/>
        <v>32</v>
      </c>
      <c r="C29" s="6" t="s">
        <v>27</v>
      </c>
      <c r="D29" s="6">
        <v>49198</v>
      </c>
      <c r="E29" s="6">
        <v>44948</v>
      </c>
      <c r="F29" s="6">
        <f t="shared" si="0"/>
        <v>4250</v>
      </c>
      <c r="G29" s="6">
        <v>26832</v>
      </c>
      <c r="H29" s="6">
        <v>22563</v>
      </c>
      <c r="I29" s="6">
        <f t="shared" si="1"/>
        <v>4269</v>
      </c>
      <c r="K29" s="6">
        <v>0</v>
      </c>
      <c r="L29" s="6">
        <v>0</v>
      </c>
      <c r="N29" s="6">
        <v>0</v>
      </c>
      <c r="P29" s="6">
        <v>0</v>
      </c>
      <c r="R29" s="14" t="s">
        <v>193</v>
      </c>
      <c r="S29" s="14">
        <f t="shared" si="2"/>
        <v>4250</v>
      </c>
      <c r="T29" s="14">
        <f t="shared" si="3"/>
        <v>4269</v>
      </c>
      <c r="V29" s="23" t="s">
        <v>203</v>
      </c>
      <c r="W29" s="26">
        <v>21136</v>
      </c>
      <c r="X29">
        <v>21136</v>
      </c>
      <c r="Y29" s="24">
        <f t="shared" si="4"/>
        <v>1.3441167071811611E-3</v>
      </c>
      <c r="AA29" s="23" t="s">
        <v>203</v>
      </c>
      <c r="AB29" s="26">
        <v>9690</v>
      </c>
      <c r="AC29">
        <v>9690</v>
      </c>
      <c r="AD29" s="24">
        <f t="shared" si="5"/>
        <v>4.4166476714353243E-4</v>
      </c>
    </row>
    <row r="30" spans="1:30" x14ac:dyDescent="0.25">
      <c r="A30" s="6">
        <v>3240</v>
      </c>
      <c r="B30" s="14" t="str">
        <f t="shared" si="6"/>
        <v>32</v>
      </c>
      <c r="C30" s="6" t="s">
        <v>28</v>
      </c>
      <c r="D30" s="6">
        <v>1200</v>
      </c>
      <c r="E30" s="6">
        <v>1200</v>
      </c>
      <c r="F30" s="6">
        <f t="shared" si="0"/>
        <v>0</v>
      </c>
      <c r="G30" s="6">
        <v>58364</v>
      </c>
      <c r="H30" s="6">
        <v>10582</v>
      </c>
      <c r="I30" s="6">
        <f t="shared" si="1"/>
        <v>47782</v>
      </c>
      <c r="K30" s="6">
        <v>0</v>
      </c>
      <c r="L30" s="6">
        <v>0</v>
      </c>
      <c r="N30" s="6">
        <v>0</v>
      </c>
      <c r="P30" s="6">
        <v>0</v>
      </c>
      <c r="R30" s="14" t="s">
        <v>193</v>
      </c>
      <c r="S30" s="14">
        <f t="shared" si="2"/>
        <v>0</v>
      </c>
      <c r="T30" s="14">
        <f t="shared" si="3"/>
        <v>47782</v>
      </c>
      <c r="V30" s="23" t="s">
        <v>233</v>
      </c>
      <c r="W30" s="26">
        <v>0</v>
      </c>
      <c r="X30">
        <v>0</v>
      </c>
      <c r="Y30" s="24">
        <f t="shared" si="4"/>
        <v>0</v>
      </c>
      <c r="AA30" s="23" t="s">
        <v>233</v>
      </c>
      <c r="AB30" s="26">
        <v>0</v>
      </c>
      <c r="AC30">
        <v>0</v>
      </c>
      <c r="AD30" s="24">
        <f t="shared" si="5"/>
        <v>0</v>
      </c>
    </row>
    <row r="31" spans="1:30" x14ac:dyDescent="0.25">
      <c r="A31" s="6">
        <v>3250</v>
      </c>
      <c r="B31" s="14" t="str">
        <f t="shared" si="6"/>
        <v>32</v>
      </c>
      <c r="C31" s="6" t="s">
        <v>129</v>
      </c>
      <c r="D31" s="6">
        <v>0</v>
      </c>
      <c r="E31" s="6">
        <v>0</v>
      </c>
      <c r="F31" s="6">
        <f t="shared" si="0"/>
        <v>0</v>
      </c>
      <c r="G31" s="6">
        <v>0</v>
      </c>
      <c r="H31" s="6">
        <v>0</v>
      </c>
      <c r="I31" s="6">
        <f t="shared" si="1"/>
        <v>0</v>
      </c>
      <c r="K31" s="6">
        <v>0</v>
      </c>
      <c r="L31" s="6">
        <v>0</v>
      </c>
      <c r="N31" s="6">
        <v>0</v>
      </c>
      <c r="P31" s="6">
        <v>0</v>
      </c>
      <c r="R31" s="14" t="s">
        <v>193</v>
      </c>
      <c r="S31" s="14">
        <f t="shared" si="2"/>
        <v>0</v>
      </c>
      <c r="T31" s="14">
        <f t="shared" si="3"/>
        <v>0</v>
      </c>
      <c r="V31" s="23" t="s">
        <v>204</v>
      </c>
      <c r="W31" s="26">
        <v>27390</v>
      </c>
      <c r="X31">
        <v>27390</v>
      </c>
      <c r="Y31" s="24">
        <f t="shared" si="4"/>
        <v>1.741831785091408E-3</v>
      </c>
      <c r="AA31" s="23" t="s">
        <v>204</v>
      </c>
      <c r="AB31" s="26">
        <v>34789</v>
      </c>
      <c r="AC31">
        <v>34789</v>
      </c>
      <c r="AD31" s="24">
        <f t="shared" si="5"/>
        <v>1.5856631149800155E-3</v>
      </c>
    </row>
    <row r="32" spans="1:30" x14ac:dyDescent="0.25">
      <c r="A32" s="6">
        <v>3260</v>
      </c>
      <c r="B32" s="14" t="str">
        <f t="shared" si="6"/>
        <v>32</v>
      </c>
      <c r="C32" s="6" t="s">
        <v>29</v>
      </c>
      <c r="D32" s="6">
        <v>176443</v>
      </c>
      <c r="E32" s="6">
        <v>113764</v>
      </c>
      <c r="F32" s="6">
        <f t="shared" si="0"/>
        <v>62679</v>
      </c>
      <c r="G32" s="6">
        <v>58270</v>
      </c>
      <c r="H32" s="6">
        <v>39050</v>
      </c>
      <c r="I32" s="6">
        <f t="shared" si="1"/>
        <v>19220</v>
      </c>
      <c r="K32" s="6">
        <v>0</v>
      </c>
      <c r="L32" s="6">
        <v>0</v>
      </c>
      <c r="N32" s="6">
        <v>0</v>
      </c>
      <c r="P32" s="6">
        <v>0</v>
      </c>
      <c r="R32" s="14" t="s">
        <v>193</v>
      </c>
      <c r="S32" s="14">
        <f t="shared" si="2"/>
        <v>62679</v>
      </c>
      <c r="T32" s="14">
        <f t="shared" si="3"/>
        <v>19220</v>
      </c>
      <c r="V32" s="23" t="s">
        <v>205</v>
      </c>
      <c r="W32" s="26">
        <v>2958</v>
      </c>
      <c r="X32">
        <v>2958</v>
      </c>
      <c r="Y32" s="24">
        <f t="shared" si="4"/>
        <v>1.881102015443733E-4</v>
      </c>
      <c r="AA32" s="23" t="s">
        <v>205</v>
      </c>
      <c r="AB32" s="26">
        <v>77635</v>
      </c>
      <c r="AC32">
        <v>77635</v>
      </c>
      <c r="AD32" s="24">
        <f t="shared" si="5"/>
        <v>3.5385597726716347E-3</v>
      </c>
    </row>
    <row r="33" spans="1:30" x14ac:dyDescent="0.25">
      <c r="A33" s="6">
        <v>3271</v>
      </c>
      <c r="B33" s="14" t="str">
        <f t="shared" si="6"/>
        <v>32</v>
      </c>
      <c r="C33" s="6" t="s">
        <v>30</v>
      </c>
      <c r="D33" s="6">
        <v>0</v>
      </c>
      <c r="E33" s="6">
        <v>0</v>
      </c>
      <c r="F33" s="6">
        <f t="shared" si="0"/>
        <v>0</v>
      </c>
      <c r="G33" s="6">
        <v>2039</v>
      </c>
      <c r="H33" s="6">
        <v>0</v>
      </c>
      <c r="I33" s="6">
        <f t="shared" si="1"/>
        <v>2039</v>
      </c>
      <c r="K33" s="6">
        <v>0</v>
      </c>
      <c r="L33" s="6">
        <v>0</v>
      </c>
      <c r="N33" s="6">
        <v>0</v>
      </c>
      <c r="P33" s="6">
        <v>0</v>
      </c>
      <c r="R33" s="14" t="s">
        <v>193</v>
      </c>
      <c r="S33" s="14">
        <f t="shared" si="2"/>
        <v>0</v>
      </c>
      <c r="T33" s="14">
        <f t="shared" si="3"/>
        <v>2039</v>
      </c>
      <c r="V33" s="23" t="s">
        <v>206</v>
      </c>
      <c r="W33" s="26">
        <v>122256</v>
      </c>
      <c r="X33">
        <v>122256</v>
      </c>
      <c r="Y33" s="24">
        <f t="shared" si="4"/>
        <v>7.7747129141341794E-3</v>
      </c>
      <c r="AA33" s="23" t="s">
        <v>206</v>
      </c>
      <c r="AB33" s="26">
        <v>47642</v>
      </c>
      <c r="AC33">
        <v>47642</v>
      </c>
      <c r="AD33" s="24">
        <f t="shared" si="5"/>
        <v>2.1714956487360344E-3</v>
      </c>
    </row>
    <row r="34" spans="1:30" x14ac:dyDescent="0.25">
      <c r="A34" s="6">
        <v>3272</v>
      </c>
      <c r="B34" s="14" t="str">
        <f t="shared" si="6"/>
        <v>32</v>
      </c>
      <c r="C34" s="6" t="s">
        <v>31</v>
      </c>
      <c r="D34" s="6">
        <v>382147</v>
      </c>
      <c r="E34" s="6">
        <v>114593</v>
      </c>
      <c r="F34" s="6">
        <f t="shared" si="0"/>
        <v>267554</v>
      </c>
      <c r="G34" s="6">
        <v>440178</v>
      </c>
      <c r="H34" s="6">
        <v>135112</v>
      </c>
      <c r="I34" s="6">
        <f t="shared" si="1"/>
        <v>305066</v>
      </c>
      <c r="K34" s="6">
        <v>0</v>
      </c>
      <c r="L34" s="6">
        <v>0</v>
      </c>
      <c r="N34" s="6">
        <v>0</v>
      </c>
      <c r="P34" s="6">
        <v>0</v>
      </c>
      <c r="R34" s="14" t="s">
        <v>193</v>
      </c>
      <c r="S34" s="14">
        <f t="shared" si="2"/>
        <v>267554</v>
      </c>
      <c r="T34" s="14">
        <f t="shared" si="3"/>
        <v>305066</v>
      </c>
      <c r="V34" s="23" t="s">
        <v>207</v>
      </c>
      <c r="W34" s="26">
        <v>63444</v>
      </c>
      <c r="X34">
        <v>63444</v>
      </c>
      <c r="Y34" s="24">
        <f t="shared" si="4"/>
        <v>4.0346394951931101E-3</v>
      </c>
      <c r="AA34" s="23" t="s">
        <v>207</v>
      </c>
      <c r="AB34" s="26">
        <v>134329</v>
      </c>
      <c r="AC34">
        <v>134329</v>
      </c>
      <c r="AD34" s="24">
        <f t="shared" si="5"/>
        <v>6.122640506256302E-3</v>
      </c>
    </row>
    <row r="35" spans="1:30" x14ac:dyDescent="0.25">
      <c r="A35" s="6">
        <v>3273</v>
      </c>
      <c r="B35" s="14" t="str">
        <f t="shared" si="6"/>
        <v>32</v>
      </c>
      <c r="C35" s="6" t="s">
        <v>32</v>
      </c>
      <c r="D35" s="6">
        <v>23913</v>
      </c>
      <c r="E35" s="6">
        <v>12746</v>
      </c>
      <c r="F35" s="6">
        <f t="shared" si="0"/>
        <v>11167</v>
      </c>
      <c r="G35" s="6">
        <v>433881</v>
      </c>
      <c r="H35" s="6">
        <v>334188</v>
      </c>
      <c r="I35" s="6">
        <f t="shared" si="1"/>
        <v>99693</v>
      </c>
      <c r="K35" s="6">
        <v>0</v>
      </c>
      <c r="L35" s="6">
        <v>0</v>
      </c>
      <c r="N35" s="6">
        <v>0</v>
      </c>
      <c r="P35" s="6">
        <v>0</v>
      </c>
      <c r="R35" s="14" t="s">
        <v>193</v>
      </c>
      <c r="S35" s="14">
        <f t="shared" si="2"/>
        <v>11167</v>
      </c>
      <c r="T35" s="14">
        <f t="shared" si="3"/>
        <v>99693</v>
      </c>
      <c r="V35" s="23" t="s">
        <v>208</v>
      </c>
      <c r="W35" s="26">
        <v>22379</v>
      </c>
      <c r="X35">
        <v>22379</v>
      </c>
      <c r="Y35" s="24">
        <f t="shared" si="4"/>
        <v>1.4231636918057911E-3</v>
      </c>
      <c r="AA35" s="23" t="s">
        <v>208</v>
      </c>
      <c r="AB35" s="26">
        <v>18000</v>
      </c>
      <c r="AC35">
        <v>18000</v>
      </c>
      <c r="AD35" s="24">
        <f t="shared" si="5"/>
        <v>8.2042990800656177E-4</v>
      </c>
    </row>
    <row r="36" spans="1:30" x14ac:dyDescent="0.25">
      <c r="A36" s="16">
        <v>3274</v>
      </c>
      <c r="B36" s="16" t="str">
        <f t="shared" si="6"/>
        <v>32</v>
      </c>
      <c r="C36" s="16" t="s">
        <v>33</v>
      </c>
      <c r="D36" s="6">
        <v>100036</v>
      </c>
      <c r="E36" s="6">
        <v>1400</v>
      </c>
      <c r="F36" s="6">
        <f t="shared" si="0"/>
        <v>98636</v>
      </c>
      <c r="G36" s="6">
        <v>1924269</v>
      </c>
      <c r="H36" s="6">
        <v>1441719</v>
      </c>
      <c r="I36" s="6">
        <f t="shared" si="1"/>
        <v>482550</v>
      </c>
      <c r="K36" s="6">
        <v>0</v>
      </c>
      <c r="L36" s="6">
        <v>0</v>
      </c>
      <c r="N36" s="6">
        <v>0</v>
      </c>
      <c r="P36" s="6">
        <v>0</v>
      </c>
      <c r="R36" s="14" t="s">
        <v>193</v>
      </c>
      <c r="S36" s="14">
        <f t="shared" si="2"/>
        <v>98636</v>
      </c>
      <c r="T36" s="14">
        <f t="shared" si="3"/>
        <v>482550</v>
      </c>
      <c r="V36" s="23" t="s">
        <v>209</v>
      </c>
      <c r="W36" s="26">
        <v>5947</v>
      </c>
      <c r="X36">
        <v>5947</v>
      </c>
      <c r="Y36" s="24">
        <f t="shared" si="4"/>
        <v>3.7819180817592565E-4</v>
      </c>
      <c r="AA36" s="23" t="s">
        <v>209</v>
      </c>
      <c r="AB36" s="26">
        <v>34497</v>
      </c>
      <c r="AC36">
        <v>34497</v>
      </c>
      <c r="AD36" s="24">
        <f t="shared" si="5"/>
        <v>1.5723539186945758E-3</v>
      </c>
    </row>
    <row r="37" spans="1:30" x14ac:dyDescent="0.25">
      <c r="A37" s="16">
        <v>3275</v>
      </c>
      <c r="B37" s="16" t="str">
        <f t="shared" si="6"/>
        <v>32</v>
      </c>
      <c r="C37" s="16" t="s">
        <v>34</v>
      </c>
      <c r="D37" s="6">
        <v>20135</v>
      </c>
      <c r="E37" s="6">
        <v>11621</v>
      </c>
      <c r="F37" s="6">
        <f t="shared" si="0"/>
        <v>8514</v>
      </c>
      <c r="G37" s="6">
        <v>337639</v>
      </c>
      <c r="H37" s="6">
        <v>297074</v>
      </c>
      <c r="I37" s="6">
        <f t="shared" si="1"/>
        <v>40565</v>
      </c>
      <c r="K37" s="6">
        <v>0</v>
      </c>
      <c r="L37" s="6">
        <v>0</v>
      </c>
      <c r="N37" s="6">
        <v>0</v>
      </c>
      <c r="P37" s="6">
        <v>0</v>
      </c>
      <c r="R37" s="14" t="s">
        <v>193</v>
      </c>
      <c r="S37" s="14">
        <f t="shared" si="2"/>
        <v>8514</v>
      </c>
      <c r="T37" s="14">
        <f t="shared" si="3"/>
        <v>40565</v>
      </c>
      <c r="V37" s="23" t="s">
        <v>210</v>
      </c>
      <c r="W37" s="26">
        <v>4600</v>
      </c>
      <c r="X37">
        <v>4600</v>
      </c>
      <c r="Y37" s="24">
        <f t="shared" si="4"/>
        <v>2.9253107745237227E-4</v>
      </c>
      <c r="AA37" s="23" t="s">
        <v>210</v>
      </c>
      <c r="AB37" s="26">
        <v>4751</v>
      </c>
      <c r="AC37">
        <v>4751</v>
      </c>
      <c r="AD37" s="24">
        <f t="shared" si="5"/>
        <v>2.1654791627439862E-4</v>
      </c>
    </row>
    <row r="38" spans="1:30" x14ac:dyDescent="0.25">
      <c r="A38" s="16">
        <v>3276</v>
      </c>
      <c r="B38" s="16" t="str">
        <f t="shared" si="6"/>
        <v>32</v>
      </c>
      <c r="C38" s="16" t="s">
        <v>35</v>
      </c>
      <c r="D38" s="6">
        <v>0</v>
      </c>
      <c r="E38" s="6">
        <v>0</v>
      </c>
      <c r="F38" s="6">
        <f t="shared" si="0"/>
        <v>0</v>
      </c>
      <c r="G38" s="6">
        <v>136717</v>
      </c>
      <c r="H38" s="6">
        <v>122834</v>
      </c>
      <c r="I38" s="6">
        <f t="shared" si="1"/>
        <v>13883</v>
      </c>
      <c r="K38" s="6">
        <v>2034</v>
      </c>
      <c r="L38" s="6">
        <v>0</v>
      </c>
      <c r="N38" s="6">
        <v>0</v>
      </c>
      <c r="P38" s="6">
        <v>0</v>
      </c>
      <c r="R38" s="14" t="s">
        <v>193</v>
      </c>
      <c r="S38" s="14">
        <f t="shared" si="2"/>
        <v>2034</v>
      </c>
      <c r="T38" s="14">
        <f t="shared" si="3"/>
        <v>13883</v>
      </c>
      <c r="V38" s="23" t="s">
        <v>211</v>
      </c>
      <c r="W38" s="26">
        <v>5</v>
      </c>
      <c r="X38">
        <v>5</v>
      </c>
      <c r="Y38" s="24">
        <f t="shared" si="4"/>
        <v>3.1796856244823073E-7</v>
      </c>
      <c r="AA38" s="23" t="s">
        <v>211</v>
      </c>
      <c r="AB38" s="26">
        <v>38</v>
      </c>
      <c r="AC38">
        <v>38</v>
      </c>
      <c r="AD38" s="24">
        <f t="shared" si="5"/>
        <v>1.7320186946805193E-6</v>
      </c>
    </row>
    <row r="39" spans="1:30" x14ac:dyDescent="0.25">
      <c r="A39" s="6">
        <v>3279</v>
      </c>
      <c r="B39" s="14" t="str">
        <f t="shared" si="6"/>
        <v>32</v>
      </c>
      <c r="C39" s="6" t="s">
        <v>36</v>
      </c>
      <c r="D39" s="6">
        <v>0</v>
      </c>
      <c r="E39" s="6">
        <v>0</v>
      </c>
      <c r="F39" s="6">
        <f t="shared" si="0"/>
        <v>0</v>
      </c>
      <c r="G39" s="6">
        <v>12062</v>
      </c>
      <c r="H39" s="6">
        <v>10362</v>
      </c>
      <c r="I39" s="6">
        <f t="shared" si="1"/>
        <v>1700</v>
      </c>
      <c r="K39" s="6">
        <v>0</v>
      </c>
      <c r="L39" s="6">
        <v>0</v>
      </c>
      <c r="N39" s="6">
        <v>0</v>
      </c>
      <c r="P39" s="6">
        <v>0</v>
      </c>
      <c r="R39" s="14" t="s">
        <v>193</v>
      </c>
      <c r="S39" s="14">
        <f t="shared" si="2"/>
        <v>0</v>
      </c>
      <c r="T39" s="14">
        <f t="shared" si="3"/>
        <v>1700</v>
      </c>
      <c r="V39" s="23" t="s">
        <v>234</v>
      </c>
      <c r="W39" s="26">
        <v>0</v>
      </c>
      <c r="X39">
        <v>0</v>
      </c>
      <c r="Y39" s="24">
        <f t="shared" si="4"/>
        <v>0</v>
      </c>
      <c r="AA39" s="23" t="s">
        <v>234</v>
      </c>
      <c r="AB39" s="26">
        <v>0</v>
      </c>
      <c r="AC39">
        <v>0</v>
      </c>
      <c r="AD39" s="24">
        <f t="shared" si="5"/>
        <v>0</v>
      </c>
    </row>
    <row r="40" spans="1:30" x14ac:dyDescent="0.25">
      <c r="A40" s="6">
        <v>3282</v>
      </c>
      <c r="B40" s="14" t="str">
        <f t="shared" si="6"/>
        <v>32</v>
      </c>
      <c r="C40" s="6" t="s">
        <v>131</v>
      </c>
      <c r="D40" s="6">
        <v>0</v>
      </c>
      <c r="E40" s="6">
        <v>0</v>
      </c>
      <c r="F40" s="6">
        <f t="shared" si="0"/>
        <v>0</v>
      </c>
      <c r="G40" s="6">
        <v>0</v>
      </c>
      <c r="H40" s="6">
        <v>0</v>
      </c>
      <c r="I40" s="6">
        <f t="shared" si="1"/>
        <v>0</v>
      </c>
      <c r="K40" s="6">
        <v>0</v>
      </c>
      <c r="L40" s="6">
        <v>0</v>
      </c>
      <c r="N40" s="6">
        <v>0</v>
      </c>
      <c r="P40" s="6">
        <v>0</v>
      </c>
      <c r="R40" s="14" t="s">
        <v>193</v>
      </c>
      <c r="S40" s="14">
        <f t="shared" si="2"/>
        <v>0</v>
      </c>
      <c r="T40" s="14">
        <f t="shared" si="3"/>
        <v>0</v>
      </c>
      <c r="V40" s="23" t="s">
        <v>225</v>
      </c>
      <c r="W40" s="26">
        <v>0</v>
      </c>
      <c r="X40">
        <v>0</v>
      </c>
      <c r="Y40" s="24">
        <f t="shared" si="4"/>
        <v>0</v>
      </c>
      <c r="AA40" s="23" t="s">
        <v>225</v>
      </c>
      <c r="AB40" s="26">
        <v>0</v>
      </c>
      <c r="AC40">
        <v>0</v>
      </c>
      <c r="AD40" s="24">
        <f t="shared" si="5"/>
        <v>0</v>
      </c>
    </row>
    <row r="41" spans="1:30" x14ac:dyDescent="0.25">
      <c r="A41" s="6">
        <v>3283</v>
      </c>
      <c r="B41" s="14" t="str">
        <f t="shared" si="6"/>
        <v>32</v>
      </c>
      <c r="C41" s="6" t="s">
        <v>106</v>
      </c>
      <c r="D41" s="6">
        <v>0</v>
      </c>
      <c r="E41" s="6">
        <v>0</v>
      </c>
      <c r="F41" s="6">
        <f t="shared" si="0"/>
        <v>0</v>
      </c>
      <c r="G41" s="6">
        <v>0</v>
      </c>
      <c r="H41" s="6">
        <v>0</v>
      </c>
      <c r="I41" s="6">
        <f t="shared" si="1"/>
        <v>0</v>
      </c>
      <c r="K41" s="6">
        <v>0</v>
      </c>
      <c r="L41" s="6">
        <v>0</v>
      </c>
      <c r="N41" s="6">
        <v>0</v>
      </c>
      <c r="P41" s="6">
        <v>0</v>
      </c>
      <c r="R41" s="14" t="s">
        <v>193</v>
      </c>
      <c r="S41" s="14">
        <f t="shared" si="2"/>
        <v>0</v>
      </c>
      <c r="T41" s="14">
        <f t="shared" si="3"/>
        <v>0</v>
      </c>
      <c r="V41" s="23" t="s">
        <v>235</v>
      </c>
      <c r="W41" s="26">
        <v>0</v>
      </c>
      <c r="X41">
        <v>0</v>
      </c>
      <c r="Y41" s="24">
        <f t="shared" si="4"/>
        <v>0</v>
      </c>
      <c r="AA41" s="23" t="s">
        <v>235</v>
      </c>
      <c r="AB41" s="26">
        <v>0</v>
      </c>
      <c r="AC41">
        <v>0</v>
      </c>
      <c r="AD41" s="24">
        <f t="shared" si="5"/>
        <v>0</v>
      </c>
    </row>
    <row r="42" spans="1:30" x14ac:dyDescent="0.25">
      <c r="A42" s="6">
        <v>3285</v>
      </c>
      <c r="B42" s="14" t="str">
        <f t="shared" si="6"/>
        <v>32</v>
      </c>
      <c r="C42" s="6" t="s">
        <v>107</v>
      </c>
      <c r="D42" s="6">
        <v>0</v>
      </c>
      <c r="E42" s="6">
        <v>0</v>
      </c>
      <c r="F42" s="6">
        <f t="shared" si="0"/>
        <v>0</v>
      </c>
      <c r="G42" s="6">
        <v>0</v>
      </c>
      <c r="H42" s="6">
        <v>0</v>
      </c>
      <c r="I42" s="6">
        <f t="shared" si="1"/>
        <v>0</v>
      </c>
      <c r="K42" s="6">
        <v>0</v>
      </c>
      <c r="L42" s="6">
        <v>0</v>
      </c>
      <c r="N42" s="6">
        <v>0</v>
      </c>
      <c r="P42" s="6">
        <v>0</v>
      </c>
      <c r="R42" s="14" t="s">
        <v>193</v>
      </c>
      <c r="S42" s="14">
        <f t="shared" si="2"/>
        <v>0</v>
      </c>
      <c r="T42" s="14">
        <f t="shared" si="3"/>
        <v>0</v>
      </c>
      <c r="V42" s="23" t="s">
        <v>236</v>
      </c>
      <c r="W42" s="26">
        <v>0</v>
      </c>
      <c r="X42">
        <v>0</v>
      </c>
      <c r="Y42" s="24">
        <f t="shared" si="4"/>
        <v>0</v>
      </c>
      <c r="AA42" s="23" t="s">
        <v>236</v>
      </c>
      <c r="AB42" s="26">
        <v>0</v>
      </c>
      <c r="AC42">
        <v>0</v>
      </c>
      <c r="AD42" s="24">
        <f t="shared" si="5"/>
        <v>0</v>
      </c>
    </row>
    <row r="43" spans="1:30" x14ac:dyDescent="0.25">
      <c r="A43" s="6">
        <v>3286</v>
      </c>
      <c r="B43" s="14" t="str">
        <f t="shared" si="6"/>
        <v>32</v>
      </c>
      <c r="C43" s="6" t="s">
        <v>108</v>
      </c>
      <c r="D43" s="6">
        <v>0</v>
      </c>
      <c r="E43" s="6">
        <v>0</v>
      </c>
      <c r="F43" s="6">
        <f t="shared" si="0"/>
        <v>0</v>
      </c>
      <c r="G43" s="6">
        <v>0</v>
      </c>
      <c r="H43" s="6">
        <v>0</v>
      </c>
      <c r="I43" s="6">
        <f t="shared" si="1"/>
        <v>0</v>
      </c>
      <c r="K43" s="6">
        <v>0</v>
      </c>
      <c r="L43" s="6">
        <v>0</v>
      </c>
      <c r="N43" s="6">
        <v>0</v>
      </c>
      <c r="P43" s="6">
        <v>0</v>
      </c>
      <c r="R43" s="14" t="s">
        <v>193</v>
      </c>
      <c r="S43" s="14">
        <f t="shared" si="2"/>
        <v>0</v>
      </c>
      <c r="T43" s="14">
        <f t="shared" si="3"/>
        <v>0</v>
      </c>
      <c r="V43" s="23" t="s">
        <v>212</v>
      </c>
      <c r="W43" s="26">
        <v>0</v>
      </c>
      <c r="X43">
        <v>0</v>
      </c>
      <c r="Y43" s="24">
        <f t="shared" si="4"/>
        <v>0</v>
      </c>
      <c r="AA43" s="23" t="s">
        <v>212</v>
      </c>
      <c r="AB43" s="26">
        <v>2781</v>
      </c>
      <c r="AC43">
        <v>2781</v>
      </c>
      <c r="AD43" s="24">
        <f t="shared" si="5"/>
        <v>1.267564207870138E-4</v>
      </c>
    </row>
    <row r="44" spans="1:30" x14ac:dyDescent="0.25">
      <c r="A44" s="6">
        <v>3291</v>
      </c>
      <c r="B44" s="14" t="str">
        <f t="shared" si="6"/>
        <v>32</v>
      </c>
      <c r="C44" s="6" t="s">
        <v>133</v>
      </c>
      <c r="D44" s="6">
        <v>0</v>
      </c>
      <c r="E44" s="6">
        <v>0</v>
      </c>
      <c r="F44" s="6">
        <f t="shared" si="0"/>
        <v>0</v>
      </c>
      <c r="G44" s="6">
        <v>0</v>
      </c>
      <c r="H44" s="6">
        <v>0</v>
      </c>
      <c r="I44" s="6">
        <f t="shared" si="1"/>
        <v>0</v>
      </c>
      <c r="K44" s="6">
        <v>0</v>
      </c>
      <c r="L44" s="6">
        <v>0</v>
      </c>
      <c r="N44" s="6">
        <v>0</v>
      </c>
      <c r="P44" s="6">
        <v>0</v>
      </c>
      <c r="R44" s="14" t="s">
        <v>193</v>
      </c>
      <c r="S44" s="14">
        <f t="shared" si="2"/>
        <v>0</v>
      </c>
      <c r="T44" s="14">
        <f t="shared" si="3"/>
        <v>0</v>
      </c>
      <c r="V44" s="23" t="s">
        <v>237</v>
      </c>
      <c r="W44" s="26">
        <v>0</v>
      </c>
      <c r="X44">
        <v>0</v>
      </c>
      <c r="Y44" s="24">
        <f t="shared" si="4"/>
        <v>0</v>
      </c>
      <c r="AA44" s="23" t="s">
        <v>237</v>
      </c>
      <c r="AB44" s="26">
        <v>0</v>
      </c>
      <c r="AC44">
        <v>0</v>
      </c>
      <c r="AD44" s="24">
        <f t="shared" si="5"/>
        <v>0</v>
      </c>
    </row>
    <row r="45" spans="1:30" x14ac:dyDescent="0.25">
      <c r="A45" s="6">
        <v>3292</v>
      </c>
      <c r="B45" s="14" t="str">
        <f t="shared" si="6"/>
        <v>32</v>
      </c>
      <c r="C45" s="6" t="s">
        <v>134</v>
      </c>
      <c r="D45" s="6">
        <v>48493</v>
      </c>
      <c r="E45" s="6">
        <v>48493</v>
      </c>
      <c r="F45" s="6">
        <f t="shared" si="0"/>
        <v>0</v>
      </c>
      <c r="G45" s="6">
        <v>0</v>
      </c>
      <c r="H45" s="6">
        <v>0</v>
      </c>
      <c r="I45" s="6">
        <f t="shared" si="1"/>
        <v>0</v>
      </c>
      <c r="K45" s="6">
        <v>0</v>
      </c>
      <c r="L45" s="6">
        <v>0</v>
      </c>
      <c r="N45" s="6">
        <v>0</v>
      </c>
      <c r="P45" s="6">
        <v>0</v>
      </c>
      <c r="R45" s="14" t="s">
        <v>193</v>
      </c>
      <c r="S45" s="14">
        <f t="shared" si="2"/>
        <v>0</v>
      </c>
      <c r="T45" s="14">
        <f t="shared" si="3"/>
        <v>0</v>
      </c>
      <c r="V45" s="23" t="s">
        <v>214</v>
      </c>
      <c r="W45" s="26">
        <v>15724825</v>
      </c>
      <c r="X45">
        <v>15724825</v>
      </c>
      <c r="AA45" s="23" t="s">
        <v>214</v>
      </c>
      <c r="AB45" s="26">
        <v>21939717</v>
      </c>
      <c r="AC45">
        <v>21939717</v>
      </c>
    </row>
    <row r="46" spans="1:30" x14ac:dyDescent="0.25">
      <c r="A46" s="6">
        <v>3297</v>
      </c>
      <c r="B46" s="14" t="str">
        <f t="shared" si="6"/>
        <v>32</v>
      </c>
      <c r="C46" s="6" t="s">
        <v>37</v>
      </c>
      <c r="D46" s="6">
        <v>1945</v>
      </c>
      <c r="E46" s="6">
        <v>0</v>
      </c>
      <c r="F46" s="6">
        <f t="shared" si="0"/>
        <v>1945</v>
      </c>
      <c r="G46" s="6">
        <v>1248</v>
      </c>
      <c r="H46" s="6">
        <v>0</v>
      </c>
      <c r="I46" s="6">
        <f t="shared" si="1"/>
        <v>1248</v>
      </c>
      <c r="K46" s="6">
        <v>0</v>
      </c>
      <c r="L46" s="6">
        <v>0</v>
      </c>
      <c r="N46" s="6">
        <v>0</v>
      </c>
      <c r="P46" s="6">
        <v>0</v>
      </c>
      <c r="R46" s="14" t="s">
        <v>193</v>
      </c>
      <c r="S46" s="14">
        <f t="shared" si="2"/>
        <v>1945</v>
      </c>
      <c r="T46" s="14">
        <f t="shared" si="3"/>
        <v>1248</v>
      </c>
      <c r="V46" s="23" t="s">
        <v>215</v>
      </c>
      <c r="W46" s="26">
        <v>31449650</v>
      </c>
      <c r="X46">
        <v>31449650</v>
      </c>
      <c r="AA46" s="23" t="s">
        <v>215</v>
      </c>
      <c r="AB46" s="26">
        <v>43879434</v>
      </c>
      <c r="AC46">
        <v>43879434</v>
      </c>
    </row>
    <row r="47" spans="1:30" x14ac:dyDescent="0.25">
      <c r="A47" s="6">
        <v>3298</v>
      </c>
      <c r="B47" s="14" t="str">
        <f t="shared" si="6"/>
        <v>32</v>
      </c>
      <c r="C47" s="6" t="s">
        <v>38</v>
      </c>
      <c r="D47" s="6">
        <v>0</v>
      </c>
      <c r="E47" s="6">
        <v>0</v>
      </c>
      <c r="F47" s="6">
        <f t="shared" si="0"/>
        <v>0</v>
      </c>
      <c r="G47" s="6">
        <v>0</v>
      </c>
      <c r="H47" s="6">
        <v>0</v>
      </c>
      <c r="I47" s="6">
        <f t="shared" si="1"/>
        <v>0</v>
      </c>
      <c r="K47" s="6">
        <v>0</v>
      </c>
      <c r="L47" s="6">
        <v>0</v>
      </c>
      <c r="N47" s="6">
        <v>0</v>
      </c>
      <c r="P47" s="6">
        <v>0</v>
      </c>
      <c r="R47" s="14" t="s">
        <v>193</v>
      </c>
      <c r="S47" s="14">
        <f t="shared" si="2"/>
        <v>0</v>
      </c>
      <c r="T47" s="14">
        <f t="shared" si="3"/>
        <v>0</v>
      </c>
      <c r="Y47" s="24">
        <f>SUM(Y6:Y44)</f>
        <v>1</v>
      </c>
      <c r="AD47" s="24">
        <f>SUM(AD6:AD44)</f>
        <v>1.0000000000000002</v>
      </c>
    </row>
    <row r="48" spans="1:30" x14ac:dyDescent="0.25">
      <c r="A48" s="6">
        <v>3299</v>
      </c>
      <c r="B48" s="14" t="str">
        <f t="shared" si="6"/>
        <v>32</v>
      </c>
      <c r="C48" s="6" t="s">
        <v>39</v>
      </c>
      <c r="D48" s="6">
        <v>33600</v>
      </c>
      <c r="E48" s="6">
        <v>27800</v>
      </c>
      <c r="F48" s="6">
        <f t="shared" si="0"/>
        <v>5800</v>
      </c>
      <c r="G48" s="6">
        <v>122107</v>
      </c>
      <c r="H48" s="6">
        <v>112156</v>
      </c>
      <c r="I48" s="6">
        <f t="shared" si="1"/>
        <v>9951</v>
      </c>
      <c r="K48" s="6">
        <v>11430</v>
      </c>
      <c r="L48" s="6">
        <v>0</v>
      </c>
      <c r="N48" s="6">
        <v>0</v>
      </c>
      <c r="P48" s="6">
        <v>0</v>
      </c>
      <c r="R48" s="14" t="s">
        <v>193</v>
      </c>
      <c r="S48" s="14">
        <f t="shared" si="2"/>
        <v>17230</v>
      </c>
      <c r="T48" s="14">
        <f t="shared" si="3"/>
        <v>9951</v>
      </c>
      <c r="Y48" s="24">
        <f>Y8+Y9+Y10+Y11+Y16+Y19</f>
        <v>0.89116877294341912</v>
      </c>
      <c r="AD48" s="24">
        <f>AD7+AD8+AD9+AD10+AD11+AD12+AD16</f>
        <v>0.92660620918674574</v>
      </c>
    </row>
    <row r="49" spans="1:20" x14ac:dyDescent="0.25">
      <c r="A49" s="6">
        <v>4110</v>
      </c>
      <c r="B49" s="14" t="str">
        <f t="shared" si="6"/>
        <v>41</v>
      </c>
      <c r="C49" s="6" t="s">
        <v>136</v>
      </c>
      <c r="D49" s="6">
        <v>0</v>
      </c>
      <c r="E49" s="6">
        <v>0</v>
      </c>
      <c r="F49" s="6">
        <f t="shared" si="0"/>
        <v>0</v>
      </c>
      <c r="G49" s="6">
        <v>0</v>
      </c>
      <c r="H49" s="6">
        <v>0</v>
      </c>
      <c r="I49" s="6">
        <f t="shared" si="1"/>
        <v>0</v>
      </c>
      <c r="K49" s="6">
        <v>0</v>
      </c>
      <c r="L49" s="6">
        <v>0</v>
      </c>
      <c r="N49" s="6">
        <v>0</v>
      </c>
      <c r="P49" s="6">
        <v>0</v>
      </c>
      <c r="R49" s="14" t="s">
        <v>194</v>
      </c>
      <c r="S49" s="14">
        <f t="shared" si="2"/>
        <v>0</v>
      </c>
      <c r="T49" s="14">
        <f t="shared" si="3"/>
        <v>0</v>
      </c>
    </row>
    <row r="50" spans="1:20" x14ac:dyDescent="0.25">
      <c r="A50" s="6">
        <v>4150</v>
      </c>
      <c r="B50" s="14" t="str">
        <f t="shared" si="6"/>
        <v>41</v>
      </c>
      <c r="C50" s="6" t="s">
        <v>125</v>
      </c>
      <c r="D50" s="6">
        <v>0</v>
      </c>
      <c r="E50" s="6">
        <v>0</v>
      </c>
      <c r="F50" s="6">
        <f t="shared" si="0"/>
        <v>0</v>
      </c>
      <c r="G50" s="6">
        <v>0</v>
      </c>
      <c r="H50" s="6">
        <v>0</v>
      </c>
      <c r="I50" s="6">
        <f t="shared" si="1"/>
        <v>0</v>
      </c>
      <c r="K50" s="6">
        <v>0</v>
      </c>
      <c r="L50" s="6">
        <v>0</v>
      </c>
      <c r="N50" s="6">
        <v>0</v>
      </c>
      <c r="P50" s="6">
        <v>0</v>
      </c>
      <c r="R50" s="14" t="s">
        <v>194</v>
      </c>
      <c r="S50" s="14">
        <f t="shared" si="2"/>
        <v>0</v>
      </c>
      <c r="T50" s="14">
        <f t="shared" si="3"/>
        <v>0</v>
      </c>
    </row>
    <row r="51" spans="1:20" x14ac:dyDescent="0.25">
      <c r="A51" s="31">
        <v>4161</v>
      </c>
      <c r="B51" s="31" t="str">
        <f t="shared" si="6"/>
        <v>41</v>
      </c>
      <c r="C51" s="31" t="s">
        <v>40</v>
      </c>
      <c r="D51" s="6">
        <v>0</v>
      </c>
      <c r="E51" s="6">
        <v>0</v>
      </c>
      <c r="F51" s="6">
        <f t="shared" si="0"/>
        <v>0</v>
      </c>
      <c r="G51" s="6">
        <v>0</v>
      </c>
      <c r="H51" s="6">
        <v>0</v>
      </c>
      <c r="I51" s="6">
        <f t="shared" si="1"/>
        <v>0</v>
      </c>
      <c r="K51" s="6">
        <v>0</v>
      </c>
      <c r="L51" s="6">
        <v>0</v>
      </c>
      <c r="N51" s="6">
        <v>0</v>
      </c>
      <c r="P51" s="6">
        <v>0</v>
      </c>
      <c r="R51" s="14" t="s">
        <v>194</v>
      </c>
      <c r="S51" s="14">
        <f t="shared" si="2"/>
        <v>0</v>
      </c>
      <c r="T51" s="14">
        <f t="shared" si="3"/>
        <v>0</v>
      </c>
    </row>
    <row r="52" spans="1:20" x14ac:dyDescent="0.25">
      <c r="A52" s="31">
        <v>4170</v>
      </c>
      <c r="B52" s="31" t="str">
        <f t="shared" si="6"/>
        <v>41</v>
      </c>
      <c r="C52" s="31" t="s">
        <v>137</v>
      </c>
      <c r="D52" s="6">
        <v>0</v>
      </c>
      <c r="E52" s="6">
        <v>0</v>
      </c>
      <c r="F52" s="6">
        <f t="shared" si="0"/>
        <v>0</v>
      </c>
      <c r="G52" s="6">
        <v>0</v>
      </c>
      <c r="H52" s="6">
        <v>0</v>
      </c>
      <c r="I52" s="6">
        <f t="shared" si="1"/>
        <v>0</v>
      </c>
      <c r="K52" s="6">
        <v>0</v>
      </c>
      <c r="L52" s="6">
        <v>0</v>
      </c>
      <c r="N52" s="6">
        <v>0</v>
      </c>
      <c r="P52" s="6">
        <v>0</v>
      </c>
      <c r="R52" s="14" t="s">
        <v>194</v>
      </c>
      <c r="S52" s="14">
        <f t="shared" si="2"/>
        <v>0</v>
      </c>
      <c r="T52" s="14">
        <f t="shared" si="3"/>
        <v>0</v>
      </c>
    </row>
    <row r="53" spans="1:20" x14ac:dyDescent="0.25">
      <c r="A53" s="6">
        <v>4189</v>
      </c>
      <c r="B53" s="14" t="str">
        <f t="shared" si="6"/>
        <v>41</v>
      </c>
      <c r="C53" s="6" t="s">
        <v>109</v>
      </c>
      <c r="D53" s="6">
        <v>0</v>
      </c>
      <c r="E53" s="6">
        <v>0</v>
      </c>
      <c r="F53" s="6">
        <f t="shared" si="0"/>
        <v>0</v>
      </c>
      <c r="G53" s="6">
        <v>0</v>
      </c>
      <c r="H53" s="6">
        <v>0</v>
      </c>
      <c r="I53" s="6">
        <f t="shared" si="1"/>
        <v>0</v>
      </c>
      <c r="K53" s="6">
        <v>0</v>
      </c>
      <c r="L53" s="6">
        <v>0</v>
      </c>
      <c r="N53" s="6">
        <v>0</v>
      </c>
      <c r="P53" s="6">
        <v>0</v>
      </c>
      <c r="R53" s="14" t="s">
        <v>194</v>
      </c>
      <c r="S53" s="14">
        <f t="shared" si="2"/>
        <v>0</v>
      </c>
      <c r="T53" s="14">
        <f t="shared" si="3"/>
        <v>0</v>
      </c>
    </row>
    <row r="54" spans="1:20" x14ac:dyDescent="0.25">
      <c r="A54" s="6">
        <v>4190</v>
      </c>
      <c r="B54" s="14" t="str">
        <f t="shared" si="6"/>
        <v>41</v>
      </c>
      <c r="C54" s="6" t="s">
        <v>138</v>
      </c>
      <c r="D54" s="6">
        <v>0</v>
      </c>
      <c r="E54" s="6">
        <v>0</v>
      </c>
      <c r="F54" s="6">
        <f t="shared" si="0"/>
        <v>0</v>
      </c>
      <c r="G54" s="6">
        <v>0</v>
      </c>
      <c r="H54" s="6">
        <v>0</v>
      </c>
      <c r="I54" s="6">
        <f t="shared" si="1"/>
        <v>0</v>
      </c>
      <c r="K54" s="6">
        <v>0</v>
      </c>
      <c r="L54" s="6">
        <v>1536</v>
      </c>
      <c r="N54" s="6">
        <v>0</v>
      </c>
      <c r="P54" s="6">
        <v>0</v>
      </c>
      <c r="R54" s="14" t="s">
        <v>194</v>
      </c>
      <c r="S54" s="14">
        <f t="shared" si="2"/>
        <v>0</v>
      </c>
      <c r="T54" s="14">
        <f t="shared" si="3"/>
        <v>1536</v>
      </c>
    </row>
    <row r="55" spans="1:20" x14ac:dyDescent="0.25">
      <c r="A55" s="6">
        <v>4225</v>
      </c>
      <c r="B55" s="14" t="str">
        <f t="shared" si="6"/>
        <v>42</v>
      </c>
      <c r="C55" s="6" t="s">
        <v>110</v>
      </c>
      <c r="D55" s="6">
        <v>0</v>
      </c>
      <c r="E55" s="6">
        <v>0</v>
      </c>
      <c r="F55" s="6">
        <f t="shared" si="0"/>
        <v>0</v>
      </c>
      <c r="G55" s="6">
        <v>0</v>
      </c>
      <c r="H55" s="6">
        <v>0</v>
      </c>
      <c r="I55" s="6">
        <f t="shared" si="1"/>
        <v>0</v>
      </c>
      <c r="K55" s="6">
        <v>0</v>
      </c>
      <c r="L55" s="6">
        <v>0</v>
      </c>
      <c r="N55" s="6">
        <v>0</v>
      </c>
      <c r="P55" s="6">
        <v>0</v>
      </c>
      <c r="R55" s="14" t="s">
        <v>231</v>
      </c>
      <c r="S55" s="14">
        <f t="shared" si="2"/>
        <v>0</v>
      </c>
      <c r="T55" s="14">
        <f t="shared" si="3"/>
        <v>0</v>
      </c>
    </row>
    <row r="56" spans="1:20" x14ac:dyDescent="0.25">
      <c r="A56" s="6">
        <v>4310</v>
      </c>
      <c r="B56" s="14" t="str">
        <f t="shared" si="6"/>
        <v>43</v>
      </c>
      <c r="C56" s="6" t="s">
        <v>139</v>
      </c>
      <c r="D56" s="6">
        <v>0</v>
      </c>
      <c r="E56" s="6">
        <v>0</v>
      </c>
      <c r="F56" s="6">
        <f t="shared" si="0"/>
        <v>0</v>
      </c>
      <c r="G56" s="6">
        <v>0</v>
      </c>
      <c r="H56" s="6">
        <v>0</v>
      </c>
      <c r="I56" s="6">
        <f t="shared" si="1"/>
        <v>0</v>
      </c>
      <c r="K56" s="6">
        <v>0</v>
      </c>
      <c r="L56" s="6">
        <v>0</v>
      </c>
      <c r="N56" s="6">
        <v>0</v>
      </c>
      <c r="P56" s="6">
        <v>0</v>
      </c>
      <c r="R56" s="14" t="s">
        <v>195</v>
      </c>
      <c r="S56" s="14">
        <f t="shared" si="2"/>
        <v>0</v>
      </c>
      <c r="T56" s="14">
        <f t="shared" si="3"/>
        <v>0</v>
      </c>
    </row>
    <row r="57" spans="1:20" x14ac:dyDescent="0.25">
      <c r="A57" s="15">
        <v>4322</v>
      </c>
      <c r="B57" s="15" t="str">
        <f t="shared" si="6"/>
        <v>43</v>
      </c>
      <c r="C57" s="15" t="s">
        <v>41</v>
      </c>
      <c r="D57" s="6">
        <v>2141306</v>
      </c>
      <c r="E57" s="6">
        <v>2141306</v>
      </c>
      <c r="F57" s="6">
        <f t="shared" si="0"/>
        <v>0</v>
      </c>
      <c r="G57" s="6">
        <v>21619</v>
      </c>
      <c r="H57" s="6">
        <v>16482</v>
      </c>
      <c r="I57" s="6">
        <f t="shared" si="1"/>
        <v>5137</v>
      </c>
      <c r="K57" s="6">
        <v>259510</v>
      </c>
      <c r="L57" s="6">
        <v>2923</v>
      </c>
      <c r="M57" s="8"/>
      <c r="N57" s="6">
        <v>255216</v>
      </c>
      <c r="P57" s="6">
        <v>0</v>
      </c>
      <c r="R57" s="14" t="s">
        <v>195</v>
      </c>
      <c r="S57" s="14">
        <f t="shared" si="2"/>
        <v>514726</v>
      </c>
      <c r="T57" s="14">
        <f t="shared" si="3"/>
        <v>8060</v>
      </c>
    </row>
    <row r="58" spans="1:20" x14ac:dyDescent="0.25">
      <c r="A58" s="15">
        <v>4323</v>
      </c>
      <c r="B58" s="15" t="str">
        <f t="shared" si="6"/>
        <v>43</v>
      </c>
      <c r="C58" s="15" t="s">
        <v>42</v>
      </c>
      <c r="D58" s="6">
        <v>0</v>
      </c>
      <c r="E58" s="6">
        <v>0</v>
      </c>
      <c r="F58" s="6">
        <f t="shared" si="0"/>
        <v>0</v>
      </c>
      <c r="G58" s="6">
        <v>25216</v>
      </c>
      <c r="H58" s="6">
        <v>25216</v>
      </c>
      <c r="I58" s="6">
        <f t="shared" si="1"/>
        <v>0</v>
      </c>
      <c r="K58" s="6">
        <v>0</v>
      </c>
      <c r="L58" s="6">
        <v>0</v>
      </c>
      <c r="N58" s="6">
        <v>0</v>
      </c>
      <c r="P58" s="6">
        <v>0</v>
      </c>
      <c r="R58" s="14" t="s">
        <v>195</v>
      </c>
      <c r="S58" s="14">
        <f t="shared" si="2"/>
        <v>0</v>
      </c>
      <c r="T58" s="14">
        <f t="shared" si="3"/>
        <v>0</v>
      </c>
    </row>
    <row r="59" spans="1:20" x14ac:dyDescent="0.25">
      <c r="A59" s="6">
        <v>4327</v>
      </c>
      <c r="B59" s="14" t="str">
        <f t="shared" si="6"/>
        <v>43</v>
      </c>
      <c r="C59" s="6" t="s">
        <v>168</v>
      </c>
      <c r="D59" s="6">
        <v>0</v>
      </c>
      <c r="E59" s="6">
        <v>0</v>
      </c>
      <c r="F59" s="6">
        <f t="shared" si="0"/>
        <v>0</v>
      </c>
      <c r="G59" s="6">
        <v>14178</v>
      </c>
      <c r="H59" s="6">
        <v>14178</v>
      </c>
      <c r="I59" s="6">
        <f t="shared" si="1"/>
        <v>0</v>
      </c>
      <c r="K59" s="6">
        <v>0</v>
      </c>
      <c r="L59" s="6">
        <v>0</v>
      </c>
      <c r="N59" s="6">
        <v>0</v>
      </c>
      <c r="P59" s="6">
        <v>0</v>
      </c>
      <c r="R59" s="14" t="s">
        <v>195</v>
      </c>
      <c r="S59" s="14">
        <f t="shared" si="2"/>
        <v>0</v>
      </c>
      <c r="T59" s="14">
        <f t="shared" si="3"/>
        <v>0</v>
      </c>
    </row>
    <row r="60" spans="1:20" x14ac:dyDescent="0.25">
      <c r="A60" s="15">
        <v>4331</v>
      </c>
      <c r="B60" s="15" t="str">
        <f t="shared" si="6"/>
        <v>43</v>
      </c>
      <c r="C60" s="15" t="s">
        <v>43</v>
      </c>
      <c r="D60" s="6">
        <v>155019</v>
      </c>
      <c r="E60" s="6">
        <v>153619</v>
      </c>
      <c r="F60" s="6">
        <f t="shared" si="0"/>
        <v>1400</v>
      </c>
      <c r="G60" s="6">
        <v>265440</v>
      </c>
      <c r="H60" s="6">
        <v>190672</v>
      </c>
      <c r="I60" s="6">
        <f t="shared" si="1"/>
        <v>74768</v>
      </c>
      <c r="K60" s="6">
        <v>225064</v>
      </c>
      <c r="L60" s="6">
        <v>0</v>
      </c>
      <c r="M60" s="8"/>
      <c r="N60" s="6">
        <v>15515</v>
      </c>
      <c r="P60" s="6">
        <v>0</v>
      </c>
      <c r="R60" s="14" t="s">
        <v>195</v>
      </c>
      <c r="S60" s="14">
        <f t="shared" si="2"/>
        <v>241979</v>
      </c>
      <c r="T60" s="14">
        <f t="shared" si="3"/>
        <v>74768</v>
      </c>
    </row>
    <row r="61" spans="1:20" x14ac:dyDescent="0.25">
      <c r="A61" s="15">
        <v>4335</v>
      </c>
      <c r="B61" s="15" t="str">
        <f t="shared" si="6"/>
        <v>43</v>
      </c>
      <c r="C61" s="15" t="s">
        <v>44</v>
      </c>
      <c r="D61" s="6">
        <v>174872</v>
      </c>
      <c r="E61" s="6">
        <v>174872</v>
      </c>
      <c r="F61" s="6">
        <f t="shared" si="0"/>
        <v>0</v>
      </c>
      <c r="G61" s="6">
        <v>0</v>
      </c>
      <c r="H61" s="6">
        <v>0</v>
      </c>
      <c r="I61" s="6">
        <f t="shared" si="1"/>
        <v>0</v>
      </c>
      <c r="K61" s="6">
        <v>3667</v>
      </c>
      <c r="L61" s="6">
        <v>0</v>
      </c>
      <c r="M61" s="8"/>
      <c r="N61" s="6">
        <v>45343</v>
      </c>
      <c r="P61" s="6">
        <v>0</v>
      </c>
      <c r="R61" s="14" t="s">
        <v>195</v>
      </c>
      <c r="S61" s="14">
        <f t="shared" si="2"/>
        <v>49010</v>
      </c>
      <c r="T61" s="14">
        <f t="shared" si="3"/>
        <v>0</v>
      </c>
    </row>
    <row r="62" spans="1:20" x14ac:dyDescent="0.25">
      <c r="A62" s="13">
        <v>4410</v>
      </c>
      <c r="B62" s="13" t="str">
        <f t="shared" si="6"/>
        <v>44</v>
      </c>
      <c r="C62" s="13" t="s">
        <v>45</v>
      </c>
      <c r="D62" s="6">
        <v>0</v>
      </c>
      <c r="E62" s="6">
        <v>0</v>
      </c>
      <c r="F62" s="6">
        <f t="shared" si="0"/>
        <v>0</v>
      </c>
      <c r="G62" s="6">
        <v>183658</v>
      </c>
      <c r="H62" s="6">
        <v>138825</v>
      </c>
      <c r="I62" s="6">
        <f t="shared" si="1"/>
        <v>44833</v>
      </c>
      <c r="K62" s="6">
        <v>0</v>
      </c>
      <c r="L62" s="6">
        <v>0</v>
      </c>
      <c r="N62" s="6">
        <v>0</v>
      </c>
      <c r="P62" s="6">
        <v>0</v>
      </c>
      <c r="R62" s="14" t="s">
        <v>196</v>
      </c>
      <c r="S62" s="14">
        <f t="shared" si="2"/>
        <v>0</v>
      </c>
      <c r="T62" s="14">
        <f t="shared" si="3"/>
        <v>44833</v>
      </c>
    </row>
    <row r="63" spans="1:20" x14ac:dyDescent="0.25">
      <c r="A63" s="13">
        <v>4420</v>
      </c>
      <c r="B63" s="13" t="str">
        <f t="shared" si="6"/>
        <v>44</v>
      </c>
      <c r="C63" s="13" t="s">
        <v>46</v>
      </c>
      <c r="D63" s="6">
        <v>103152</v>
      </c>
      <c r="E63" s="6">
        <v>76497</v>
      </c>
      <c r="F63" s="6">
        <f t="shared" si="0"/>
        <v>26655</v>
      </c>
      <c r="G63" s="6">
        <v>555613</v>
      </c>
      <c r="H63" s="6">
        <v>544662</v>
      </c>
      <c r="I63" s="6">
        <f t="shared" si="1"/>
        <v>10951</v>
      </c>
      <c r="K63" s="6">
        <v>3259</v>
      </c>
      <c r="L63" s="6">
        <v>114675</v>
      </c>
      <c r="N63" s="6">
        <v>0</v>
      </c>
      <c r="P63" s="6">
        <v>0</v>
      </c>
      <c r="R63" s="14" t="s">
        <v>196</v>
      </c>
      <c r="S63" s="14">
        <f t="shared" si="2"/>
        <v>29914</v>
      </c>
      <c r="T63" s="14">
        <f t="shared" si="3"/>
        <v>125626</v>
      </c>
    </row>
    <row r="64" spans="1:20" x14ac:dyDescent="0.25">
      <c r="A64" s="6">
        <v>4515</v>
      </c>
      <c r="B64" s="14" t="str">
        <f t="shared" si="6"/>
        <v>45</v>
      </c>
      <c r="C64" s="6" t="s">
        <v>47</v>
      </c>
      <c r="D64" s="6">
        <v>0</v>
      </c>
      <c r="E64" s="6">
        <v>0</v>
      </c>
      <c r="F64" s="6">
        <f t="shared" si="0"/>
        <v>0</v>
      </c>
      <c r="G64" s="6">
        <v>0</v>
      </c>
      <c r="H64" s="6">
        <v>0</v>
      </c>
      <c r="I64" s="6">
        <f t="shared" si="1"/>
        <v>0</v>
      </c>
      <c r="K64" s="6">
        <v>0</v>
      </c>
      <c r="L64" s="6">
        <v>0</v>
      </c>
      <c r="N64" s="6">
        <v>0</v>
      </c>
      <c r="P64" s="6">
        <v>0</v>
      </c>
      <c r="R64" s="14" t="s">
        <v>224</v>
      </c>
      <c r="S64" s="14">
        <f t="shared" si="2"/>
        <v>0</v>
      </c>
      <c r="T64" s="14">
        <f t="shared" si="3"/>
        <v>0</v>
      </c>
    </row>
    <row r="65" spans="1:20" x14ac:dyDescent="0.25">
      <c r="A65" s="21">
        <v>4630</v>
      </c>
      <c r="B65" s="21" t="str">
        <f t="shared" si="6"/>
        <v>46</v>
      </c>
      <c r="C65" s="21" t="s">
        <v>140</v>
      </c>
      <c r="D65" s="6">
        <v>0</v>
      </c>
      <c r="E65" s="6">
        <v>0</v>
      </c>
      <c r="F65" s="6">
        <f t="shared" si="0"/>
        <v>0</v>
      </c>
      <c r="G65" s="6">
        <v>0</v>
      </c>
      <c r="H65" s="6">
        <v>0</v>
      </c>
      <c r="I65" s="6">
        <f t="shared" si="1"/>
        <v>0</v>
      </c>
      <c r="K65" s="6">
        <v>0</v>
      </c>
      <c r="L65" s="6">
        <v>0</v>
      </c>
      <c r="N65" s="6">
        <v>0</v>
      </c>
      <c r="P65" s="6">
        <v>0</v>
      </c>
      <c r="R65" s="14" t="s">
        <v>197</v>
      </c>
      <c r="S65" s="14">
        <f t="shared" si="2"/>
        <v>0</v>
      </c>
      <c r="T65" s="14">
        <f t="shared" si="3"/>
        <v>0</v>
      </c>
    </row>
    <row r="66" spans="1:20" x14ac:dyDescent="0.25">
      <c r="A66" s="21">
        <v>4650</v>
      </c>
      <c r="B66" s="21" t="str">
        <f t="shared" si="6"/>
        <v>46</v>
      </c>
      <c r="C66" s="21" t="s">
        <v>48</v>
      </c>
      <c r="D66" s="6">
        <v>0</v>
      </c>
      <c r="E66" s="6">
        <v>0</v>
      </c>
      <c r="F66" s="6">
        <f t="shared" si="0"/>
        <v>0</v>
      </c>
      <c r="G66" s="6">
        <v>1087064</v>
      </c>
      <c r="H66" s="6">
        <v>1060764</v>
      </c>
      <c r="I66" s="6">
        <f t="shared" si="1"/>
        <v>26300</v>
      </c>
      <c r="K66" s="6">
        <v>0</v>
      </c>
      <c r="L66" s="6">
        <v>0</v>
      </c>
      <c r="N66" s="6">
        <v>0</v>
      </c>
      <c r="P66" s="6">
        <v>0</v>
      </c>
      <c r="R66" s="14" t="s">
        <v>197</v>
      </c>
      <c r="S66" s="14">
        <f t="shared" si="2"/>
        <v>0</v>
      </c>
      <c r="T66" s="14">
        <f t="shared" si="3"/>
        <v>26300</v>
      </c>
    </row>
    <row r="67" spans="1:20" x14ac:dyDescent="0.25">
      <c r="A67" s="21">
        <v>4670</v>
      </c>
      <c r="B67" s="21" t="str">
        <f t="shared" si="6"/>
        <v>46</v>
      </c>
      <c r="C67" s="21" t="s">
        <v>49</v>
      </c>
      <c r="D67" s="6">
        <v>0</v>
      </c>
      <c r="E67" s="6">
        <v>0</v>
      </c>
      <c r="F67" s="6">
        <f t="shared" si="0"/>
        <v>0</v>
      </c>
      <c r="G67" s="6">
        <v>135975</v>
      </c>
      <c r="H67" s="6">
        <v>135975</v>
      </c>
      <c r="I67" s="6">
        <f t="shared" si="1"/>
        <v>0</v>
      </c>
      <c r="K67" s="6">
        <v>0</v>
      </c>
      <c r="L67" s="6">
        <v>0</v>
      </c>
      <c r="N67" s="6">
        <v>0</v>
      </c>
      <c r="P67" s="6">
        <v>0</v>
      </c>
      <c r="R67" s="14" t="s">
        <v>197</v>
      </c>
      <c r="S67" s="14">
        <f t="shared" si="2"/>
        <v>0</v>
      </c>
      <c r="T67" s="14">
        <f t="shared" si="3"/>
        <v>0</v>
      </c>
    </row>
    <row r="68" spans="1:20" x14ac:dyDescent="0.25">
      <c r="A68" s="6">
        <v>4690</v>
      </c>
      <c r="B68" s="14" t="str">
        <f t="shared" si="6"/>
        <v>46</v>
      </c>
      <c r="C68" s="6" t="s">
        <v>50</v>
      </c>
      <c r="D68" s="6">
        <v>8167</v>
      </c>
      <c r="E68" s="6">
        <v>8167</v>
      </c>
      <c r="F68" s="6">
        <f t="shared" si="0"/>
        <v>0</v>
      </c>
      <c r="G68" s="6">
        <v>41883</v>
      </c>
      <c r="H68" s="6">
        <v>39982</v>
      </c>
      <c r="I68" s="6">
        <f t="shared" si="1"/>
        <v>1901</v>
      </c>
      <c r="K68" s="6">
        <v>0</v>
      </c>
      <c r="L68" s="6">
        <v>0</v>
      </c>
      <c r="N68" s="6">
        <v>0</v>
      </c>
      <c r="P68" s="6">
        <v>0</v>
      </c>
      <c r="R68" s="14" t="s">
        <v>197</v>
      </c>
      <c r="S68" s="14">
        <f t="shared" si="2"/>
        <v>0</v>
      </c>
      <c r="T68" s="14">
        <f t="shared" si="3"/>
        <v>1901</v>
      </c>
    </row>
    <row r="69" spans="1:20" x14ac:dyDescent="0.25">
      <c r="A69" s="6">
        <v>4741</v>
      </c>
      <c r="B69" s="14" t="str">
        <f t="shared" si="6"/>
        <v>47</v>
      </c>
      <c r="C69" s="6" t="s">
        <v>112</v>
      </c>
      <c r="D69" s="6">
        <v>0</v>
      </c>
      <c r="E69" s="6">
        <v>0</v>
      </c>
      <c r="F69" s="6">
        <f t="shared" si="0"/>
        <v>0</v>
      </c>
      <c r="G69" s="6">
        <v>0</v>
      </c>
      <c r="H69" s="6">
        <v>0</v>
      </c>
      <c r="I69" s="6">
        <f t="shared" si="1"/>
        <v>0</v>
      </c>
      <c r="K69" s="6">
        <v>0</v>
      </c>
      <c r="L69" s="6">
        <v>0</v>
      </c>
      <c r="N69" s="6">
        <v>0</v>
      </c>
      <c r="P69" s="6">
        <v>0</v>
      </c>
      <c r="R69" s="14" t="s">
        <v>198</v>
      </c>
      <c r="S69" s="14">
        <f t="shared" si="2"/>
        <v>0</v>
      </c>
      <c r="T69" s="14">
        <f t="shared" si="3"/>
        <v>0</v>
      </c>
    </row>
    <row r="70" spans="1:20" x14ac:dyDescent="0.25">
      <c r="A70" s="21">
        <v>4782</v>
      </c>
      <c r="B70" s="21" t="str">
        <f t="shared" si="6"/>
        <v>47</v>
      </c>
      <c r="C70" s="21" t="s">
        <v>51</v>
      </c>
      <c r="D70" s="6">
        <v>1568</v>
      </c>
      <c r="E70" s="6">
        <v>0</v>
      </c>
      <c r="F70" s="6">
        <f t="shared" si="0"/>
        <v>1568</v>
      </c>
      <c r="G70" s="6">
        <v>233876</v>
      </c>
      <c r="H70" s="6">
        <v>229380</v>
      </c>
      <c r="I70" s="6">
        <f t="shared" si="1"/>
        <v>4496</v>
      </c>
      <c r="K70" s="6">
        <v>407</v>
      </c>
      <c r="L70" s="6">
        <v>0</v>
      </c>
      <c r="N70" s="6">
        <v>0</v>
      </c>
      <c r="P70" s="6">
        <v>0</v>
      </c>
      <c r="R70" s="14" t="s">
        <v>198</v>
      </c>
      <c r="S70" s="14">
        <f t="shared" si="2"/>
        <v>1975</v>
      </c>
      <c r="T70" s="14">
        <f t="shared" si="3"/>
        <v>4496</v>
      </c>
    </row>
    <row r="71" spans="1:20" x14ac:dyDescent="0.25">
      <c r="A71" s="6">
        <v>4783</v>
      </c>
      <c r="B71" s="14" t="str">
        <f t="shared" si="6"/>
        <v>47</v>
      </c>
      <c r="C71" s="6" t="s">
        <v>52</v>
      </c>
      <c r="D71" s="6">
        <v>0</v>
      </c>
      <c r="E71" s="6">
        <v>0</v>
      </c>
      <c r="F71" s="6">
        <f t="shared" ref="F71:F125" si="7">D71-E71</f>
        <v>0</v>
      </c>
      <c r="G71" s="6">
        <v>229402</v>
      </c>
      <c r="H71" s="6">
        <v>229402</v>
      </c>
      <c r="I71" s="6">
        <f t="shared" ref="I71:I125" si="8">G71-H71</f>
        <v>0</v>
      </c>
      <c r="K71" s="6">
        <v>11060</v>
      </c>
      <c r="L71" s="6">
        <v>0</v>
      </c>
      <c r="N71" s="6">
        <v>0</v>
      </c>
      <c r="P71" s="6">
        <v>0</v>
      </c>
      <c r="R71" s="14" t="s">
        <v>198</v>
      </c>
      <c r="S71" s="14">
        <f t="shared" ref="S71:S125" si="9">F71+K71+N71</f>
        <v>11060</v>
      </c>
      <c r="T71" s="14">
        <f t="shared" ref="T71:T125" si="10">I71+L71+P71</f>
        <v>0</v>
      </c>
    </row>
    <row r="72" spans="1:20" x14ac:dyDescent="0.25">
      <c r="A72" s="6">
        <v>4860</v>
      </c>
      <c r="B72" s="14" t="str">
        <f t="shared" ref="B72:B125" si="11">LEFT(A72,2)</f>
        <v>48</v>
      </c>
      <c r="C72" s="6" t="s">
        <v>53</v>
      </c>
      <c r="D72" s="6">
        <v>41607</v>
      </c>
      <c r="E72" s="6">
        <v>41607</v>
      </c>
      <c r="F72" s="6">
        <f t="shared" si="7"/>
        <v>0</v>
      </c>
      <c r="G72" s="6">
        <v>0</v>
      </c>
      <c r="H72" s="6">
        <v>0</v>
      </c>
      <c r="I72" s="6">
        <f t="shared" si="8"/>
        <v>0</v>
      </c>
      <c r="K72" s="6">
        <v>0</v>
      </c>
      <c r="L72" s="6">
        <v>0</v>
      </c>
      <c r="N72" s="6">
        <v>0</v>
      </c>
      <c r="P72" s="6">
        <v>0</v>
      </c>
      <c r="R72" s="14" t="s">
        <v>199</v>
      </c>
      <c r="S72" s="14">
        <f t="shared" si="9"/>
        <v>0</v>
      </c>
      <c r="T72" s="14">
        <f t="shared" si="10"/>
        <v>0</v>
      </c>
    </row>
    <row r="73" spans="1:20" x14ac:dyDescent="0.25">
      <c r="A73" s="21">
        <v>4900</v>
      </c>
      <c r="B73" s="21" t="str">
        <f t="shared" si="11"/>
        <v>49</v>
      </c>
      <c r="C73" s="21" t="s">
        <v>54</v>
      </c>
      <c r="D73" s="6">
        <v>0</v>
      </c>
      <c r="E73" s="6">
        <v>0</v>
      </c>
      <c r="F73" s="6">
        <f t="shared" si="7"/>
        <v>0</v>
      </c>
      <c r="G73" s="6">
        <v>128753</v>
      </c>
      <c r="H73" s="6">
        <v>120058</v>
      </c>
      <c r="I73" s="6">
        <f t="shared" si="8"/>
        <v>8695</v>
      </c>
      <c r="K73" s="6">
        <v>0</v>
      </c>
      <c r="L73" s="6">
        <v>0</v>
      </c>
      <c r="N73" s="6">
        <v>0</v>
      </c>
      <c r="P73" s="6">
        <v>0</v>
      </c>
      <c r="R73" s="14" t="s">
        <v>200</v>
      </c>
      <c r="S73" s="14">
        <f t="shared" si="9"/>
        <v>0</v>
      </c>
      <c r="T73" s="14">
        <f t="shared" si="10"/>
        <v>8695</v>
      </c>
    </row>
    <row r="74" spans="1:20" x14ac:dyDescent="0.25">
      <c r="A74" s="6">
        <v>5120</v>
      </c>
      <c r="B74" s="14" t="str">
        <f t="shared" si="11"/>
        <v>51</v>
      </c>
      <c r="C74" s="6" t="s">
        <v>113</v>
      </c>
      <c r="D74" s="6">
        <v>0</v>
      </c>
      <c r="E74" s="6">
        <v>0</v>
      </c>
      <c r="F74" s="6">
        <f t="shared" si="7"/>
        <v>0</v>
      </c>
      <c r="G74" s="6">
        <v>0</v>
      </c>
      <c r="H74" s="6">
        <v>0</v>
      </c>
      <c r="I74" s="6">
        <f t="shared" si="8"/>
        <v>0</v>
      </c>
      <c r="K74" s="6">
        <v>0</v>
      </c>
      <c r="L74" s="6">
        <v>0</v>
      </c>
      <c r="N74" s="6">
        <v>0</v>
      </c>
      <c r="P74" s="6">
        <v>0</v>
      </c>
      <c r="R74" s="14" t="s">
        <v>232</v>
      </c>
      <c r="S74" s="14">
        <f t="shared" si="9"/>
        <v>0</v>
      </c>
      <c r="T74" s="14">
        <f t="shared" si="10"/>
        <v>0</v>
      </c>
    </row>
    <row r="75" spans="1:20" x14ac:dyDescent="0.25">
      <c r="A75" s="31">
        <v>5210</v>
      </c>
      <c r="B75" s="31" t="str">
        <f t="shared" si="11"/>
        <v>52</v>
      </c>
      <c r="C75" s="31" t="s">
        <v>55</v>
      </c>
      <c r="D75" s="6">
        <v>4412</v>
      </c>
      <c r="E75" s="6">
        <v>4412</v>
      </c>
      <c r="F75" s="6">
        <f t="shared" si="7"/>
        <v>0</v>
      </c>
      <c r="G75" s="6">
        <v>0</v>
      </c>
      <c r="H75" s="6">
        <v>0</v>
      </c>
      <c r="I75" s="6">
        <f t="shared" si="8"/>
        <v>0</v>
      </c>
      <c r="K75" s="6">
        <v>113582</v>
      </c>
      <c r="L75" s="6">
        <v>0</v>
      </c>
      <c r="N75" s="6">
        <v>0</v>
      </c>
      <c r="P75" s="6">
        <v>0</v>
      </c>
      <c r="R75" s="14" t="s">
        <v>201</v>
      </c>
      <c r="S75" s="14">
        <f t="shared" si="9"/>
        <v>113582</v>
      </c>
      <c r="T75" s="14">
        <f t="shared" si="10"/>
        <v>0</v>
      </c>
    </row>
    <row r="76" spans="1:20" x14ac:dyDescent="0.25">
      <c r="A76" s="31">
        <v>5220</v>
      </c>
      <c r="B76" s="31" t="str">
        <f t="shared" si="11"/>
        <v>52</v>
      </c>
      <c r="C76" s="31" t="s">
        <v>56</v>
      </c>
      <c r="D76" s="6">
        <v>599648</v>
      </c>
      <c r="E76" s="6">
        <v>580934</v>
      </c>
      <c r="F76" s="6">
        <f t="shared" si="7"/>
        <v>18714</v>
      </c>
      <c r="G76" s="6">
        <v>189447</v>
      </c>
      <c r="H76" s="6">
        <v>138891</v>
      </c>
      <c r="I76" s="6">
        <f t="shared" si="8"/>
        <v>50556</v>
      </c>
      <c r="K76" s="6">
        <v>89423</v>
      </c>
      <c r="L76" s="6">
        <v>0</v>
      </c>
      <c r="N76" s="6">
        <v>0</v>
      </c>
      <c r="P76" s="6">
        <v>0</v>
      </c>
      <c r="R76" s="14" t="s">
        <v>201</v>
      </c>
      <c r="S76" s="14">
        <f t="shared" si="9"/>
        <v>108137</v>
      </c>
      <c r="T76" s="14">
        <f t="shared" si="10"/>
        <v>50556</v>
      </c>
    </row>
    <row r="77" spans="1:20" x14ac:dyDescent="0.25">
      <c r="A77" s="6">
        <v>5240</v>
      </c>
      <c r="B77" s="14" t="str">
        <f t="shared" si="11"/>
        <v>52</v>
      </c>
      <c r="C77" s="6" t="s">
        <v>115</v>
      </c>
      <c r="D77" s="6">
        <v>0</v>
      </c>
      <c r="E77" s="6">
        <v>0</v>
      </c>
      <c r="F77" s="6">
        <f t="shared" si="7"/>
        <v>0</v>
      </c>
      <c r="G77" s="6">
        <v>0</v>
      </c>
      <c r="H77" s="6">
        <v>0</v>
      </c>
      <c r="I77" s="6">
        <f t="shared" si="8"/>
        <v>0</v>
      </c>
      <c r="K77" s="6">
        <v>0</v>
      </c>
      <c r="L77" s="6">
        <v>0</v>
      </c>
      <c r="N77" s="6">
        <v>0</v>
      </c>
      <c r="P77" s="6">
        <v>0</v>
      </c>
      <c r="R77" s="14" t="s">
        <v>201</v>
      </c>
      <c r="S77" s="14">
        <f t="shared" si="9"/>
        <v>0</v>
      </c>
      <c r="T77" s="14">
        <f t="shared" si="10"/>
        <v>0</v>
      </c>
    </row>
    <row r="78" spans="1:20" x14ac:dyDescent="0.25">
      <c r="A78" s="6">
        <v>5290</v>
      </c>
      <c r="B78" s="14" t="str">
        <f t="shared" si="11"/>
        <v>52</v>
      </c>
      <c r="C78" s="6" t="s">
        <v>57</v>
      </c>
      <c r="D78" s="6">
        <v>0</v>
      </c>
      <c r="E78" s="6">
        <v>0</v>
      </c>
      <c r="F78" s="6">
        <f t="shared" si="7"/>
        <v>0</v>
      </c>
      <c r="G78" s="6">
        <v>3129</v>
      </c>
      <c r="H78" s="6">
        <v>3129</v>
      </c>
      <c r="I78" s="6">
        <f t="shared" si="8"/>
        <v>0</v>
      </c>
      <c r="K78" s="6">
        <v>0</v>
      </c>
      <c r="L78" s="6">
        <v>0</v>
      </c>
      <c r="N78" s="6">
        <v>0</v>
      </c>
      <c r="P78" s="6">
        <v>0</v>
      </c>
      <c r="R78" s="14" t="s">
        <v>201</v>
      </c>
      <c r="S78" s="14">
        <f t="shared" si="9"/>
        <v>0</v>
      </c>
      <c r="T78" s="14">
        <f t="shared" si="10"/>
        <v>0</v>
      </c>
    </row>
    <row r="79" spans="1:20" x14ac:dyDescent="0.25">
      <c r="A79" s="13">
        <v>5312</v>
      </c>
      <c r="B79" s="13" t="str">
        <f t="shared" si="11"/>
        <v>53</v>
      </c>
      <c r="C79" s="13" t="s">
        <v>58</v>
      </c>
      <c r="D79" s="6">
        <v>0</v>
      </c>
      <c r="E79" s="6">
        <v>0</v>
      </c>
      <c r="F79" s="6">
        <f t="shared" si="7"/>
        <v>0</v>
      </c>
      <c r="G79" s="6">
        <v>2638576</v>
      </c>
      <c r="H79" s="6">
        <v>2560695</v>
      </c>
      <c r="I79" s="6">
        <f t="shared" si="8"/>
        <v>77881</v>
      </c>
      <c r="K79" s="6">
        <v>0</v>
      </c>
      <c r="L79" s="6">
        <v>0</v>
      </c>
      <c r="N79" s="6">
        <v>0</v>
      </c>
      <c r="P79" s="6">
        <v>0</v>
      </c>
      <c r="R79" s="14" t="s">
        <v>202</v>
      </c>
      <c r="S79" s="14">
        <f t="shared" si="9"/>
        <v>0</v>
      </c>
      <c r="T79" s="14">
        <f t="shared" si="10"/>
        <v>77881</v>
      </c>
    </row>
    <row r="80" spans="1:20" x14ac:dyDescent="0.25">
      <c r="A80" s="6">
        <v>5315</v>
      </c>
      <c r="B80" s="14" t="str">
        <f t="shared" si="11"/>
        <v>53</v>
      </c>
      <c r="C80" s="6" t="s">
        <v>59</v>
      </c>
      <c r="D80" s="6">
        <v>0</v>
      </c>
      <c r="E80" s="6">
        <v>0</v>
      </c>
      <c r="F80" s="6">
        <f t="shared" si="7"/>
        <v>0</v>
      </c>
      <c r="G80" s="6">
        <v>56530</v>
      </c>
      <c r="H80" s="6">
        <v>55097</v>
      </c>
      <c r="I80" s="6">
        <f t="shared" si="8"/>
        <v>1433</v>
      </c>
      <c r="K80" s="6">
        <v>0</v>
      </c>
      <c r="L80" s="6">
        <v>0</v>
      </c>
      <c r="N80" s="6">
        <v>0</v>
      </c>
      <c r="P80" s="6">
        <v>0</v>
      </c>
      <c r="R80" s="14" t="s">
        <v>202</v>
      </c>
      <c r="S80" s="14">
        <f t="shared" si="9"/>
        <v>0</v>
      </c>
      <c r="T80" s="14">
        <f t="shared" si="10"/>
        <v>1433</v>
      </c>
    </row>
    <row r="81" spans="1:20" x14ac:dyDescent="0.25">
      <c r="A81" s="13">
        <v>5320</v>
      </c>
      <c r="B81" s="13" t="str">
        <f t="shared" si="11"/>
        <v>53</v>
      </c>
      <c r="C81" s="13" t="s">
        <v>60</v>
      </c>
      <c r="D81" s="6">
        <v>0</v>
      </c>
      <c r="E81" s="6">
        <v>0</v>
      </c>
      <c r="F81" s="6">
        <f t="shared" si="7"/>
        <v>0</v>
      </c>
      <c r="G81" s="6">
        <v>0</v>
      </c>
      <c r="H81" s="6">
        <v>0</v>
      </c>
      <c r="I81" s="6">
        <f t="shared" si="8"/>
        <v>0</v>
      </c>
      <c r="K81" s="6">
        <v>0</v>
      </c>
      <c r="L81" s="6">
        <v>0</v>
      </c>
      <c r="N81" s="6">
        <v>0</v>
      </c>
      <c r="P81" s="6">
        <v>0</v>
      </c>
      <c r="R81" s="14" t="s">
        <v>202</v>
      </c>
      <c r="S81" s="14">
        <f t="shared" si="9"/>
        <v>0</v>
      </c>
      <c r="T81" s="14">
        <f t="shared" si="10"/>
        <v>0</v>
      </c>
    </row>
    <row r="82" spans="1:20" x14ac:dyDescent="0.25">
      <c r="A82" s="13">
        <v>5330</v>
      </c>
      <c r="B82" s="13" t="str">
        <f t="shared" si="11"/>
        <v>53</v>
      </c>
      <c r="C82" s="13" t="s">
        <v>61</v>
      </c>
      <c r="D82" s="6">
        <v>0</v>
      </c>
      <c r="E82" s="6">
        <v>0</v>
      </c>
      <c r="F82" s="6">
        <f t="shared" si="7"/>
        <v>0</v>
      </c>
      <c r="G82" s="6">
        <v>40324</v>
      </c>
      <c r="H82" s="6">
        <v>40324</v>
      </c>
      <c r="I82" s="6">
        <f t="shared" si="8"/>
        <v>0</v>
      </c>
      <c r="K82" s="6">
        <v>8080</v>
      </c>
      <c r="L82" s="6">
        <v>509</v>
      </c>
      <c r="N82" s="6">
        <v>0</v>
      </c>
      <c r="P82" s="6">
        <v>0</v>
      </c>
      <c r="R82" s="14" t="s">
        <v>202</v>
      </c>
      <c r="S82" s="14">
        <f t="shared" si="9"/>
        <v>8080</v>
      </c>
      <c r="T82" s="14">
        <f t="shared" si="10"/>
        <v>509</v>
      </c>
    </row>
    <row r="83" spans="1:20" x14ac:dyDescent="0.25">
      <c r="A83" s="6">
        <v>5360</v>
      </c>
      <c r="B83" s="14" t="str">
        <f t="shared" si="11"/>
        <v>53</v>
      </c>
      <c r="C83" s="6" t="s">
        <v>62</v>
      </c>
      <c r="D83" s="6">
        <v>0</v>
      </c>
      <c r="E83" s="6">
        <v>0</v>
      </c>
      <c r="F83" s="6">
        <f t="shared" si="7"/>
        <v>0</v>
      </c>
      <c r="G83" s="6">
        <v>73149</v>
      </c>
      <c r="H83" s="6">
        <v>73149</v>
      </c>
      <c r="I83" s="6">
        <f t="shared" si="8"/>
        <v>0</v>
      </c>
      <c r="K83" s="6">
        <v>1514</v>
      </c>
      <c r="L83" s="6">
        <v>0</v>
      </c>
      <c r="N83" s="6">
        <v>0</v>
      </c>
      <c r="P83" s="6">
        <v>0</v>
      </c>
      <c r="R83" s="14" t="s">
        <v>202</v>
      </c>
      <c r="S83" s="14">
        <f t="shared" si="9"/>
        <v>1514</v>
      </c>
      <c r="T83" s="14">
        <f t="shared" si="10"/>
        <v>0</v>
      </c>
    </row>
    <row r="84" spans="1:20" x14ac:dyDescent="0.25">
      <c r="A84" s="13">
        <v>5370</v>
      </c>
      <c r="B84" s="13" t="str">
        <f t="shared" si="11"/>
        <v>53</v>
      </c>
      <c r="C84" s="13" t="s">
        <v>63</v>
      </c>
      <c r="D84" s="6">
        <v>7848</v>
      </c>
      <c r="E84" s="6">
        <v>4648</v>
      </c>
      <c r="F84" s="6">
        <f t="shared" si="7"/>
        <v>3200</v>
      </c>
      <c r="G84" s="6">
        <v>0</v>
      </c>
      <c r="H84" s="6">
        <v>0</v>
      </c>
      <c r="I84" s="6">
        <f t="shared" si="8"/>
        <v>0</v>
      </c>
      <c r="K84" s="6">
        <v>0</v>
      </c>
      <c r="L84" s="6">
        <v>0</v>
      </c>
      <c r="N84" s="6">
        <v>0</v>
      </c>
      <c r="P84" s="6">
        <v>0</v>
      </c>
      <c r="R84" s="14" t="s">
        <v>202</v>
      </c>
      <c r="S84" s="14">
        <f t="shared" si="9"/>
        <v>3200</v>
      </c>
      <c r="T84" s="14">
        <f t="shared" si="10"/>
        <v>0</v>
      </c>
    </row>
    <row r="85" spans="1:20" x14ac:dyDescent="0.25">
      <c r="A85" s="13">
        <v>5390</v>
      </c>
      <c r="B85" s="13" t="str">
        <f t="shared" si="11"/>
        <v>53</v>
      </c>
      <c r="C85" s="13" t="s">
        <v>64</v>
      </c>
      <c r="D85" s="6">
        <v>23000</v>
      </c>
      <c r="E85" s="6">
        <v>0</v>
      </c>
      <c r="F85" s="6">
        <f t="shared" si="7"/>
        <v>23000</v>
      </c>
      <c r="G85" s="6">
        <v>66003</v>
      </c>
      <c r="H85" s="6">
        <v>62836</v>
      </c>
      <c r="I85" s="6">
        <f t="shared" si="8"/>
        <v>3167</v>
      </c>
      <c r="K85" s="6">
        <v>0</v>
      </c>
      <c r="L85" s="6">
        <v>0</v>
      </c>
      <c r="N85" s="6">
        <v>0</v>
      </c>
      <c r="P85" s="6">
        <v>0</v>
      </c>
      <c r="R85" s="14" t="s">
        <v>202</v>
      </c>
      <c r="S85" s="14">
        <f t="shared" si="9"/>
        <v>23000</v>
      </c>
      <c r="T85" s="14">
        <f t="shared" si="10"/>
        <v>3167</v>
      </c>
    </row>
    <row r="86" spans="1:20" x14ac:dyDescent="0.25">
      <c r="A86" s="6">
        <v>5421</v>
      </c>
      <c r="B86" s="14" t="str">
        <f t="shared" si="11"/>
        <v>54</v>
      </c>
      <c r="C86" s="6" t="s">
        <v>141</v>
      </c>
      <c r="D86" s="6">
        <v>0</v>
      </c>
      <c r="E86" s="6">
        <v>0</v>
      </c>
      <c r="F86" s="6">
        <f t="shared" si="7"/>
        <v>0</v>
      </c>
      <c r="G86" s="6">
        <v>0</v>
      </c>
      <c r="H86" s="6">
        <v>0</v>
      </c>
      <c r="I86" s="6">
        <f t="shared" si="8"/>
        <v>0</v>
      </c>
      <c r="K86" s="6">
        <v>0</v>
      </c>
      <c r="L86" s="6">
        <v>0</v>
      </c>
      <c r="N86" s="6">
        <v>0</v>
      </c>
      <c r="P86" s="6">
        <v>0</v>
      </c>
      <c r="R86" s="14" t="s">
        <v>203</v>
      </c>
      <c r="S86" s="14">
        <f t="shared" si="9"/>
        <v>0</v>
      </c>
      <c r="T86" s="14">
        <f t="shared" si="10"/>
        <v>0</v>
      </c>
    </row>
    <row r="87" spans="1:20" x14ac:dyDescent="0.25">
      <c r="A87" s="6">
        <v>5422</v>
      </c>
      <c r="B87" s="14" t="str">
        <f t="shared" si="11"/>
        <v>54</v>
      </c>
      <c r="C87" s="6" t="s">
        <v>65</v>
      </c>
      <c r="D87" s="6">
        <v>0</v>
      </c>
      <c r="E87" s="6">
        <v>0</v>
      </c>
      <c r="F87" s="6">
        <f t="shared" si="7"/>
        <v>0</v>
      </c>
      <c r="G87" s="6">
        <v>2675</v>
      </c>
      <c r="H87" s="6">
        <v>2675</v>
      </c>
      <c r="I87" s="6">
        <f t="shared" si="8"/>
        <v>0</v>
      </c>
      <c r="K87" s="6">
        <v>0</v>
      </c>
      <c r="L87" s="6">
        <v>0</v>
      </c>
      <c r="N87" s="6">
        <v>0</v>
      </c>
      <c r="P87" s="6">
        <v>0</v>
      </c>
      <c r="R87" s="14" t="s">
        <v>203</v>
      </c>
      <c r="S87" s="14">
        <f t="shared" si="9"/>
        <v>0</v>
      </c>
      <c r="T87" s="14">
        <f t="shared" si="10"/>
        <v>0</v>
      </c>
    </row>
    <row r="88" spans="1:20" x14ac:dyDescent="0.25">
      <c r="A88" s="6">
        <v>5429</v>
      </c>
      <c r="B88" s="14" t="str">
        <f t="shared" si="11"/>
        <v>54</v>
      </c>
      <c r="C88" s="6" t="s">
        <v>142</v>
      </c>
      <c r="D88" s="6">
        <v>0</v>
      </c>
      <c r="E88" s="6">
        <v>0</v>
      </c>
      <c r="F88" s="6">
        <f t="shared" si="7"/>
        <v>0</v>
      </c>
      <c r="G88" s="6">
        <v>0</v>
      </c>
      <c r="H88" s="6">
        <v>0</v>
      </c>
      <c r="I88" s="6">
        <f t="shared" si="8"/>
        <v>0</v>
      </c>
      <c r="K88" s="6">
        <v>0</v>
      </c>
      <c r="L88" s="6">
        <v>0</v>
      </c>
      <c r="N88" s="6">
        <v>0</v>
      </c>
      <c r="P88" s="6">
        <v>0</v>
      </c>
      <c r="R88" s="14" t="s">
        <v>203</v>
      </c>
      <c r="S88" s="14">
        <f t="shared" si="9"/>
        <v>0</v>
      </c>
      <c r="T88" s="14">
        <f t="shared" si="10"/>
        <v>0</v>
      </c>
    </row>
    <row r="89" spans="1:20" x14ac:dyDescent="0.25">
      <c r="A89" s="6">
        <v>5480</v>
      </c>
      <c r="B89" s="14" t="str">
        <f t="shared" si="11"/>
        <v>54</v>
      </c>
      <c r="C89" s="6" t="s">
        <v>66</v>
      </c>
      <c r="D89" s="6">
        <v>14013</v>
      </c>
      <c r="E89" s="6">
        <v>4866</v>
      </c>
      <c r="F89" s="6">
        <f t="shared" si="7"/>
        <v>9147</v>
      </c>
      <c r="G89" s="6">
        <v>34894</v>
      </c>
      <c r="H89" s="6">
        <v>34894</v>
      </c>
      <c r="I89" s="6">
        <f t="shared" si="8"/>
        <v>0</v>
      </c>
      <c r="K89" s="6">
        <v>11989</v>
      </c>
      <c r="L89" s="6">
        <v>9690</v>
      </c>
      <c r="N89" s="6">
        <v>0</v>
      </c>
      <c r="P89" s="6">
        <v>0</v>
      </c>
      <c r="R89" s="14" t="s">
        <v>203</v>
      </c>
      <c r="S89" s="14">
        <f t="shared" si="9"/>
        <v>21136</v>
      </c>
      <c r="T89" s="14">
        <f t="shared" si="10"/>
        <v>9690</v>
      </c>
    </row>
    <row r="90" spans="1:20" x14ac:dyDescent="0.25">
      <c r="A90" s="6">
        <v>5540</v>
      </c>
      <c r="B90" s="14" t="str">
        <f t="shared" si="11"/>
        <v>55</v>
      </c>
      <c r="C90" s="6" t="s">
        <v>143</v>
      </c>
      <c r="D90" s="6">
        <v>0</v>
      </c>
      <c r="E90" s="6">
        <v>0</v>
      </c>
      <c r="F90" s="6">
        <f t="shared" si="7"/>
        <v>0</v>
      </c>
      <c r="G90" s="6">
        <v>0</v>
      </c>
      <c r="H90" s="6">
        <v>0</v>
      </c>
      <c r="I90" s="6">
        <f t="shared" si="8"/>
        <v>0</v>
      </c>
      <c r="K90" s="6">
        <v>0</v>
      </c>
      <c r="L90" s="6">
        <v>0</v>
      </c>
      <c r="N90" s="6">
        <v>0</v>
      </c>
      <c r="P90" s="6">
        <v>0</v>
      </c>
      <c r="R90" s="14" t="s">
        <v>233</v>
      </c>
      <c r="S90" s="14">
        <f t="shared" si="9"/>
        <v>0</v>
      </c>
      <c r="T90" s="14">
        <f t="shared" si="10"/>
        <v>0</v>
      </c>
    </row>
    <row r="91" spans="1:20" x14ac:dyDescent="0.25">
      <c r="A91" s="30">
        <v>6241</v>
      </c>
      <c r="B91" s="30" t="str">
        <f t="shared" si="11"/>
        <v>62</v>
      </c>
      <c r="C91" s="30" t="s">
        <v>67</v>
      </c>
      <c r="D91" s="6">
        <v>1525953</v>
      </c>
      <c r="E91" s="6">
        <v>1525953</v>
      </c>
      <c r="F91" s="6">
        <f t="shared" si="7"/>
        <v>0</v>
      </c>
      <c r="G91" s="6">
        <v>47110</v>
      </c>
      <c r="H91" s="6">
        <v>16286</v>
      </c>
      <c r="I91" s="6">
        <f t="shared" si="8"/>
        <v>30824</v>
      </c>
      <c r="K91" s="6">
        <v>27390</v>
      </c>
      <c r="L91" s="6">
        <v>0</v>
      </c>
      <c r="N91" s="6">
        <v>0</v>
      </c>
      <c r="O91" s="8">
        <v>6241</v>
      </c>
      <c r="P91" s="6">
        <v>3965</v>
      </c>
      <c r="R91" s="14" t="s">
        <v>204</v>
      </c>
      <c r="S91" s="14">
        <f t="shared" si="9"/>
        <v>27390</v>
      </c>
      <c r="T91" s="14">
        <f t="shared" si="10"/>
        <v>34789</v>
      </c>
    </row>
    <row r="92" spans="1:20" x14ac:dyDescent="0.25">
      <c r="A92" s="30">
        <v>6344</v>
      </c>
      <c r="B92" s="30" t="str">
        <f t="shared" si="11"/>
        <v>63</v>
      </c>
      <c r="C92" s="30" t="s">
        <v>68</v>
      </c>
      <c r="D92" s="6">
        <v>25912508</v>
      </c>
      <c r="E92" s="6">
        <v>25909550</v>
      </c>
      <c r="F92" s="6">
        <f t="shared" si="7"/>
        <v>2958</v>
      </c>
      <c r="G92" s="6">
        <v>24155</v>
      </c>
      <c r="H92" s="9">
        <v>18199</v>
      </c>
      <c r="I92" s="6">
        <f t="shared" si="8"/>
        <v>5956</v>
      </c>
      <c r="K92" s="6">
        <v>0</v>
      </c>
      <c r="L92" s="6">
        <v>0</v>
      </c>
      <c r="N92" s="6">
        <v>0</v>
      </c>
      <c r="O92" s="8">
        <v>6344</v>
      </c>
      <c r="P92" s="6">
        <v>71679</v>
      </c>
      <c r="R92" s="14" t="s">
        <v>205</v>
      </c>
      <c r="S92" s="14">
        <f t="shared" si="9"/>
        <v>2958</v>
      </c>
      <c r="T92" s="14">
        <f t="shared" si="10"/>
        <v>77635</v>
      </c>
    </row>
    <row r="93" spans="1:20" x14ac:dyDescent="0.25">
      <c r="A93" s="30">
        <v>6442</v>
      </c>
      <c r="B93" s="30" t="str">
        <f t="shared" si="11"/>
        <v>64</v>
      </c>
      <c r="C93" s="30" t="s">
        <v>69</v>
      </c>
      <c r="D93" s="6">
        <v>1164056</v>
      </c>
      <c r="E93" s="6">
        <v>1041800</v>
      </c>
      <c r="F93" s="6">
        <f t="shared" si="7"/>
        <v>122256</v>
      </c>
      <c r="G93" s="6">
        <v>5125</v>
      </c>
      <c r="H93" s="6">
        <v>3470</v>
      </c>
      <c r="I93" s="6">
        <f t="shared" si="8"/>
        <v>1655</v>
      </c>
      <c r="K93" s="6">
        <v>0</v>
      </c>
      <c r="L93" s="6">
        <v>0</v>
      </c>
      <c r="N93" s="6">
        <v>0</v>
      </c>
      <c r="O93" s="8">
        <v>6442</v>
      </c>
      <c r="P93" s="6">
        <v>3363</v>
      </c>
      <c r="R93" s="14" t="s">
        <v>206</v>
      </c>
      <c r="S93" s="14">
        <f t="shared" si="9"/>
        <v>122256</v>
      </c>
      <c r="T93" s="14">
        <f t="shared" si="10"/>
        <v>5018</v>
      </c>
    </row>
    <row r="94" spans="1:20" x14ac:dyDescent="0.25">
      <c r="A94" s="6">
        <v>6443</v>
      </c>
      <c r="B94" s="14" t="str">
        <f t="shared" si="11"/>
        <v>64</v>
      </c>
      <c r="C94" s="6" t="s">
        <v>145</v>
      </c>
      <c r="D94" s="6">
        <v>0</v>
      </c>
      <c r="E94" s="6">
        <v>0</v>
      </c>
      <c r="F94" s="6">
        <f t="shared" si="7"/>
        <v>0</v>
      </c>
      <c r="G94" s="6">
        <v>92497</v>
      </c>
      <c r="H94" s="6">
        <v>92497</v>
      </c>
      <c r="I94" s="6">
        <f t="shared" si="8"/>
        <v>0</v>
      </c>
      <c r="K94" s="6">
        <v>0</v>
      </c>
      <c r="L94" s="6">
        <v>0</v>
      </c>
      <c r="N94" s="6">
        <v>0</v>
      </c>
      <c r="P94" s="6">
        <v>0</v>
      </c>
      <c r="R94" s="14" t="s">
        <v>206</v>
      </c>
      <c r="S94" s="14">
        <f t="shared" si="9"/>
        <v>0</v>
      </c>
      <c r="T94" s="14">
        <f t="shared" si="10"/>
        <v>0</v>
      </c>
    </row>
    <row r="95" spans="1:20" x14ac:dyDescent="0.25">
      <c r="A95" s="20">
        <v>6445</v>
      </c>
      <c r="B95" s="14" t="str">
        <f t="shared" si="11"/>
        <v>64</v>
      </c>
      <c r="C95" s="20" t="s">
        <v>146</v>
      </c>
      <c r="D95" s="20">
        <v>0</v>
      </c>
      <c r="E95" s="20">
        <v>0</v>
      </c>
      <c r="F95" s="20">
        <f t="shared" si="7"/>
        <v>0</v>
      </c>
      <c r="G95" s="20">
        <v>1833</v>
      </c>
      <c r="H95" s="20">
        <v>1833</v>
      </c>
      <c r="I95" s="20">
        <f t="shared" si="8"/>
        <v>0</v>
      </c>
      <c r="K95" s="6">
        <v>0</v>
      </c>
      <c r="L95" s="6">
        <v>0</v>
      </c>
      <c r="N95" s="6">
        <v>0</v>
      </c>
      <c r="P95" s="6">
        <v>0</v>
      </c>
      <c r="R95" s="14" t="s">
        <v>206</v>
      </c>
      <c r="S95" s="14">
        <f t="shared" si="9"/>
        <v>0</v>
      </c>
      <c r="T95" s="14">
        <f t="shared" si="10"/>
        <v>0</v>
      </c>
    </row>
    <row r="96" spans="1:20" x14ac:dyDescent="0.25">
      <c r="A96" s="20">
        <v>6447</v>
      </c>
      <c r="B96" s="14" t="str">
        <f t="shared" si="11"/>
        <v>64</v>
      </c>
      <c r="C96" s="20" t="s">
        <v>70</v>
      </c>
      <c r="D96" s="20">
        <v>160837</v>
      </c>
      <c r="E96" s="20">
        <v>160837</v>
      </c>
      <c r="F96" s="20">
        <f t="shared" si="7"/>
        <v>0</v>
      </c>
      <c r="G96" s="20">
        <v>1112</v>
      </c>
      <c r="H96" s="20">
        <v>0</v>
      </c>
      <c r="I96" s="20">
        <f t="shared" si="8"/>
        <v>1112</v>
      </c>
      <c r="K96" s="6">
        <v>0</v>
      </c>
      <c r="L96" s="6">
        <v>0</v>
      </c>
      <c r="N96" s="6">
        <v>0</v>
      </c>
      <c r="O96" s="8">
        <v>6447</v>
      </c>
      <c r="P96" s="6">
        <v>41512</v>
      </c>
      <c r="R96" s="14" t="s">
        <v>206</v>
      </c>
      <c r="S96" s="14">
        <f t="shared" si="9"/>
        <v>0</v>
      </c>
      <c r="T96" s="14">
        <f t="shared" si="10"/>
        <v>42624</v>
      </c>
    </row>
    <row r="97" spans="1:20" x14ac:dyDescent="0.25">
      <c r="A97" s="6">
        <v>6521</v>
      </c>
      <c r="B97" s="14" t="str">
        <f t="shared" si="11"/>
        <v>65</v>
      </c>
      <c r="C97" s="6" t="s">
        <v>147</v>
      </c>
      <c r="D97" s="6">
        <v>0</v>
      </c>
      <c r="E97" s="6">
        <v>0</v>
      </c>
      <c r="F97" s="6">
        <f t="shared" si="7"/>
        <v>0</v>
      </c>
      <c r="G97" s="6">
        <v>0</v>
      </c>
      <c r="H97" s="6">
        <v>0</v>
      </c>
      <c r="I97" s="6">
        <f t="shared" si="8"/>
        <v>0</v>
      </c>
      <c r="K97" s="6">
        <v>0</v>
      </c>
      <c r="L97" s="6">
        <v>0</v>
      </c>
      <c r="N97" s="6">
        <v>0</v>
      </c>
      <c r="P97" s="6">
        <v>0</v>
      </c>
      <c r="R97" s="14" t="s">
        <v>207</v>
      </c>
      <c r="S97" s="14">
        <f t="shared" si="9"/>
        <v>0</v>
      </c>
      <c r="T97" s="14">
        <f t="shared" si="10"/>
        <v>0</v>
      </c>
    </row>
    <row r="98" spans="1:20" x14ac:dyDescent="0.25">
      <c r="A98" s="20">
        <v>6522</v>
      </c>
      <c r="B98" s="20" t="str">
        <f t="shared" si="11"/>
        <v>65</v>
      </c>
      <c r="C98" s="20" t="s">
        <v>71</v>
      </c>
      <c r="D98" s="6">
        <v>27638322</v>
      </c>
      <c r="E98" s="6">
        <v>27576513</v>
      </c>
      <c r="F98" s="6">
        <f t="shared" si="7"/>
        <v>61809</v>
      </c>
      <c r="G98" s="6">
        <v>24629</v>
      </c>
      <c r="H98" s="6">
        <v>23133</v>
      </c>
      <c r="I98" s="6">
        <f t="shared" si="8"/>
        <v>1496</v>
      </c>
      <c r="K98" s="6">
        <v>1635</v>
      </c>
      <c r="L98" s="6">
        <v>0</v>
      </c>
      <c r="N98" s="6">
        <v>0</v>
      </c>
      <c r="O98" s="8">
        <v>6522</v>
      </c>
      <c r="P98" s="6">
        <v>131729</v>
      </c>
      <c r="R98" s="14" t="s">
        <v>207</v>
      </c>
      <c r="S98" s="14">
        <f t="shared" si="9"/>
        <v>63444</v>
      </c>
      <c r="T98" s="14">
        <f t="shared" si="10"/>
        <v>133225</v>
      </c>
    </row>
    <row r="99" spans="1:20" x14ac:dyDescent="0.25">
      <c r="A99" s="6">
        <v>6590</v>
      </c>
      <c r="B99" s="14" t="str">
        <f t="shared" si="11"/>
        <v>65</v>
      </c>
      <c r="C99" s="6" t="s">
        <v>72</v>
      </c>
      <c r="D99" s="6">
        <v>3396215</v>
      </c>
      <c r="E99" s="6">
        <v>3396215</v>
      </c>
      <c r="F99" s="6">
        <f t="shared" si="7"/>
        <v>0</v>
      </c>
      <c r="G99" s="6">
        <v>0</v>
      </c>
      <c r="H99" s="6">
        <v>0</v>
      </c>
      <c r="I99" s="6">
        <f t="shared" si="8"/>
        <v>0</v>
      </c>
      <c r="K99" s="6">
        <v>0</v>
      </c>
      <c r="L99" s="6">
        <v>0</v>
      </c>
      <c r="N99" s="6">
        <v>0</v>
      </c>
      <c r="O99" s="8">
        <v>6590</v>
      </c>
      <c r="P99" s="6">
        <v>1104</v>
      </c>
      <c r="R99" s="14" t="s">
        <v>207</v>
      </c>
      <c r="S99" s="14">
        <f t="shared" si="9"/>
        <v>0</v>
      </c>
      <c r="T99" s="14">
        <f t="shared" si="10"/>
        <v>1104</v>
      </c>
    </row>
    <row r="100" spans="1:20" x14ac:dyDescent="0.25">
      <c r="A100" s="6">
        <v>6653</v>
      </c>
      <c r="B100" s="14" t="str">
        <f t="shared" si="11"/>
        <v>66</v>
      </c>
      <c r="C100" s="6" t="s">
        <v>73</v>
      </c>
      <c r="D100" s="6">
        <v>288967</v>
      </c>
      <c r="E100" s="6">
        <v>266588</v>
      </c>
      <c r="F100" s="6">
        <f t="shared" si="7"/>
        <v>22379</v>
      </c>
      <c r="G100" s="6">
        <v>19669</v>
      </c>
      <c r="H100" s="6">
        <v>1669</v>
      </c>
      <c r="I100" s="6">
        <f t="shared" si="8"/>
        <v>18000</v>
      </c>
      <c r="K100" s="6">
        <v>0</v>
      </c>
      <c r="L100" s="6">
        <v>0</v>
      </c>
      <c r="N100" s="6">
        <v>0</v>
      </c>
      <c r="P100" s="6">
        <v>0</v>
      </c>
      <c r="R100" s="14" t="s">
        <v>208</v>
      </c>
      <c r="S100" s="14">
        <f t="shared" si="9"/>
        <v>22379</v>
      </c>
      <c r="T100" s="14">
        <f t="shared" si="10"/>
        <v>18000</v>
      </c>
    </row>
    <row r="101" spans="1:20" x14ac:dyDescent="0.25">
      <c r="A101" s="6">
        <v>6654</v>
      </c>
      <c r="B101" s="14" t="str">
        <f t="shared" si="11"/>
        <v>66</v>
      </c>
      <c r="C101" s="6" t="s">
        <v>117</v>
      </c>
      <c r="D101" s="6">
        <v>0</v>
      </c>
      <c r="E101" s="6">
        <v>0</v>
      </c>
      <c r="F101" s="6">
        <f t="shared" si="7"/>
        <v>0</v>
      </c>
      <c r="G101" s="6">
        <v>0</v>
      </c>
      <c r="H101" s="6">
        <v>0</v>
      </c>
      <c r="I101" s="6">
        <f t="shared" si="8"/>
        <v>0</v>
      </c>
      <c r="K101" s="6">
        <v>0</v>
      </c>
      <c r="L101" s="6">
        <v>0</v>
      </c>
      <c r="N101" s="6">
        <v>0</v>
      </c>
      <c r="P101" s="6">
        <v>0</v>
      </c>
      <c r="R101" s="14" t="s">
        <v>208</v>
      </c>
      <c r="S101" s="14">
        <f t="shared" si="9"/>
        <v>0</v>
      </c>
      <c r="T101" s="14">
        <f t="shared" si="10"/>
        <v>0</v>
      </c>
    </row>
    <row r="102" spans="1:20" x14ac:dyDescent="0.25">
      <c r="A102" s="6">
        <v>6747</v>
      </c>
      <c r="B102" s="14" t="str">
        <f t="shared" si="11"/>
        <v>67</v>
      </c>
      <c r="C102" s="6" t="s">
        <v>74</v>
      </c>
      <c r="D102" s="6">
        <v>113378</v>
      </c>
      <c r="E102" s="6">
        <v>113378</v>
      </c>
      <c r="F102" s="6">
        <f t="shared" si="7"/>
        <v>0</v>
      </c>
      <c r="G102" s="6">
        <v>2838</v>
      </c>
      <c r="H102" s="6">
        <v>1403</v>
      </c>
      <c r="I102" s="6">
        <f t="shared" si="8"/>
        <v>1435</v>
      </c>
      <c r="K102" s="6">
        <v>0</v>
      </c>
      <c r="L102" s="6">
        <v>0</v>
      </c>
      <c r="N102" s="6">
        <v>0</v>
      </c>
      <c r="P102" s="6">
        <v>0</v>
      </c>
      <c r="R102" s="14" t="s">
        <v>209</v>
      </c>
      <c r="S102" s="14">
        <f t="shared" si="9"/>
        <v>0</v>
      </c>
      <c r="T102" s="14">
        <f t="shared" si="10"/>
        <v>1435</v>
      </c>
    </row>
    <row r="103" spans="1:20" x14ac:dyDescent="0.25">
      <c r="A103" s="30">
        <v>6782</v>
      </c>
      <c r="B103" s="30" t="str">
        <f t="shared" si="11"/>
        <v>67</v>
      </c>
      <c r="C103" s="30" t="s">
        <v>75</v>
      </c>
      <c r="D103" s="6">
        <v>4727252</v>
      </c>
      <c r="E103" s="6">
        <v>4721305</v>
      </c>
      <c r="F103" s="6">
        <f t="shared" si="7"/>
        <v>5947</v>
      </c>
      <c r="G103" s="6">
        <v>72993</v>
      </c>
      <c r="H103" s="6">
        <v>39931</v>
      </c>
      <c r="I103" s="6">
        <f t="shared" si="8"/>
        <v>33062</v>
      </c>
      <c r="K103" s="6">
        <v>0</v>
      </c>
      <c r="L103" s="6">
        <v>0</v>
      </c>
      <c r="N103" s="6">
        <v>0</v>
      </c>
      <c r="P103" s="6">
        <v>0</v>
      </c>
      <c r="R103" s="14" t="s">
        <v>209</v>
      </c>
      <c r="S103" s="14">
        <f t="shared" si="9"/>
        <v>5947</v>
      </c>
      <c r="T103" s="14">
        <f t="shared" si="10"/>
        <v>33062</v>
      </c>
    </row>
    <row r="104" spans="1:20" x14ac:dyDescent="0.25">
      <c r="A104" s="6">
        <v>6811</v>
      </c>
      <c r="B104" s="14" t="str">
        <f t="shared" si="11"/>
        <v>68</v>
      </c>
      <c r="C104" s="6" t="s">
        <v>149</v>
      </c>
      <c r="D104" s="6">
        <v>0</v>
      </c>
      <c r="E104" s="6">
        <v>0</v>
      </c>
      <c r="F104" s="6">
        <f t="shared" si="7"/>
        <v>0</v>
      </c>
      <c r="G104" s="6">
        <v>0</v>
      </c>
      <c r="H104" s="6">
        <v>0</v>
      </c>
      <c r="I104" s="6">
        <f t="shared" si="8"/>
        <v>0</v>
      </c>
      <c r="K104" s="6">
        <v>0</v>
      </c>
      <c r="L104" s="6">
        <v>0</v>
      </c>
      <c r="N104" s="6">
        <v>0</v>
      </c>
      <c r="P104" s="6">
        <v>0</v>
      </c>
      <c r="R104" s="14" t="s">
        <v>210</v>
      </c>
      <c r="S104" s="14">
        <f t="shared" si="9"/>
        <v>0</v>
      </c>
      <c r="T104" s="14">
        <f t="shared" si="10"/>
        <v>0</v>
      </c>
    </row>
    <row r="105" spans="1:20" x14ac:dyDescent="0.25">
      <c r="A105" s="6">
        <v>6822</v>
      </c>
      <c r="B105" s="14" t="str">
        <f t="shared" si="11"/>
        <v>68</v>
      </c>
      <c r="C105" s="6" t="s">
        <v>151</v>
      </c>
      <c r="D105" s="6">
        <v>0</v>
      </c>
      <c r="E105" s="6">
        <v>0</v>
      </c>
      <c r="F105" s="6">
        <f t="shared" si="7"/>
        <v>0</v>
      </c>
      <c r="G105" s="6">
        <v>0</v>
      </c>
      <c r="H105" s="6">
        <v>0</v>
      </c>
      <c r="I105" s="6">
        <f t="shared" si="8"/>
        <v>0</v>
      </c>
      <c r="K105" s="6">
        <v>0</v>
      </c>
      <c r="L105" s="6">
        <v>0</v>
      </c>
      <c r="N105" s="6">
        <v>0</v>
      </c>
      <c r="P105" s="6">
        <v>0</v>
      </c>
      <c r="R105" s="14" t="s">
        <v>210</v>
      </c>
      <c r="S105" s="14">
        <f t="shared" si="9"/>
        <v>0</v>
      </c>
      <c r="T105" s="14">
        <f t="shared" si="10"/>
        <v>0</v>
      </c>
    </row>
    <row r="106" spans="1:20" x14ac:dyDescent="0.25">
      <c r="A106" s="6">
        <v>6835</v>
      </c>
      <c r="B106" s="14" t="str">
        <f t="shared" si="11"/>
        <v>68</v>
      </c>
      <c r="C106" s="6" t="s">
        <v>76</v>
      </c>
      <c r="D106" s="6">
        <v>10600</v>
      </c>
      <c r="E106" s="6">
        <v>6000</v>
      </c>
      <c r="F106" s="6">
        <f t="shared" si="7"/>
        <v>4600</v>
      </c>
      <c r="G106" s="6">
        <v>0</v>
      </c>
      <c r="H106" s="6">
        <v>0</v>
      </c>
      <c r="I106" s="6">
        <f t="shared" si="8"/>
        <v>0</v>
      </c>
      <c r="K106" s="6">
        <v>0</v>
      </c>
      <c r="L106" s="6">
        <v>0</v>
      </c>
      <c r="N106" s="6">
        <v>0</v>
      </c>
      <c r="P106" s="6">
        <v>0</v>
      </c>
      <c r="R106" s="14" t="s">
        <v>210</v>
      </c>
      <c r="S106" s="14">
        <f t="shared" si="9"/>
        <v>4600</v>
      </c>
      <c r="T106" s="14">
        <f t="shared" si="10"/>
        <v>0</v>
      </c>
    </row>
    <row r="107" spans="1:20" x14ac:dyDescent="0.25">
      <c r="A107" s="6">
        <v>6838</v>
      </c>
      <c r="B107" s="14" t="str">
        <f t="shared" si="11"/>
        <v>68</v>
      </c>
      <c r="C107" s="6" t="s">
        <v>152</v>
      </c>
      <c r="D107" s="6">
        <v>0</v>
      </c>
      <c r="E107" s="6">
        <v>0</v>
      </c>
      <c r="F107" s="6">
        <f t="shared" si="7"/>
        <v>0</v>
      </c>
      <c r="G107" s="6">
        <v>0</v>
      </c>
      <c r="H107" s="6">
        <v>0</v>
      </c>
      <c r="I107" s="6">
        <f t="shared" si="8"/>
        <v>0</v>
      </c>
      <c r="K107" s="6">
        <v>0</v>
      </c>
      <c r="L107" s="6">
        <v>0</v>
      </c>
      <c r="N107" s="6">
        <v>0</v>
      </c>
      <c r="P107" s="6">
        <v>0</v>
      </c>
      <c r="R107" s="14" t="s">
        <v>210</v>
      </c>
      <c r="S107" s="14">
        <f t="shared" si="9"/>
        <v>0</v>
      </c>
      <c r="T107" s="14">
        <f t="shared" si="10"/>
        <v>0</v>
      </c>
    </row>
    <row r="108" spans="1:20" x14ac:dyDescent="0.25">
      <c r="A108" s="6">
        <v>6857</v>
      </c>
      <c r="B108" s="14" t="str">
        <f t="shared" si="11"/>
        <v>68</v>
      </c>
      <c r="C108" s="6" t="s">
        <v>155</v>
      </c>
      <c r="D108" s="6">
        <v>0</v>
      </c>
      <c r="E108" s="6">
        <v>0</v>
      </c>
      <c r="F108" s="6">
        <f t="shared" si="7"/>
        <v>0</v>
      </c>
      <c r="G108" s="6">
        <v>0</v>
      </c>
      <c r="H108" s="6">
        <v>0</v>
      </c>
      <c r="I108" s="6">
        <f t="shared" si="8"/>
        <v>0</v>
      </c>
      <c r="K108" s="6">
        <v>0</v>
      </c>
      <c r="L108" s="6">
        <v>0</v>
      </c>
      <c r="N108" s="6">
        <v>0</v>
      </c>
      <c r="P108" s="6">
        <v>0</v>
      </c>
      <c r="R108" s="14" t="s">
        <v>210</v>
      </c>
      <c r="S108" s="14">
        <f t="shared" si="9"/>
        <v>0</v>
      </c>
      <c r="T108" s="14">
        <f t="shared" si="10"/>
        <v>0</v>
      </c>
    </row>
    <row r="109" spans="1:20" x14ac:dyDescent="0.25">
      <c r="A109" s="6">
        <v>6858</v>
      </c>
      <c r="B109" s="14" t="str">
        <f t="shared" si="11"/>
        <v>68</v>
      </c>
      <c r="C109" s="6" t="s">
        <v>156</v>
      </c>
      <c r="D109" s="6">
        <v>0</v>
      </c>
      <c r="E109" s="6">
        <v>0</v>
      </c>
      <c r="F109" s="6">
        <f t="shared" si="7"/>
        <v>0</v>
      </c>
      <c r="G109" s="6">
        <v>0</v>
      </c>
      <c r="H109" s="6">
        <v>0</v>
      </c>
      <c r="I109" s="6">
        <f t="shared" si="8"/>
        <v>0</v>
      </c>
      <c r="K109" s="6">
        <v>0</v>
      </c>
      <c r="L109" s="6">
        <v>0</v>
      </c>
      <c r="N109" s="6">
        <v>0</v>
      </c>
      <c r="P109" s="6">
        <v>0</v>
      </c>
      <c r="R109" s="14" t="s">
        <v>210</v>
      </c>
      <c r="S109" s="14">
        <f t="shared" si="9"/>
        <v>0</v>
      </c>
      <c r="T109" s="14">
        <f t="shared" si="10"/>
        <v>0</v>
      </c>
    </row>
    <row r="110" spans="1:20" x14ac:dyDescent="0.25">
      <c r="A110" s="6">
        <v>6861</v>
      </c>
      <c r="B110" s="14" t="str">
        <f t="shared" si="11"/>
        <v>68</v>
      </c>
      <c r="C110" s="6" t="s">
        <v>77</v>
      </c>
      <c r="D110" s="6">
        <v>0</v>
      </c>
      <c r="E110" s="6">
        <v>0</v>
      </c>
      <c r="F110" s="6">
        <f t="shared" si="7"/>
        <v>0</v>
      </c>
      <c r="G110" s="6">
        <v>42475</v>
      </c>
      <c r="H110" s="6">
        <v>37724</v>
      </c>
      <c r="I110" s="6">
        <f t="shared" si="8"/>
        <v>4751</v>
      </c>
      <c r="K110" s="6">
        <v>0</v>
      </c>
      <c r="L110" s="6">
        <v>0</v>
      </c>
      <c r="N110" s="6">
        <v>0</v>
      </c>
      <c r="P110" s="6">
        <v>0</v>
      </c>
      <c r="R110" s="14" t="s">
        <v>210</v>
      </c>
      <c r="S110" s="14">
        <f t="shared" si="9"/>
        <v>0</v>
      </c>
      <c r="T110" s="14">
        <f t="shared" si="10"/>
        <v>4751</v>
      </c>
    </row>
    <row r="111" spans="1:20" x14ac:dyDescent="0.25">
      <c r="A111" s="6">
        <v>6865</v>
      </c>
      <c r="B111" s="14" t="str">
        <f t="shared" si="11"/>
        <v>68</v>
      </c>
      <c r="C111" s="6" t="s">
        <v>78</v>
      </c>
      <c r="D111" s="6">
        <v>0</v>
      </c>
      <c r="E111" s="6">
        <v>0</v>
      </c>
      <c r="F111" s="6">
        <f t="shared" si="7"/>
        <v>0</v>
      </c>
      <c r="G111" s="6">
        <v>184702</v>
      </c>
      <c r="H111" s="6">
        <v>184702</v>
      </c>
      <c r="I111" s="6">
        <f t="shared" si="8"/>
        <v>0</v>
      </c>
      <c r="K111" s="6">
        <v>0</v>
      </c>
      <c r="L111" s="6">
        <v>0</v>
      </c>
      <c r="N111" s="6">
        <v>0</v>
      </c>
      <c r="P111" s="6">
        <v>0</v>
      </c>
      <c r="R111" s="14" t="s">
        <v>210</v>
      </c>
      <c r="S111" s="14">
        <f t="shared" si="9"/>
        <v>0</v>
      </c>
      <c r="T111" s="14">
        <f t="shared" si="10"/>
        <v>0</v>
      </c>
    </row>
    <row r="112" spans="1:20" x14ac:dyDescent="0.25">
      <c r="A112" s="6">
        <v>6871</v>
      </c>
      <c r="B112" s="14" t="str">
        <f t="shared" si="11"/>
        <v>68</v>
      </c>
      <c r="C112" s="6" t="s">
        <v>157</v>
      </c>
      <c r="D112" s="6">
        <v>0</v>
      </c>
      <c r="E112" s="6">
        <v>0</v>
      </c>
      <c r="F112" s="6">
        <f t="shared" si="7"/>
        <v>0</v>
      </c>
      <c r="G112" s="6">
        <v>0</v>
      </c>
      <c r="H112" s="6">
        <v>0</v>
      </c>
      <c r="I112" s="6">
        <f t="shared" si="8"/>
        <v>0</v>
      </c>
      <c r="K112" s="6">
        <v>0</v>
      </c>
      <c r="L112" s="6">
        <v>0</v>
      </c>
      <c r="N112" s="6">
        <v>0</v>
      </c>
      <c r="P112" s="6">
        <v>0</v>
      </c>
      <c r="R112" s="14" t="s">
        <v>210</v>
      </c>
      <c r="S112" s="14">
        <f t="shared" si="9"/>
        <v>0</v>
      </c>
      <c r="T112" s="14">
        <f t="shared" si="10"/>
        <v>0</v>
      </c>
    </row>
    <row r="113" spans="1:20" x14ac:dyDescent="0.25">
      <c r="A113" s="6">
        <v>6885</v>
      </c>
      <c r="B113" s="14" t="str">
        <f t="shared" si="11"/>
        <v>68</v>
      </c>
      <c r="C113" s="6" t="s">
        <v>127</v>
      </c>
      <c r="D113" s="6">
        <v>0</v>
      </c>
      <c r="E113" s="6">
        <v>0</v>
      </c>
      <c r="F113" s="6">
        <f t="shared" si="7"/>
        <v>0</v>
      </c>
      <c r="G113" s="6">
        <v>0</v>
      </c>
      <c r="H113" s="6">
        <v>0</v>
      </c>
      <c r="I113" s="6">
        <f t="shared" si="8"/>
        <v>0</v>
      </c>
      <c r="K113" s="6">
        <v>0</v>
      </c>
      <c r="L113" s="6">
        <v>0</v>
      </c>
      <c r="N113" s="6">
        <v>0</v>
      </c>
      <c r="P113" s="6">
        <v>0</v>
      </c>
      <c r="R113" s="14" t="s">
        <v>210</v>
      </c>
      <c r="S113" s="14">
        <f t="shared" si="9"/>
        <v>0</v>
      </c>
      <c r="T113" s="14">
        <f t="shared" si="10"/>
        <v>0</v>
      </c>
    </row>
    <row r="114" spans="1:20" x14ac:dyDescent="0.25">
      <c r="A114" s="6">
        <v>6888</v>
      </c>
      <c r="B114" s="14" t="str">
        <f t="shared" si="11"/>
        <v>68</v>
      </c>
      <c r="C114" s="6" t="s">
        <v>79</v>
      </c>
      <c r="D114" s="6">
        <v>0</v>
      </c>
      <c r="E114" s="6">
        <v>0</v>
      </c>
      <c r="F114" s="6">
        <f t="shared" si="7"/>
        <v>0</v>
      </c>
      <c r="G114" s="6">
        <v>0</v>
      </c>
      <c r="H114" s="6">
        <v>0</v>
      </c>
      <c r="I114" s="6">
        <f t="shared" si="8"/>
        <v>0</v>
      </c>
      <c r="K114" s="6">
        <v>0</v>
      </c>
      <c r="L114" s="6">
        <v>0</v>
      </c>
      <c r="N114" s="6">
        <v>0</v>
      </c>
      <c r="P114" s="6">
        <v>0</v>
      </c>
      <c r="R114" s="14" t="s">
        <v>210</v>
      </c>
      <c r="S114" s="14">
        <f t="shared" si="9"/>
        <v>0</v>
      </c>
      <c r="T114" s="14">
        <f t="shared" si="10"/>
        <v>0</v>
      </c>
    </row>
    <row r="115" spans="1:20" x14ac:dyDescent="0.25">
      <c r="A115" s="6">
        <v>6889</v>
      </c>
      <c r="B115" s="14" t="str">
        <f t="shared" si="11"/>
        <v>68</v>
      </c>
      <c r="C115" s="6" t="s">
        <v>118</v>
      </c>
      <c r="D115" s="6">
        <v>0</v>
      </c>
      <c r="E115" s="6">
        <v>0</v>
      </c>
      <c r="F115" s="6">
        <f t="shared" si="7"/>
        <v>0</v>
      </c>
      <c r="G115" s="6">
        <v>0</v>
      </c>
      <c r="H115" s="6">
        <v>0</v>
      </c>
      <c r="I115" s="6">
        <f t="shared" si="8"/>
        <v>0</v>
      </c>
      <c r="K115" s="6">
        <v>0</v>
      </c>
      <c r="L115" s="6">
        <v>0</v>
      </c>
      <c r="N115" s="6">
        <v>0</v>
      </c>
      <c r="P115" s="6">
        <v>0</v>
      </c>
      <c r="R115" s="14" t="s">
        <v>210</v>
      </c>
      <c r="S115" s="14">
        <f t="shared" si="9"/>
        <v>0</v>
      </c>
      <c r="T115" s="14">
        <f t="shared" si="10"/>
        <v>0</v>
      </c>
    </row>
    <row r="116" spans="1:20" x14ac:dyDescent="0.25">
      <c r="A116" s="6">
        <v>7110</v>
      </c>
      <c r="B116" s="14" t="str">
        <f t="shared" si="11"/>
        <v>71</v>
      </c>
      <c r="C116" s="6" t="s">
        <v>80</v>
      </c>
      <c r="D116" s="6">
        <v>2039</v>
      </c>
      <c r="E116" s="6">
        <v>2039</v>
      </c>
      <c r="F116" s="6">
        <f t="shared" si="7"/>
        <v>0</v>
      </c>
      <c r="G116" s="6">
        <v>0</v>
      </c>
      <c r="H116" s="6">
        <v>0</v>
      </c>
      <c r="I116" s="6">
        <f t="shared" si="8"/>
        <v>0</v>
      </c>
      <c r="K116" s="6">
        <v>0</v>
      </c>
      <c r="L116" s="6">
        <v>0</v>
      </c>
      <c r="M116" s="8"/>
      <c r="N116" s="6">
        <v>5</v>
      </c>
      <c r="O116" s="8">
        <v>7110</v>
      </c>
      <c r="P116" s="6">
        <v>38</v>
      </c>
      <c r="R116" s="14" t="s">
        <v>211</v>
      </c>
      <c r="S116" s="14">
        <f t="shared" si="9"/>
        <v>5</v>
      </c>
      <c r="T116" s="14">
        <f t="shared" si="10"/>
        <v>38</v>
      </c>
    </row>
    <row r="117" spans="1:20" x14ac:dyDescent="0.25">
      <c r="A117" s="6">
        <v>7120</v>
      </c>
      <c r="B117" s="14" t="str">
        <f t="shared" si="11"/>
        <v>71</v>
      </c>
      <c r="C117" s="6" t="s">
        <v>119</v>
      </c>
      <c r="D117" s="6">
        <v>0</v>
      </c>
      <c r="E117" s="6">
        <v>0</v>
      </c>
      <c r="F117" s="6">
        <f t="shared" si="7"/>
        <v>0</v>
      </c>
      <c r="G117" s="6">
        <v>0</v>
      </c>
      <c r="H117" s="6">
        <v>0</v>
      </c>
      <c r="I117" s="6">
        <f t="shared" si="8"/>
        <v>0</v>
      </c>
      <c r="K117" s="6">
        <v>0</v>
      </c>
      <c r="L117" s="6">
        <v>0</v>
      </c>
      <c r="N117" s="6">
        <v>0</v>
      </c>
      <c r="P117" s="6">
        <v>0</v>
      </c>
      <c r="R117" s="14" t="s">
        <v>211</v>
      </c>
      <c r="S117" s="14">
        <f t="shared" si="9"/>
        <v>0</v>
      </c>
      <c r="T117" s="14">
        <f t="shared" si="10"/>
        <v>0</v>
      </c>
    </row>
    <row r="118" spans="1:20" x14ac:dyDescent="0.25">
      <c r="A118" s="31">
        <v>7210</v>
      </c>
      <c r="B118" s="31" t="str">
        <f t="shared" si="11"/>
        <v>72</v>
      </c>
      <c r="C118" s="31" t="s">
        <v>120</v>
      </c>
      <c r="D118" s="6">
        <v>0</v>
      </c>
      <c r="E118" s="6">
        <v>0</v>
      </c>
      <c r="F118" s="6">
        <f t="shared" si="7"/>
        <v>0</v>
      </c>
      <c r="G118" s="6">
        <v>0</v>
      </c>
      <c r="H118" s="6">
        <v>0</v>
      </c>
      <c r="I118" s="6">
        <f t="shared" si="8"/>
        <v>0</v>
      </c>
      <c r="K118" s="6">
        <v>0</v>
      </c>
      <c r="L118" s="6">
        <v>0</v>
      </c>
      <c r="N118" s="6">
        <v>0</v>
      </c>
      <c r="P118" s="6">
        <v>0</v>
      </c>
      <c r="R118" s="14" t="s">
        <v>234</v>
      </c>
      <c r="S118" s="14">
        <f t="shared" si="9"/>
        <v>0</v>
      </c>
      <c r="T118" s="14">
        <f t="shared" si="10"/>
        <v>0</v>
      </c>
    </row>
    <row r="119" spans="1:20" x14ac:dyDescent="0.25">
      <c r="A119" s="6">
        <v>7220</v>
      </c>
      <c r="B119" s="14" t="str">
        <f t="shared" si="11"/>
        <v>72</v>
      </c>
      <c r="C119" s="6" t="s">
        <v>121</v>
      </c>
      <c r="D119" s="6">
        <v>0</v>
      </c>
      <c r="E119" s="6">
        <v>0</v>
      </c>
      <c r="F119" s="6">
        <f t="shared" si="7"/>
        <v>0</v>
      </c>
      <c r="G119" s="6">
        <v>0</v>
      </c>
      <c r="H119" s="6">
        <v>0</v>
      </c>
      <c r="I119" s="6">
        <f t="shared" si="8"/>
        <v>0</v>
      </c>
      <c r="K119" s="6">
        <v>0</v>
      </c>
      <c r="L119" s="6">
        <v>0</v>
      </c>
      <c r="N119" s="6">
        <v>0</v>
      </c>
      <c r="P119" s="6">
        <v>0</v>
      </c>
      <c r="R119" s="14" t="s">
        <v>234</v>
      </c>
      <c r="S119" s="14">
        <f t="shared" si="9"/>
        <v>0</v>
      </c>
      <c r="T119" s="14">
        <f t="shared" si="10"/>
        <v>0</v>
      </c>
    </row>
    <row r="120" spans="1:20" x14ac:dyDescent="0.25">
      <c r="A120" s="6">
        <v>7230</v>
      </c>
      <c r="B120" s="14" t="str">
        <f t="shared" si="11"/>
        <v>72</v>
      </c>
      <c r="C120" s="6" t="s">
        <v>122</v>
      </c>
      <c r="D120" s="6">
        <v>0</v>
      </c>
      <c r="E120" s="6">
        <v>0</v>
      </c>
      <c r="F120" s="6">
        <f t="shared" si="7"/>
        <v>0</v>
      </c>
      <c r="G120" s="6">
        <v>0</v>
      </c>
      <c r="H120" s="6">
        <v>0</v>
      </c>
      <c r="I120" s="6">
        <f t="shared" si="8"/>
        <v>0</v>
      </c>
      <c r="K120" s="6">
        <v>0</v>
      </c>
      <c r="L120" s="6">
        <v>0</v>
      </c>
      <c r="N120" s="6">
        <v>0</v>
      </c>
      <c r="P120" s="6">
        <v>0</v>
      </c>
      <c r="R120" s="14" t="s">
        <v>234</v>
      </c>
      <c r="S120" s="14">
        <f t="shared" si="9"/>
        <v>0</v>
      </c>
      <c r="T120" s="14">
        <f t="shared" si="10"/>
        <v>0</v>
      </c>
    </row>
    <row r="121" spans="1:20" x14ac:dyDescent="0.25">
      <c r="A121" s="6">
        <v>7400</v>
      </c>
      <c r="B121" s="14" t="str">
        <f t="shared" si="11"/>
        <v>74</v>
      </c>
      <c r="C121" s="6" t="s">
        <v>81</v>
      </c>
      <c r="D121" s="6">
        <v>0</v>
      </c>
      <c r="E121" s="6">
        <v>0</v>
      </c>
      <c r="F121" s="6">
        <f t="shared" si="7"/>
        <v>0</v>
      </c>
      <c r="G121" s="6">
        <v>0</v>
      </c>
      <c r="H121" s="6">
        <v>0</v>
      </c>
      <c r="I121" s="6">
        <f t="shared" si="8"/>
        <v>0</v>
      </c>
      <c r="K121" s="6">
        <v>0</v>
      </c>
      <c r="L121" s="6">
        <v>0</v>
      </c>
      <c r="N121" s="6">
        <v>0</v>
      </c>
      <c r="P121" s="6">
        <v>0</v>
      </c>
      <c r="R121" s="14" t="s">
        <v>225</v>
      </c>
      <c r="S121" s="14">
        <f t="shared" si="9"/>
        <v>0</v>
      </c>
      <c r="T121" s="14">
        <f t="shared" si="10"/>
        <v>0</v>
      </c>
    </row>
    <row r="122" spans="1:20" x14ac:dyDescent="0.25">
      <c r="A122" s="6">
        <v>7500</v>
      </c>
      <c r="B122" s="14" t="str">
        <f t="shared" si="11"/>
        <v>75</v>
      </c>
      <c r="C122" s="6" t="s">
        <v>123</v>
      </c>
      <c r="D122" s="6">
        <v>0</v>
      </c>
      <c r="E122" s="6">
        <v>0</v>
      </c>
      <c r="F122" s="6">
        <f t="shared" si="7"/>
        <v>0</v>
      </c>
      <c r="G122" s="6">
        <v>0</v>
      </c>
      <c r="H122" s="6">
        <v>0</v>
      </c>
      <c r="I122" s="6">
        <f t="shared" si="8"/>
        <v>0</v>
      </c>
      <c r="K122" s="6">
        <v>0</v>
      </c>
      <c r="L122" s="6">
        <v>0</v>
      </c>
      <c r="N122" s="6">
        <v>0</v>
      </c>
      <c r="P122" s="6">
        <v>0</v>
      </c>
      <c r="R122" s="14" t="s">
        <v>235</v>
      </c>
      <c r="S122" s="14">
        <f t="shared" si="9"/>
        <v>0</v>
      </c>
      <c r="T122" s="14">
        <f t="shared" si="10"/>
        <v>0</v>
      </c>
    </row>
    <row r="123" spans="1:20" x14ac:dyDescent="0.25">
      <c r="A123" s="6">
        <v>7600</v>
      </c>
      <c r="B123" s="14" t="str">
        <f t="shared" si="11"/>
        <v>76</v>
      </c>
      <c r="C123" s="6" t="s">
        <v>124</v>
      </c>
      <c r="D123" s="6">
        <v>0</v>
      </c>
      <c r="E123" s="6">
        <v>0</v>
      </c>
      <c r="F123" s="6">
        <f t="shared" si="7"/>
        <v>0</v>
      </c>
      <c r="G123" s="6">
        <v>0</v>
      </c>
      <c r="H123" s="6">
        <v>0</v>
      </c>
      <c r="I123" s="6">
        <f t="shared" si="8"/>
        <v>0</v>
      </c>
      <c r="K123" s="6">
        <v>0</v>
      </c>
      <c r="L123" s="6">
        <v>0</v>
      </c>
      <c r="N123" s="6">
        <v>0</v>
      </c>
      <c r="P123" s="6">
        <v>0</v>
      </c>
      <c r="R123" s="14" t="s">
        <v>236</v>
      </c>
      <c r="S123" s="14">
        <f t="shared" si="9"/>
        <v>0</v>
      </c>
      <c r="T123" s="14">
        <f t="shared" si="10"/>
        <v>0</v>
      </c>
    </row>
    <row r="124" spans="1:20" x14ac:dyDescent="0.25">
      <c r="A124" s="6">
        <v>7900</v>
      </c>
      <c r="B124" s="14" t="str">
        <f t="shared" si="11"/>
        <v>79</v>
      </c>
      <c r="C124" s="6" t="s">
        <v>82</v>
      </c>
      <c r="D124" s="6">
        <v>4800</v>
      </c>
      <c r="E124" s="6">
        <v>4800</v>
      </c>
      <c r="F124" s="6">
        <f t="shared" si="7"/>
        <v>0</v>
      </c>
      <c r="G124" s="6">
        <v>39839</v>
      </c>
      <c r="H124" s="6">
        <v>37058</v>
      </c>
      <c r="I124" s="6">
        <f t="shared" si="8"/>
        <v>2781</v>
      </c>
      <c r="K124" s="6">
        <v>0</v>
      </c>
      <c r="L124" s="6">
        <v>0</v>
      </c>
      <c r="N124" s="6">
        <v>0</v>
      </c>
      <c r="P124" s="6">
        <v>0</v>
      </c>
      <c r="R124" s="14" t="s">
        <v>212</v>
      </c>
      <c r="S124" s="14">
        <f t="shared" si="9"/>
        <v>0</v>
      </c>
      <c r="T124" s="14">
        <f t="shared" si="10"/>
        <v>2781</v>
      </c>
    </row>
    <row r="125" spans="1:20" x14ac:dyDescent="0.25">
      <c r="A125" s="28">
        <v>9900</v>
      </c>
      <c r="B125" s="28" t="str">
        <f t="shared" si="11"/>
        <v>99</v>
      </c>
      <c r="C125" s="28" t="s">
        <v>105</v>
      </c>
      <c r="D125" s="6">
        <v>0</v>
      </c>
      <c r="E125" s="6">
        <v>0</v>
      </c>
      <c r="F125" s="6">
        <f t="shared" si="7"/>
        <v>0</v>
      </c>
      <c r="G125" s="6">
        <v>0</v>
      </c>
      <c r="H125" s="6">
        <v>0</v>
      </c>
      <c r="I125" s="6">
        <f t="shared" si="8"/>
        <v>0</v>
      </c>
      <c r="K125" s="6">
        <v>0</v>
      </c>
      <c r="L125" s="6">
        <v>0</v>
      </c>
      <c r="N125" s="6">
        <v>0</v>
      </c>
      <c r="P125" s="6">
        <v>0</v>
      </c>
      <c r="R125" s="14" t="s">
        <v>237</v>
      </c>
      <c r="S125" s="14">
        <f t="shared" si="9"/>
        <v>0</v>
      </c>
      <c r="T125" s="14">
        <f t="shared" si="10"/>
        <v>0</v>
      </c>
    </row>
  </sheetData>
  <autoFilter ref="A5:I5"/>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72"/>
  <sheetViews>
    <sheetView workbookViewId="0">
      <selection activeCell="A13" sqref="A13:E15"/>
    </sheetView>
  </sheetViews>
  <sheetFormatPr defaultRowHeight="15.75" x14ac:dyDescent="0.25"/>
  <cols>
    <col min="1" max="2" width="9" style="42"/>
    <col min="3" max="3" width="30.75" style="42" customWidth="1"/>
    <col min="4" max="6" width="9" style="42"/>
    <col min="7" max="7" width="12.125" style="42" bestFit="1" customWidth="1"/>
    <col min="8" max="8" width="15.375" style="42" bestFit="1" customWidth="1"/>
    <col min="9" max="9" width="12.625" style="42" customWidth="1"/>
    <col min="10" max="10" width="10" style="42" customWidth="1"/>
    <col min="11" max="11" width="9" style="42"/>
    <col min="12" max="12" width="12.125" style="42" bestFit="1" customWidth="1"/>
    <col min="13" max="13" width="14" style="42" bestFit="1" customWidth="1"/>
    <col min="14" max="16384" width="9" style="42"/>
  </cols>
  <sheetData>
    <row r="1" spans="1:15" x14ac:dyDescent="0.25">
      <c r="A1" s="127" t="s">
        <v>471</v>
      </c>
    </row>
    <row r="2" spans="1:15" x14ac:dyDescent="0.25">
      <c r="A2" s="1" t="s">
        <v>93</v>
      </c>
      <c r="B2" s="1"/>
    </row>
    <row r="3" spans="1:15" x14ac:dyDescent="0.25">
      <c r="A3" s="42" t="s">
        <v>0</v>
      </c>
      <c r="B3" s="42" t="s">
        <v>182</v>
      </c>
      <c r="C3" s="42" t="s">
        <v>1</v>
      </c>
      <c r="D3" s="42" t="s">
        <v>2</v>
      </c>
      <c r="E3" s="42" t="s">
        <v>3</v>
      </c>
      <c r="G3" s="22" t="s">
        <v>184</v>
      </c>
      <c r="H3" s="42" t="s">
        <v>221</v>
      </c>
      <c r="L3" s="22" t="s">
        <v>184</v>
      </c>
      <c r="M3" s="42" t="s">
        <v>216</v>
      </c>
    </row>
    <row r="4" spans="1:15" x14ac:dyDescent="0.25">
      <c r="A4" s="42">
        <v>0</v>
      </c>
      <c r="C4" s="42" t="s">
        <v>4</v>
      </c>
      <c r="D4" s="42">
        <v>11412609</v>
      </c>
      <c r="E4" s="42">
        <v>14044428</v>
      </c>
      <c r="G4" s="23" t="s">
        <v>183</v>
      </c>
      <c r="H4" s="42">
        <v>56404</v>
      </c>
      <c r="I4" s="42">
        <v>56404</v>
      </c>
      <c r="J4" s="24">
        <f t="shared" ref="J4:J38" si="0">I4/GETPIVOTDATA("Shipments",$G$3,"2-digit",)</f>
        <v>4.0161122973466773E-3</v>
      </c>
      <c r="L4" s="23" t="s">
        <v>183</v>
      </c>
      <c r="M4" s="42">
        <v>5079</v>
      </c>
      <c r="N4" s="42">
        <v>5079</v>
      </c>
      <c r="O4" s="24">
        <f t="shared" ref="O4:O38" si="1">N4/GETPIVOTDATA("Receipts",$L$3,"2-digit",)</f>
        <v>4.4503408466898322E-4</v>
      </c>
    </row>
    <row r="5" spans="1:15" x14ac:dyDescent="0.25">
      <c r="A5" s="42">
        <v>1200</v>
      </c>
      <c r="B5" s="42" t="str">
        <f t="shared" ref="B5:B36" si="2">LEFT(A5,2)</f>
        <v>12</v>
      </c>
      <c r="C5" s="42" t="s">
        <v>6</v>
      </c>
      <c r="D5" s="42">
        <v>5079</v>
      </c>
      <c r="E5" s="42">
        <v>56404</v>
      </c>
      <c r="G5" s="23" t="s">
        <v>185</v>
      </c>
      <c r="H5" s="42">
        <v>91923</v>
      </c>
      <c r="I5" s="42">
        <v>91923</v>
      </c>
      <c r="J5" s="24">
        <f t="shared" si="0"/>
        <v>6.5451579800900397E-3</v>
      </c>
      <c r="L5" s="33" t="s">
        <v>185</v>
      </c>
      <c r="M5" s="42">
        <v>6341648</v>
      </c>
      <c r="N5" s="42">
        <v>6341648</v>
      </c>
      <c r="O5" s="24">
        <f t="shared" si="1"/>
        <v>0.55567031167018865</v>
      </c>
    </row>
    <row r="6" spans="1:15" x14ac:dyDescent="0.25">
      <c r="A6" s="18">
        <v>2100</v>
      </c>
      <c r="B6" s="18" t="str">
        <f t="shared" si="2"/>
        <v>21</v>
      </c>
      <c r="C6" s="18" t="s">
        <v>7</v>
      </c>
      <c r="D6" s="18">
        <v>6341648</v>
      </c>
      <c r="E6" s="18">
        <v>91923</v>
      </c>
      <c r="G6" s="126" t="s">
        <v>186</v>
      </c>
      <c r="H6" s="42">
        <v>5126426</v>
      </c>
      <c r="I6" s="42">
        <v>5126426</v>
      </c>
      <c r="J6" s="24">
        <f t="shared" si="0"/>
        <v>0.36501493688457798</v>
      </c>
      <c r="L6" s="23" t="s">
        <v>186</v>
      </c>
      <c r="M6" s="42">
        <v>311711</v>
      </c>
      <c r="N6" s="42">
        <v>311711</v>
      </c>
      <c r="O6" s="24">
        <f t="shared" si="1"/>
        <v>2.7312860713969961E-2</v>
      </c>
    </row>
    <row r="7" spans="1:15" x14ac:dyDescent="0.25">
      <c r="A7" s="124">
        <v>2211</v>
      </c>
      <c r="B7" s="124" t="str">
        <f t="shared" si="2"/>
        <v>22</v>
      </c>
      <c r="C7" s="124" t="s">
        <v>8</v>
      </c>
      <c r="D7" s="124">
        <v>140171</v>
      </c>
      <c r="E7" s="124">
        <v>3856005</v>
      </c>
      <c r="G7" s="126" t="s">
        <v>187</v>
      </c>
      <c r="H7" s="42">
        <v>4987558</v>
      </c>
      <c r="I7" s="42">
        <v>4987558</v>
      </c>
      <c r="J7" s="24">
        <f t="shared" si="0"/>
        <v>0.355127172142575</v>
      </c>
      <c r="L7" s="126" t="s">
        <v>187</v>
      </c>
      <c r="M7" s="42">
        <v>2377448</v>
      </c>
      <c r="N7" s="42">
        <v>2377448</v>
      </c>
      <c r="O7" s="24">
        <f t="shared" si="1"/>
        <v>0.20831765987952447</v>
      </c>
    </row>
    <row r="8" spans="1:15" x14ac:dyDescent="0.25">
      <c r="A8" s="50">
        <v>2221</v>
      </c>
      <c r="B8" s="50" t="str">
        <f t="shared" si="2"/>
        <v>22</v>
      </c>
      <c r="C8" s="50" t="s">
        <v>9</v>
      </c>
      <c r="D8" s="50">
        <v>171540</v>
      </c>
      <c r="E8" s="50">
        <v>1270421</v>
      </c>
      <c r="G8" s="126" t="s">
        <v>188</v>
      </c>
      <c r="H8" s="42">
        <v>2181831</v>
      </c>
      <c r="I8" s="42">
        <v>2181831</v>
      </c>
      <c r="J8" s="24">
        <f t="shared" si="0"/>
        <v>0.15535207272236362</v>
      </c>
      <c r="L8" s="23" t="s">
        <v>188</v>
      </c>
      <c r="M8" s="42">
        <v>297319</v>
      </c>
      <c r="N8" s="42">
        <v>297319</v>
      </c>
      <c r="O8" s="24">
        <f t="shared" si="1"/>
        <v>2.6051799373832923E-2</v>
      </c>
    </row>
    <row r="9" spans="1:15" x14ac:dyDescent="0.25">
      <c r="A9" s="124">
        <v>2330</v>
      </c>
      <c r="B9" s="124" t="str">
        <f t="shared" si="2"/>
        <v>23</v>
      </c>
      <c r="C9" s="124" t="s">
        <v>10</v>
      </c>
      <c r="D9" s="124">
        <v>1664719</v>
      </c>
      <c r="E9" s="124">
        <v>3605182</v>
      </c>
      <c r="G9" s="23" t="s">
        <v>189</v>
      </c>
      <c r="H9" s="42">
        <v>16421</v>
      </c>
      <c r="I9" s="42">
        <v>16421</v>
      </c>
      <c r="J9" s="24">
        <f t="shared" si="0"/>
        <v>1.1692181411731399E-3</v>
      </c>
      <c r="L9" s="23" t="s">
        <v>189</v>
      </c>
      <c r="M9" s="42">
        <v>299787</v>
      </c>
      <c r="N9" s="42">
        <v>299787</v>
      </c>
      <c r="O9" s="24">
        <f t="shared" si="1"/>
        <v>2.6268051415763039E-2</v>
      </c>
    </row>
    <row r="10" spans="1:15" x14ac:dyDescent="0.25">
      <c r="A10" s="124">
        <v>2340</v>
      </c>
      <c r="B10" s="124" t="str">
        <f t="shared" si="2"/>
        <v>23</v>
      </c>
      <c r="C10" s="124" t="s">
        <v>11</v>
      </c>
      <c r="D10" s="124">
        <v>672863</v>
      </c>
      <c r="E10" s="124">
        <v>622276</v>
      </c>
      <c r="G10" s="23" t="s">
        <v>190</v>
      </c>
      <c r="H10" s="42">
        <v>8956</v>
      </c>
      <c r="I10" s="42">
        <v>8956</v>
      </c>
      <c r="J10" s="24">
        <f t="shared" si="0"/>
        <v>6.3769062008078934E-4</v>
      </c>
      <c r="L10" s="23" t="s">
        <v>190</v>
      </c>
      <c r="M10" s="42">
        <v>6962</v>
      </c>
      <c r="N10" s="42">
        <v>6962</v>
      </c>
      <c r="O10" s="24">
        <f t="shared" si="1"/>
        <v>6.100270323814651E-4</v>
      </c>
    </row>
    <row r="11" spans="1:15" x14ac:dyDescent="0.25">
      <c r="A11" s="124">
        <v>2350</v>
      </c>
      <c r="B11" s="124" t="str">
        <f t="shared" si="2"/>
        <v>23</v>
      </c>
      <c r="C11" s="124" t="s">
        <v>12</v>
      </c>
      <c r="D11" s="124">
        <v>39866</v>
      </c>
      <c r="E11" s="124">
        <v>760100</v>
      </c>
      <c r="G11" s="23" t="s">
        <v>191</v>
      </c>
      <c r="H11" s="42">
        <v>13886</v>
      </c>
      <c r="I11" s="42">
        <v>13886</v>
      </c>
      <c r="J11" s="24">
        <f t="shared" si="0"/>
        <v>9.8871951210828947E-4</v>
      </c>
      <c r="L11" s="23" t="s">
        <v>191</v>
      </c>
      <c r="M11" s="42">
        <v>10381</v>
      </c>
      <c r="N11" s="42">
        <v>10381</v>
      </c>
      <c r="O11" s="24">
        <f t="shared" si="1"/>
        <v>9.0960796080896136E-4</v>
      </c>
    </row>
    <row r="12" spans="1:15" x14ac:dyDescent="0.25">
      <c r="A12" s="42">
        <v>2410</v>
      </c>
      <c r="B12" s="42" t="str">
        <f t="shared" si="2"/>
        <v>24</v>
      </c>
      <c r="C12" s="42" t="s">
        <v>13</v>
      </c>
      <c r="D12" s="42">
        <v>0</v>
      </c>
      <c r="E12" s="42">
        <v>15253</v>
      </c>
      <c r="G12" s="23" t="s">
        <v>192</v>
      </c>
      <c r="H12" s="42">
        <v>0</v>
      </c>
      <c r="I12" s="42">
        <v>0</v>
      </c>
      <c r="J12" s="24">
        <f t="shared" si="0"/>
        <v>0</v>
      </c>
      <c r="L12" s="23" t="s">
        <v>192</v>
      </c>
      <c r="M12" s="42">
        <v>4969</v>
      </c>
      <c r="N12" s="42">
        <v>4969</v>
      </c>
      <c r="O12" s="24">
        <f t="shared" si="1"/>
        <v>4.3539562250840278E-4</v>
      </c>
    </row>
    <row r="13" spans="1:15" x14ac:dyDescent="0.25">
      <c r="A13" s="124">
        <v>2429</v>
      </c>
      <c r="B13" s="124" t="str">
        <f t="shared" si="2"/>
        <v>24</v>
      </c>
      <c r="C13" s="124" t="s">
        <v>14</v>
      </c>
      <c r="D13" s="124">
        <v>285492</v>
      </c>
      <c r="E13" s="124">
        <v>1669253</v>
      </c>
      <c r="G13" s="37" t="s">
        <v>193</v>
      </c>
      <c r="H13" s="42">
        <v>1225549</v>
      </c>
      <c r="I13" s="42">
        <v>1225549</v>
      </c>
      <c r="J13" s="24">
        <f t="shared" si="0"/>
        <v>8.7262293629900775E-2</v>
      </c>
      <c r="L13" s="23" t="s">
        <v>193</v>
      </c>
      <c r="M13" s="42">
        <v>378248</v>
      </c>
      <c r="N13" s="42">
        <v>378248</v>
      </c>
      <c r="O13" s="24">
        <f t="shared" si="1"/>
        <v>3.3142991230138523E-2</v>
      </c>
    </row>
    <row r="14" spans="1:15" x14ac:dyDescent="0.25">
      <c r="A14" s="124">
        <v>2430</v>
      </c>
      <c r="B14" s="124" t="str">
        <f t="shared" si="2"/>
        <v>24</v>
      </c>
      <c r="C14" s="124" t="s">
        <v>15</v>
      </c>
      <c r="D14" s="124">
        <v>11827</v>
      </c>
      <c r="E14" s="124">
        <v>497325</v>
      </c>
      <c r="G14" s="23" t="s">
        <v>231</v>
      </c>
      <c r="H14" s="42">
        <v>0</v>
      </c>
      <c r="I14" s="42">
        <v>0</v>
      </c>
      <c r="J14" s="24">
        <f t="shared" si="0"/>
        <v>0</v>
      </c>
      <c r="L14" s="23" t="s">
        <v>231</v>
      </c>
      <c r="M14" s="42">
        <v>0</v>
      </c>
      <c r="N14" s="42">
        <v>0</v>
      </c>
      <c r="O14" s="24">
        <f t="shared" si="1"/>
        <v>0</v>
      </c>
    </row>
    <row r="15" spans="1:15" x14ac:dyDescent="0.25">
      <c r="A15" s="124">
        <v>2540</v>
      </c>
      <c r="B15" s="124" t="str">
        <f t="shared" si="2"/>
        <v>25</v>
      </c>
      <c r="C15" s="124" t="s">
        <v>16</v>
      </c>
      <c r="D15" s="124">
        <v>299787</v>
      </c>
      <c r="E15" s="124">
        <v>16421</v>
      </c>
      <c r="G15" s="23" t="s">
        <v>195</v>
      </c>
      <c r="H15" s="42">
        <v>11794</v>
      </c>
      <c r="I15" s="42">
        <v>11794</v>
      </c>
      <c r="J15" s="24">
        <f t="shared" si="0"/>
        <v>8.3976364149540301E-4</v>
      </c>
      <c r="L15" s="38" t="s">
        <v>195</v>
      </c>
      <c r="M15" s="42">
        <v>996707</v>
      </c>
      <c r="N15" s="42">
        <v>996707</v>
      </c>
      <c r="O15" s="24">
        <f t="shared" si="1"/>
        <v>8.7333842769869718E-2</v>
      </c>
    </row>
    <row r="16" spans="1:15" x14ac:dyDescent="0.25">
      <c r="A16" s="42">
        <v>2640</v>
      </c>
      <c r="B16" s="42" t="str">
        <f t="shared" si="2"/>
        <v>26</v>
      </c>
      <c r="C16" s="42" t="s">
        <v>17</v>
      </c>
      <c r="D16" s="42">
        <v>6962</v>
      </c>
      <c r="E16" s="42">
        <v>8956</v>
      </c>
      <c r="G16" s="23" t="s">
        <v>196</v>
      </c>
      <c r="H16" s="42">
        <v>83070</v>
      </c>
      <c r="I16" s="42">
        <v>83070</v>
      </c>
      <c r="J16" s="24">
        <f t="shared" si="0"/>
        <v>5.9148012293558701E-3</v>
      </c>
      <c r="L16" s="23" t="s">
        <v>196</v>
      </c>
      <c r="M16" s="42">
        <v>1400</v>
      </c>
      <c r="N16" s="42">
        <v>1400</v>
      </c>
      <c r="O16" s="24">
        <f t="shared" si="1"/>
        <v>1.2267133658920584E-4</v>
      </c>
    </row>
    <row r="17" spans="1:15" x14ac:dyDescent="0.25">
      <c r="A17" s="42">
        <v>2990</v>
      </c>
      <c r="B17" s="42" t="str">
        <f t="shared" si="2"/>
        <v>29</v>
      </c>
      <c r="C17" s="42" t="s">
        <v>18</v>
      </c>
      <c r="D17" s="42">
        <v>10381</v>
      </c>
      <c r="E17" s="42">
        <v>13886</v>
      </c>
      <c r="G17" s="23" t="s">
        <v>197</v>
      </c>
      <c r="H17" s="42">
        <v>1696</v>
      </c>
      <c r="I17" s="42">
        <v>1696</v>
      </c>
      <c r="J17" s="24">
        <f t="shared" si="0"/>
        <v>1.2075963506666131E-4</v>
      </c>
      <c r="L17" s="23" t="s">
        <v>197</v>
      </c>
      <c r="M17" s="42">
        <v>0</v>
      </c>
      <c r="N17" s="42">
        <v>0</v>
      </c>
      <c r="O17" s="24">
        <f t="shared" si="1"/>
        <v>0</v>
      </c>
    </row>
    <row r="18" spans="1:15" x14ac:dyDescent="0.25">
      <c r="A18" s="17">
        <v>3190</v>
      </c>
      <c r="B18" s="17" t="str">
        <f t="shared" si="2"/>
        <v>31</v>
      </c>
      <c r="C18" s="17" t="s">
        <v>22</v>
      </c>
      <c r="D18" s="17">
        <v>4969</v>
      </c>
      <c r="E18" s="17">
        <v>0</v>
      </c>
      <c r="G18" s="23" t="s">
        <v>198</v>
      </c>
      <c r="H18" s="42">
        <v>2760</v>
      </c>
      <c r="I18" s="42">
        <v>2760</v>
      </c>
      <c r="J18" s="24">
        <f t="shared" si="0"/>
        <v>1.9651921744338752E-4</v>
      </c>
      <c r="L18" s="23" t="s">
        <v>198</v>
      </c>
      <c r="M18" s="42">
        <v>660</v>
      </c>
      <c r="N18" s="42">
        <v>660</v>
      </c>
      <c r="O18" s="24">
        <f t="shared" si="1"/>
        <v>5.7830772963482758E-5</v>
      </c>
    </row>
    <row r="19" spans="1:15" x14ac:dyDescent="0.25">
      <c r="A19" s="42">
        <v>3211</v>
      </c>
      <c r="B19" s="42" t="str">
        <f t="shared" si="2"/>
        <v>32</v>
      </c>
      <c r="C19" s="42" t="s">
        <v>23</v>
      </c>
      <c r="D19" s="42">
        <v>102827</v>
      </c>
      <c r="E19" s="42">
        <v>20375</v>
      </c>
      <c r="G19" s="23" t="s">
        <v>200</v>
      </c>
      <c r="H19" s="42">
        <v>300</v>
      </c>
      <c r="I19" s="42">
        <v>300</v>
      </c>
      <c r="J19" s="24">
        <f t="shared" si="0"/>
        <v>2.1360784504716034E-5</v>
      </c>
      <c r="L19" s="23" t="s">
        <v>200</v>
      </c>
      <c r="M19" s="42">
        <v>2380</v>
      </c>
      <c r="N19" s="42">
        <v>2380</v>
      </c>
      <c r="O19" s="24">
        <f t="shared" si="1"/>
        <v>2.0854127220164994E-4</v>
      </c>
    </row>
    <row r="20" spans="1:15" x14ac:dyDescent="0.25">
      <c r="A20" s="16">
        <v>3212</v>
      </c>
      <c r="B20" s="16" t="str">
        <f t="shared" si="2"/>
        <v>32</v>
      </c>
      <c r="C20" s="16" t="s">
        <v>24</v>
      </c>
      <c r="D20" s="16">
        <v>14545</v>
      </c>
      <c r="E20" s="16">
        <v>100240</v>
      </c>
      <c r="G20" s="23" t="s">
        <v>232</v>
      </c>
      <c r="H20" s="42">
        <v>0</v>
      </c>
      <c r="I20" s="42">
        <v>0</v>
      </c>
      <c r="J20" s="24">
        <f t="shared" si="0"/>
        <v>0</v>
      </c>
      <c r="L20" s="23" t="s">
        <v>232</v>
      </c>
      <c r="M20" s="42">
        <v>0</v>
      </c>
      <c r="N20" s="42">
        <v>0</v>
      </c>
      <c r="O20" s="24">
        <f t="shared" si="1"/>
        <v>0</v>
      </c>
    </row>
    <row r="21" spans="1:15" x14ac:dyDescent="0.25">
      <c r="A21" s="16">
        <v>3219</v>
      </c>
      <c r="B21" s="16" t="str">
        <f t="shared" si="2"/>
        <v>32</v>
      </c>
      <c r="C21" s="16" t="s">
        <v>25</v>
      </c>
      <c r="D21" s="16">
        <v>28727</v>
      </c>
      <c r="E21" s="16">
        <v>296977</v>
      </c>
      <c r="G21" s="23" t="s">
        <v>201</v>
      </c>
      <c r="H21" s="42">
        <v>0</v>
      </c>
      <c r="I21" s="42">
        <v>0</v>
      </c>
      <c r="J21" s="24">
        <f t="shared" si="0"/>
        <v>0</v>
      </c>
      <c r="L21" s="23" t="s">
        <v>201</v>
      </c>
      <c r="M21" s="42">
        <v>309791</v>
      </c>
      <c r="N21" s="42">
        <v>309791</v>
      </c>
      <c r="O21" s="24">
        <f t="shared" si="1"/>
        <v>2.7144625738076193E-2</v>
      </c>
    </row>
    <row r="22" spans="1:15" x14ac:dyDescent="0.25">
      <c r="A22" s="16">
        <v>3220</v>
      </c>
      <c r="B22" s="16" t="str">
        <f t="shared" si="2"/>
        <v>32</v>
      </c>
      <c r="C22" s="16" t="s">
        <v>26</v>
      </c>
      <c r="D22" s="16">
        <v>0</v>
      </c>
      <c r="E22" s="16">
        <v>405</v>
      </c>
      <c r="G22" s="23" t="s">
        <v>202</v>
      </c>
      <c r="H22" s="42">
        <v>18708</v>
      </c>
      <c r="I22" s="42">
        <v>18708</v>
      </c>
      <c r="J22" s="24">
        <f t="shared" si="0"/>
        <v>1.332058521714092E-3</v>
      </c>
      <c r="L22" s="23" t="s">
        <v>202</v>
      </c>
      <c r="M22" s="42">
        <v>0</v>
      </c>
      <c r="N22" s="42">
        <v>0</v>
      </c>
      <c r="O22" s="24">
        <f t="shared" si="1"/>
        <v>0</v>
      </c>
    </row>
    <row r="23" spans="1:15" x14ac:dyDescent="0.25">
      <c r="A23" s="42">
        <v>3260</v>
      </c>
      <c r="B23" s="42" t="str">
        <f t="shared" si="2"/>
        <v>32</v>
      </c>
      <c r="C23" s="42" t="s">
        <v>29</v>
      </c>
      <c r="D23" s="42">
        <v>0</v>
      </c>
      <c r="E23" s="42">
        <v>0</v>
      </c>
      <c r="G23" s="23" t="s">
        <v>203</v>
      </c>
      <c r="H23" s="42">
        <v>27764</v>
      </c>
      <c r="I23" s="42">
        <v>27764</v>
      </c>
      <c r="J23" s="24">
        <f t="shared" si="0"/>
        <v>1.9768694032964531E-3</v>
      </c>
      <c r="L23" s="23" t="s">
        <v>203</v>
      </c>
      <c r="M23" s="42">
        <v>0</v>
      </c>
      <c r="N23" s="42">
        <v>0</v>
      </c>
      <c r="O23" s="24">
        <f t="shared" si="1"/>
        <v>0</v>
      </c>
    </row>
    <row r="24" spans="1:15" x14ac:dyDescent="0.25">
      <c r="A24" s="42">
        <v>3271</v>
      </c>
      <c r="B24" s="42" t="str">
        <f t="shared" si="2"/>
        <v>32</v>
      </c>
      <c r="C24" s="42" t="s">
        <v>30</v>
      </c>
      <c r="D24" s="42">
        <v>0</v>
      </c>
      <c r="E24" s="42">
        <v>175687</v>
      </c>
      <c r="G24" s="23" t="s">
        <v>233</v>
      </c>
      <c r="H24" s="42">
        <v>0</v>
      </c>
      <c r="I24" s="42">
        <v>0</v>
      </c>
      <c r="J24" s="24">
        <f t="shared" si="0"/>
        <v>0</v>
      </c>
      <c r="L24" s="23" t="s">
        <v>233</v>
      </c>
      <c r="M24" s="42">
        <v>0</v>
      </c>
      <c r="N24" s="42">
        <v>0</v>
      </c>
      <c r="O24" s="24">
        <f t="shared" si="1"/>
        <v>0</v>
      </c>
    </row>
    <row r="25" spans="1:15" x14ac:dyDescent="0.25">
      <c r="A25" s="42">
        <v>3272</v>
      </c>
      <c r="B25" s="42" t="str">
        <f t="shared" si="2"/>
        <v>32</v>
      </c>
      <c r="C25" s="42" t="s">
        <v>31</v>
      </c>
      <c r="D25" s="42">
        <v>157877</v>
      </c>
      <c r="E25" s="42">
        <v>139565</v>
      </c>
      <c r="G25" s="23" t="s">
        <v>204</v>
      </c>
      <c r="H25" s="42">
        <v>0</v>
      </c>
      <c r="I25" s="42">
        <v>0</v>
      </c>
      <c r="J25" s="24">
        <f t="shared" si="0"/>
        <v>0</v>
      </c>
      <c r="L25" s="23" t="s">
        <v>204</v>
      </c>
      <c r="M25" s="42">
        <v>0</v>
      </c>
      <c r="N25" s="42">
        <v>0</v>
      </c>
      <c r="O25" s="24">
        <f t="shared" si="1"/>
        <v>0</v>
      </c>
    </row>
    <row r="26" spans="1:15" x14ac:dyDescent="0.25">
      <c r="A26" s="16">
        <v>3274</v>
      </c>
      <c r="B26" s="16" t="str">
        <f t="shared" si="2"/>
        <v>32</v>
      </c>
      <c r="C26" s="16" t="s">
        <v>33</v>
      </c>
      <c r="D26" s="16">
        <v>39061</v>
      </c>
      <c r="E26" s="16">
        <v>370196</v>
      </c>
      <c r="G26" s="23" t="s">
        <v>205</v>
      </c>
      <c r="H26" s="42">
        <v>0</v>
      </c>
      <c r="I26" s="42">
        <v>0</v>
      </c>
      <c r="J26" s="24">
        <f t="shared" si="0"/>
        <v>0</v>
      </c>
      <c r="L26" s="23" t="s">
        <v>205</v>
      </c>
      <c r="M26" s="42">
        <v>0</v>
      </c>
      <c r="N26" s="42">
        <v>0</v>
      </c>
      <c r="O26" s="24">
        <f t="shared" si="1"/>
        <v>0</v>
      </c>
    </row>
    <row r="27" spans="1:15" x14ac:dyDescent="0.25">
      <c r="A27" s="16">
        <v>3275</v>
      </c>
      <c r="B27" s="16" t="str">
        <f t="shared" si="2"/>
        <v>32</v>
      </c>
      <c r="C27" s="16" t="s">
        <v>34</v>
      </c>
      <c r="D27" s="16">
        <v>35211</v>
      </c>
      <c r="E27" s="16">
        <v>33819</v>
      </c>
      <c r="G27" s="23" t="s">
        <v>206</v>
      </c>
      <c r="H27" s="42">
        <v>6384</v>
      </c>
      <c r="I27" s="42">
        <v>6384</v>
      </c>
      <c r="J27" s="24">
        <f t="shared" si="0"/>
        <v>4.5455749426035722E-4</v>
      </c>
      <c r="L27" s="23" t="s">
        <v>206</v>
      </c>
      <c r="M27" s="42">
        <v>0</v>
      </c>
      <c r="N27" s="42">
        <v>0</v>
      </c>
      <c r="O27" s="24">
        <f t="shared" si="1"/>
        <v>0</v>
      </c>
    </row>
    <row r="28" spans="1:15" x14ac:dyDescent="0.25">
      <c r="A28" s="16">
        <v>3276</v>
      </c>
      <c r="B28" s="16" t="str">
        <f t="shared" si="2"/>
        <v>32</v>
      </c>
      <c r="C28" s="16" t="s">
        <v>35</v>
      </c>
      <c r="D28" s="16">
        <v>0</v>
      </c>
      <c r="E28" s="16">
        <v>15812</v>
      </c>
      <c r="G28" s="23" t="s">
        <v>207</v>
      </c>
      <c r="H28" s="42">
        <v>0</v>
      </c>
      <c r="I28" s="42">
        <v>0</v>
      </c>
      <c r="J28" s="24">
        <f t="shared" si="0"/>
        <v>0</v>
      </c>
      <c r="L28" s="23" t="s">
        <v>207</v>
      </c>
      <c r="M28" s="42">
        <v>0</v>
      </c>
      <c r="N28" s="42">
        <v>0</v>
      </c>
      <c r="O28" s="24">
        <f t="shared" si="1"/>
        <v>0</v>
      </c>
    </row>
    <row r="29" spans="1:15" x14ac:dyDescent="0.25">
      <c r="A29" s="42">
        <v>3279</v>
      </c>
      <c r="B29" s="42" t="str">
        <f t="shared" si="2"/>
        <v>32</v>
      </c>
      <c r="C29" s="42" t="s">
        <v>36</v>
      </c>
      <c r="D29" s="42">
        <v>0</v>
      </c>
      <c r="E29" s="42">
        <v>5218</v>
      </c>
      <c r="G29" s="23" t="s">
        <v>208</v>
      </c>
      <c r="H29" s="42">
        <v>0</v>
      </c>
      <c r="I29" s="42">
        <v>0</v>
      </c>
      <c r="J29" s="24">
        <f t="shared" si="0"/>
        <v>0</v>
      </c>
      <c r="L29" s="23" t="s">
        <v>208</v>
      </c>
      <c r="M29" s="42">
        <v>0</v>
      </c>
      <c r="N29" s="42">
        <v>0</v>
      </c>
      <c r="O29" s="24">
        <f t="shared" si="1"/>
        <v>0</v>
      </c>
    </row>
    <row r="30" spans="1:15" x14ac:dyDescent="0.25">
      <c r="A30" s="42">
        <v>3282</v>
      </c>
      <c r="B30" s="42" t="str">
        <f t="shared" si="2"/>
        <v>32</v>
      </c>
      <c r="C30" s="42" t="s">
        <v>131</v>
      </c>
      <c r="D30" s="42">
        <v>0</v>
      </c>
      <c r="E30" s="42">
        <v>0</v>
      </c>
      <c r="G30" s="23" t="s">
        <v>209</v>
      </c>
      <c r="H30" s="42">
        <v>0</v>
      </c>
      <c r="I30" s="42">
        <v>0</v>
      </c>
      <c r="J30" s="24">
        <f t="shared" si="0"/>
        <v>0</v>
      </c>
      <c r="L30" s="23" t="s">
        <v>209</v>
      </c>
      <c r="M30" s="42">
        <v>0</v>
      </c>
      <c r="N30" s="42">
        <v>0</v>
      </c>
      <c r="O30" s="24">
        <f t="shared" si="1"/>
        <v>0</v>
      </c>
    </row>
    <row r="31" spans="1:15" x14ac:dyDescent="0.25">
      <c r="A31" s="42">
        <v>3285</v>
      </c>
      <c r="B31" s="42" t="str">
        <f t="shared" si="2"/>
        <v>32</v>
      </c>
      <c r="C31" s="42" t="s">
        <v>107</v>
      </c>
      <c r="D31" s="42">
        <v>0</v>
      </c>
      <c r="E31" s="42">
        <v>0</v>
      </c>
      <c r="G31" s="23" t="s">
        <v>210</v>
      </c>
      <c r="H31" s="42">
        <v>10583</v>
      </c>
      <c r="I31" s="42">
        <v>10583</v>
      </c>
      <c r="J31" s="24">
        <f t="shared" si="0"/>
        <v>7.5353727471136594E-4</v>
      </c>
      <c r="L31" s="23" t="s">
        <v>210</v>
      </c>
      <c r="M31" s="42">
        <v>1045</v>
      </c>
      <c r="N31" s="42">
        <v>1045</v>
      </c>
      <c r="O31" s="24">
        <f t="shared" si="1"/>
        <v>9.1565390525514374E-5</v>
      </c>
    </row>
    <row r="32" spans="1:15" x14ac:dyDescent="0.25">
      <c r="A32" s="42">
        <v>3286</v>
      </c>
      <c r="B32" s="42" t="str">
        <f t="shared" si="2"/>
        <v>32</v>
      </c>
      <c r="C32" s="42" t="s">
        <v>108</v>
      </c>
      <c r="D32" s="42">
        <v>0</v>
      </c>
      <c r="E32" s="42">
        <v>0</v>
      </c>
      <c r="G32" s="23" t="s">
        <v>211</v>
      </c>
      <c r="H32" s="42">
        <v>145794</v>
      </c>
      <c r="I32" s="42">
        <v>145794</v>
      </c>
      <c r="J32" s="24">
        <f t="shared" si="0"/>
        <v>1.0380914053601899E-2</v>
      </c>
      <c r="L32" s="23" t="s">
        <v>211</v>
      </c>
      <c r="M32" s="42">
        <v>67074</v>
      </c>
      <c r="N32" s="42">
        <v>67074</v>
      </c>
      <c r="O32" s="24">
        <f t="shared" si="1"/>
        <v>5.8771837359888526E-3</v>
      </c>
    </row>
    <row r="33" spans="1:15" x14ac:dyDescent="0.25">
      <c r="A33" s="42">
        <v>3292</v>
      </c>
      <c r="B33" s="42" t="str">
        <f t="shared" si="2"/>
        <v>32</v>
      </c>
      <c r="C33" s="42" t="s">
        <v>134</v>
      </c>
      <c r="D33" s="42">
        <v>0</v>
      </c>
      <c r="E33" s="42">
        <v>0</v>
      </c>
      <c r="G33" s="23" t="s">
        <v>234</v>
      </c>
      <c r="H33" s="42">
        <v>0</v>
      </c>
      <c r="I33" s="42">
        <v>0</v>
      </c>
      <c r="J33" s="24">
        <f t="shared" si="0"/>
        <v>0</v>
      </c>
      <c r="L33" s="23" t="s">
        <v>234</v>
      </c>
      <c r="M33" s="42">
        <v>0</v>
      </c>
      <c r="N33" s="42">
        <v>0</v>
      </c>
      <c r="O33" s="24">
        <f t="shared" si="1"/>
        <v>0</v>
      </c>
    </row>
    <row r="34" spans="1:15" x14ac:dyDescent="0.25">
      <c r="A34" s="42">
        <v>3297</v>
      </c>
      <c r="B34" s="42" t="str">
        <f t="shared" si="2"/>
        <v>32</v>
      </c>
      <c r="C34" s="42" t="s">
        <v>37</v>
      </c>
      <c r="D34" s="42">
        <v>0</v>
      </c>
      <c r="E34" s="42">
        <v>0</v>
      </c>
      <c r="G34" s="23" t="s">
        <v>225</v>
      </c>
      <c r="H34" s="42">
        <v>0</v>
      </c>
      <c r="I34" s="42">
        <v>0</v>
      </c>
      <c r="J34" s="24">
        <f t="shared" si="0"/>
        <v>0</v>
      </c>
      <c r="L34" s="23" t="s">
        <v>225</v>
      </c>
      <c r="M34" s="42">
        <v>0</v>
      </c>
      <c r="N34" s="42">
        <v>0</v>
      </c>
      <c r="O34" s="24">
        <f t="shared" si="1"/>
        <v>0</v>
      </c>
    </row>
    <row r="35" spans="1:15" x14ac:dyDescent="0.25">
      <c r="A35" s="42">
        <v>3299</v>
      </c>
      <c r="B35" s="42" t="str">
        <f t="shared" si="2"/>
        <v>32</v>
      </c>
      <c r="C35" s="42" t="s">
        <v>39</v>
      </c>
      <c r="D35" s="42">
        <v>0</v>
      </c>
      <c r="E35" s="42">
        <v>67255</v>
      </c>
      <c r="G35" s="23" t="s">
        <v>236</v>
      </c>
      <c r="H35" s="42">
        <v>0</v>
      </c>
      <c r="I35" s="42">
        <v>0</v>
      </c>
      <c r="J35" s="24">
        <f t="shared" si="0"/>
        <v>0</v>
      </c>
      <c r="L35" s="23" t="s">
        <v>236</v>
      </c>
      <c r="M35" s="42">
        <v>0</v>
      </c>
      <c r="N35" s="42">
        <v>0</v>
      </c>
      <c r="O35" s="24">
        <f t="shared" si="1"/>
        <v>0</v>
      </c>
    </row>
    <row r="36" spans="1:15" x14ac:dyDescent="0.25">
      <c r="A36" s="42">
        <v>4225</v>
      </c>
      <c r="B36" s="42" t="str">
        <f t="shared" si="2"/>
        <v>42</v>
      </c>
      <c r="C36" s="42" t="s">
        <v>110</v>
      </c>
      <c r="D36" s="42">
        <v>0</v>
      </c>
      <c r="E36" s="42">
        <v>0</v>
      </c>
      <c r="G36" s="23" t="s">
        <v>212</v>
      </c>
      <c r="H36" s="42">
        <v>0</v>
      </c>
      <c r="I36" s="42">
        <v>0</v>
      </c>
      <c r="J36" s="24">
        <f t="shared" si="0"/>
        <v>0</v>
      </c>
      <c r="L36" s="23" t="s">
        <v>212</v>
      </c>
      <c r="M36" s="42">
        <v>0</v>
      </c>
      <c r="N36" s="42">
        <v>0</v>
      </c>
      <c r="O36" s="24">
        <f t="shared" si="1"/>
        <v>0</v>
      </c>
    </row>
    <row r="37" spans="1:15" x14ac:dyDescent="0.25">
      <c r="A37" s="15">
        <v>4322</v>
      </c>
      <c r="B37" s="15" t="str">
        <f t="shared" ref="B37:B68" si="3">LEFT(A37,2)</f>
        <v>43</v>
      </c>
      <c r="C37" s="15" t="s">
        <v>41</v>
      </c>
      <c r="D37" s="15">
        <v>812148</v>
      </c>
      <c r="E37" s="15">
        <v>0</v>
      </c>
      <c r="G37" s="23" t="s">
        <v>213</v>
      </c>
      <c r="H37" s="42">
        <v>26621</v>
      </c>
      <c r="I37" s="42">
        <v>26621</v>
      </c>
      <c r="J37" s="24">
        <f t="shared" si="0"/>
        <v>1.8954848143334852E-3</v>
      </c>
      <c r="L37" s="23" t="s">
        <v>213</v>
      </c>
      <c r="M37" s="42">
        <v>0</v>
      </c>
      <c r="N37" s="42">
        <v>0</v>
      </c>
      <c r="O37" s="24">
        <f t="shared" si="1"/>
        <v>0</v>
      </c>
    </row>
    <row r="38" spans="1:15" x14ac:dyDescent="0.25">
      <c r="A38" s="15">
        <v>4331</v>
      </c>
      <c r="B38" s="15" t="str">
        <f t="shared" si="3"/>
        <v>43</v>
      </c>
      <c r="C38" s="15" t="s">
        <v>43</v>
      </c>
      <c r="D38" s="15">
        <v>184559</v>
      </c>
      <c r="E38" s="15">
        <v>11794</v>
      </c>
      <c r="G38" s="23" t="s">
        <v>237</v>
      </c>
      <c r="H38" s="42">
        <v>0</v>
      </c>
      <c r="I38" s="42">
        <v>0</v>
      </c>
      <c r="J38" s="24">
        <f t="shared" si="0"/>
        <v>0</v>
      </c>
      <c r="L38" s="23" t="s">
        <v>237</v>
      </c>
      <c r="M38" s="42">
        <v>0</v>
      </c>
      <c r="N38" s="42">
        <v>0</v>
      </c>
      <c r="O38" s="24">
        <f t="shared" si="1"/>
        <v>0</v>
      </c>
    </row>
    <row r="39" spans="1:15" x14ac:dyDescent="0.25">
      <c r="A39" s="13">
        <v>4420</v>
      </c>
      <c r="B39" s="13" t="str">
        <f t="shared" si="3"/>
        <v>44</v>
      </c>
      <c r="C39" s="13" t="s">
        <v>46</v>
      </c>
      <c r="D39" s="13">
        <v>1400</v>
      </c>
      <c r="E39" s="13">
        <v>83070</v>
      </c>
      <c r="G39" s="23" t="s">
        <v>214</v>
      </c>
      <c r="H39" s="42">
        <v>14044428</v>
      </c>
      <c r="I39" s="42">
        <v>14044428</v>
      </c>
      <c r="L39" s="23" t="s">
        <v>214</v>
      </c>
      <c r="M39" s="42">
        <v>11412609</v>
      </c>
      <c r="N39" s="42">
        <v>11412609</v>
      </c>
    </row>
    <row r="40" spans="1:15" x14ac:dyDescent="0.25">
      <c r="A40" s="21">
        <v>4650</v>
      </c>
      <c r="B40" s="21" t="str">
        <f t="shared" si="3"/>
        <v>46</v>
      </c>
      <c r="C40" s="21" t="s">
        <v>48</v>
      </c>
      <c r="D40" s="21">
        <v>0</v>
      </c>
      <c r="E40" s="21">
        <v>1696</v>
      </c>
      <c r="G40" s="23" t="s">
        <v>215</v>
      </c>
      <c r="H40" s="42">
        <v>28088856</v>
      </c>
      <c r="L40" s="23" t="s">
        <v>215</v>
      </c>
      <c r="M40" s="42">
        <v>22825218</v>
      </c>
    </row>
    <row r="41" spans="1:15" x14ac:dyDescent="0.25">
      <c r="A41" s="42">
        <v>4690</v>
      </c>
      <c r="B41" s="42" t="str">
        <f t="shared" si="3"/>
        <v>46</v>
      </c>
      <c r="C41" s="42" t="s">
        <v>50</v>
      </c>
      <c r="D41" s="42">
        <v>0</v>
      </c>
      <c r="E41" s="42">
        <v>0</v>
      </c>
      <c r="J41" s="24">
        <f>SUM(J4:J38)</f>
        <v>0.99999999999999989</v>
      </c>
      <c r="O41" s="24">
        <f>SUM(O4:O38)</f>
        <v>1</v>
      </c>
    </row>
    <row r="42" spans="1:15" x14ac:dyDescent="0.25">
      <c r="A42" s="21">
        <v>4782</v>
      </c>
      <c r="B42" s="21" t="str">
        <f t="shared" si="3"/>
        <v>47</v>
      </c>
      <c r="C42" s="21" t="s">
        <v>51</v>
      </c>
      <c r="D42" s="21">
        <v>660</v>
      </c>
      <c r="E42" s="21">
        <v>2760</v>
      </c>
      <c r="J42" s="24">
        <f>J6+J7+J8+J13</f>
        <v>0.96275647537941733</v>
      </c>
      <c r="O42" s="24">
        <f>O5+O7+O15</f>
        <v>0.85132181431958287</v>
      </c>
    </row>
    <row r="43" spans="1:15" x14ac:dyDescent="0.25">
      <c r="A43" s="21">
        <v>4900</v>
      </c>
      <c r="B43" s="21" t="str">
        <f t="shared" si="3"/>
        <v>49</v>
      </c>
      <c r="C43" s="21" t="s">
        <v>54</v>
      </c>
      <c r="D43" s="21">
        <v>2380</v>
      </c>
      <c r="E43" s="21">
        <v>300</v>
      </c>
    </row>
    <row r="44" spans="1:15" x14ac:dyDescent="0.25">
      <c r="A44" s="42">
        <v>5190</v>
      </c>
      <c r="B44" s="42" t="str">
        <f t="shared" si="3"/>
        <v>51</v>
      </c>
      <c r="C44" s="42" t="s">
        <v>114</v>
      </c>
      <c r="D44" s="42">
        <v>0</v>
      </c>
      <c r="E44" s="42">
        <v>0</v>
      </c>
    </row>
    <row r="45" spans="1:15" x14ac:dyDescent="0.25">
      <c r="A45" s="42">
        <v>5220</v>
      </c>
      <c r="B45" s="42" t="str">
        <f t="shared" si="3"/>
        <v>52</v>
      </c>
      <c r="C45" s="42" t="s">
        <v>56</v>
      </c>
      <c r="D45" s="42">
        <v>309791</v>
      </c>
      <c r="E45" s="42">
        <v>0</v>
      </c>
    </row>
    <row r="46" spans="1:15" x14ac:dyDescent="0.25">
      <c r="A46" s="42">
        <v>5240</v>
      </c>
      <c r="B46" s="42" t="str">
        <f t="shared" si="3"/>
        <v>52</v>
      </c>
      <c r="C46" s="42" t="s">
        <v>115</v>
      </c>
      <c r="D46" s="42">
        <v>0</v>
      </c>
      <c r="E46" s="42">
        <v>0</v>
      </c>
    </row>
    <row r="47" spans="1:15" x14ac:dyDescent="0.25">
      <c r="A47" s="13">
        <v>5320</v>
      </c>
      <c r="B47" s="13" t="str">
        <f t="shared" si="3"/>
        <v>53</v>
      </c>
      <c r="C47" s="13" t="s">
        <v>60</v>
      </c>
      <c r="D47" s="13">
        <v>0</v>
      </c>
      <c r="E47" s="13">
        <v>0</v>
      </c>
    </row>
    <row r="48" spans="1:15" x14ac:dyDescent="0.25">
      <c r="A48" s="13">
        <v>5330</v>
      </c>
      <c r="B48" s="13" t="str">
        <f t="shared" si="3"/>
        <v>53</v>
      </c>
      <c r="C48" s="13" t="s">
        <v>61</v>
      </c>
      <c r="D48" s="13">
        <v>0</v>
      </c>
      <c r="E48" s="13">
        <v>1601</v>
      </c>
    </row>
    <row r="49" spans="1:5" x14ac:dyDescent="0.25">
      <c r="A49" s="42">
        <v>5360</v>
      </c>
      <c r="B49" s="42" t="str">
        <f t="shared" si="3"/>
        <v>53</v>
      </c>
      <c r="C49" s="42" t="s">
        <v>62</v>
      </c>
      <c r="D49" s="42">
        <v>0</v>
      </c>
      <c r="E49" s="42">
        <v>17107</v>
      </c>
    </row>
    <row r="50" spans="1:5" x14ac:dyDescent="0.25">
      <c r="A50" s="13">
        <v>5370</v>
      </c>
      <c r="B50" s="13" t="str">
        <f t="shared" si="3"/>
        <v>53</v>
      </c>
      <c r="C50" s="13" t="s">
        <v>63</v>
      </c>
      <c r="D50" s="13">
        <v>0</v>
      </c>
      <c r="E50" s="13">
        <v>0</v>
      </c>
    </row>
    <row r="51" spans="1:5" x14ac:dyDescent="0.25">
      <c r="A51" s="42">
        <v>5422</v>
      </c>
      <c r="B51" s="42" t="str">
        <f t="shared" si="3"/>
        <v>54</v>
      </c>
      <c r="C51" s="42" t="s">
        <v>65</v>
      </c>
      <c r="D51" s="42">
        <v>0</v>
      </c>
      <c r="E51" s="42">
        <v>3670</v>
      </c>
    </row>
    <row r="52" spans="1:5" x14ac:dyDescent="0.25">
      <c r="A52" s="42">
        <v>5429</v>
      </c>
      <c r="B52" s="42" t="str">
        <f t="shared" si="3"/>
        <v>54</v>
      </c>
      <c r="C52" s="42" t="s">
        <v>142</v>
      </c>
      <c r="D52" s="42">
        <v>0</v>
      </c>
      <c r="E52" s="42">
        <v>0</v>
      </c>
    </row>
    <row r="53" spans="1:5" x14ac:dyDescent="0.25">
      <c r="A53" s="42">
        <v>5480</v>
      </c>
      <c r="B53" s="42" t="str">
        <f t="shared" si="3"/>
        <v>54</v>
      </c>
      <c r="C53" s="42" t="s">
        <v>66</v>
      </c>
      <c r="D53" s="42">
        <v>0</v>
      </c>
      <c r="E53" s="42">
        <v>24094</v>
      </c>
    </row>
    <row r="54" spans="1:5" x14ac:dyDescent="0.25">
      <c r="A54" s="42">
        <v>5540</v>
      </c>
      <c r="B54" s="42" t="str">
        <f t="shared" si="3"/>
        <v>55</v>
      </c>
      <c r="C54" s="42" t="s">
        <v>143</v>
      </c>
      <c r="D54" s="42">
        <v>0</v>
      </c>
      <c r="E54" s="42">
        <v>0</v>
      </c>
    </row>
    <row r="55" spans="1:5" x14ac:dyDescent="0.25">
      <c r="A55" s="20">
        <v>6241</v>
      </c>
      <c r="B55" s="20" t="str">
        <f t="shared" si="3"/>
        <v>62</v>
      </c>
      <c r="C55" s="20" t="s">
        <v>67</v>
      </c>
      <c r="D55" s="20">
        <v>0</v>
      </c>
      <c r="E55" s="20">
        <v>0</v>
      </c>
    </row>
    <row r="56" spans="1:5" x14ac:dyDescent="0.25">
      <c r="A56" s="20">
        <v>6344</v>
      </c>
      <c r="B56" s="20" t="str">
        <f t="shared" si="3"/>
        <v>63</v>
      </c>
      <c r="C56" s="20" t="s">
        <v>68</v>
      </c>
      <c r="D56" s="20">
        <v>0</v>
      </c>
      <c r="E56" s="20">
        <v>0</v>
      </c>
    </row>
    <row r="57" spans="1:5" x14ac:dyDescent="0.25">
      <c r="A57" s="20">
        <v>6442</v>
      </c>
      <c r="B57" s="20" t="str">
        <f t="shared" si="3"/>
        <v>64</v>
      </c>
      <c r="C57" s="20" t="s">
        <v>69</v>
      </c>
      <c r="D57" s="20">
        <v>0</v>
      </c>
      <c r="E57" s="20">
        <v>6384</v>
      </c>
    </row>
    <row r="58" spans="1:5" x14ac:dyDescent="0.25">
      <c r="A58" s="20">
        <v>6522</v>
      </c>
      <c r="B58" s="20" t="str">
        <f t="shared" si="3"/>
        <v>65</v>
      </c>
      <c r="C58" s="20" t="s">
        <v>71</v>
      </c>
      <c r="D58" s="20">
        <v>0</v>
      </c>
      <c r="E58" s="20">
        <v>0</v>
      </c>
    </row>
    <row r="59" spans="1:5" x14ac:dyDescent="0.25">
      <c r="A59" s="42">
        <v>6653</v>
      </c>
      <c r="B59" s="42" t="str">
        <f t="shared" si="3"/>
        <v>66</v>
      </c>
      <c r="C59" s="42" t="s">
        <v>73</v>
      </c>
      <c r="D59" s="42">
        <v>0</v>
      </c>
      <c r="E59" s="42">
        <v>0</v>
      </c>
    </row>
    <row r="60" spans="1:5" x14ac:dyDescent="0.25">
      <c r="A60" s="42">
        <v>6654</v>
      </c>
      <c r="B60" s="42" t="str">
        <f t="shared" si="3"/>
        <v>66</v>
      </c>
      <c r="C60" s="42" t="s">
        <v>117</v>
      </c>
      <c r="D60" s="42">
        <v>0</v>
      </c>
      <c r="E60" s="42">
        <v>0</v>
      </c>
    </row>
    <row r="61" spans="1:5" x14ac:dyDescent="0.25">
      <c r="A61" s="42">
        <v>6747</v>
      </c>
      <c r="B61" s="42" t="str">
        <f t="shared" si="3"/>
        <v>67</v>
      </c>
      <c r="C61" s="42" t="s">
        <v>74</v>
      </c>
      <c r="D61" s="42">
        <v>0</v>
      </c>
      <c r="E61" s="42">
        <v>0</v>
      </c>
    </row>
    <row r="62" spans="1:5" x14ac:dyDescent="0.25">
      <c r="A62" s="42">
        <v>6888</v>
      </c>
      <c r="B62" s="42" t="str">
        <f t="shared" si="3"/>
        <v>68</v>
      </c>
      <c r="C62" s="42" t="s">
        <v>79</v>
      </c>
      <c r="D62" s="42">
        <v>1045</v>
      </c>
      <c r="E62" s="42">
        <v>10583</v>
      </c>
    </row>
    <row r="63" spans="1:5" x14ac:dyDescent="0.25">
      <c r="A63" s="42">
        <v>6889</v>
      </c>
      <c r="B63" s="42" t="str">
        <f t="shared" si="3"/>
        <v>68</v>
      </c>
      <c r="C63" s="42" t="s">
        <v>118</v>
      </c>
      <c r="D63" s="42">
        <v>0</v>
      </c>
      <c r="E63" s="42">
        <v>0</v>
      </c>
    </row>
    <row r="64" spans="1:5" x14ac:dyDescent="0.25">
      <c r="A64" s="42">
        <v>7110</v>
      </c>
      <c r="B64" s="42" t="str">
        <f t="shared" si="3"/>
        <v>71</v>
      </c>
      <c r="C64" s="42" t="s">
        <v>80</v>
      </c>
      <c r="D64" s="42">
        <v>67074</v>
      </c>
      <c r="E64" s="42">
        <v>145794</v>
      </c>
    </row>
    <row r="65" spans="1:5" x14ac:dyDescent="0.25">
      <c r="A65" s="42">
        <v>7120</v>
      </c>
      <c r="B65" s="42" t="str">
        <f t="shared" si="3"/>
        <v>71</v>
      </c>
      <c r="C65" s="42" t="s">
        <v>119</v>
      </c>
      <c r="D65" s="42">
        <v>0</v>
      </c>
      <c r="E65" s="42">
        <v>0</v>
      </c>
    </row>
    <row r="66" spans="1:5" x14ac:dyDescent="0.25">
      <c r="A66" s="42">
        <v>7210</v>
      </c>
      <c r="B66" s="42" t="str">
        <f t="shared" si="3"/>
        <v>72</v>
      </c>
      <c r="C66" s="42" t="s">
        <v>120</v>
      </c>
      <c r="D66" s="42">
        <v>0</v>
      </c>
      <c r="E66" s="42">
        <v>0</v>
      </c>
    </row>
    <row r="67" spans="1:5" x14ac:dyDescent="0.25">
      <c r="A67" s="42">
        <v>7230</v>
      </c>
      <c r="B67" s="42" t="str">
        <f t="shared" si="3"/>
        <v>72</v>
      </c>
      <c r="C67" s="42" t="s">
        <v>122</v>
      </c>
      <c r="D67" s="42">
        <v>0</v>
      </c>
      <c r="E67" s="42">
        <v>0</v>
      </c>
    </row>
    <row r="68" spans="1:5" x14ac:dyDescent="0.25">
      <c r="A68" s="42">
        <v>7400</v>
      </c>
      <c r="B68" s="42" t="str">
        <f t="shared" si="3"/>
        <v>74</v>
      </c>
      <c r="C68" s="42" t="s">
        <v>81</v>
      </c>
      <c r="D68" s="42">
        <v>0</v>
      </c>
      <c r="E68" s="42">
        <v>0</v>
      </c>
    </row>
    <row r="69" spans="1:5" x14ac:dyDescent="0.25">
      <c r="A69" s="42">
        <v>7600</v>
      </c>
      <c r="B69" s="42" t="str">
        <f t="shared" ref="B69:B72" si="4">LEFT(A69,2)</f>
        <v>76</v>
      </c>
      <c r="C69" s="42" t="s">
        <v>124</v>
      </c>
      <c r="D69" s="42">
        <v>0</v>
      </c>
      <c r="E69" s="42">
        <v>0</v>
      </c>
    </row>
    <row r="70" spans="1:5" x14ac:dyDescent="0.25">
      <c r="A70" s="42">
        <v>7900</v>
      </c>
      <c r="B70" s="42" t="str">
        <f t="shared" si="4"/>
        <v>79</v>
      </c>
      <c r="C70" s="42" t="s">
        <v>82</v>
      </c>
      <c r="D70" s="42">
        <v>0</v>
      </c>
      <c r="E70" s="42">
        <v>0</v>
      </c>
    </row>
    <row r="71" spans="1:5" x14ac:dyDescent="0.25">
      <c r="A71" s="42">
        <v>8900</v>
      </c>
      <c r="B71" s="42" t="str">
        <f t="shared" si="4"/>
        <v>89</v>
      </c>
      <c r="C71" s="42" t="s">
        <v>83</v>
      </c>
      <c r="D71" s="42">
        <v>0</v>
      </c>
      <c r="E71" s="42">
        <v>26621</v>
      </c>
    </row>
    <row r="72" spans="1:5" x14ac:dyDescent="0.25">
      <c r="A72" s="28">
        <v>9900</v>
      </c>
      <c r="B72" s="28" t="str">
        <f t="shared" si="4"/>
        <v>99</v>
      </c>
      <c r="C72" s="28" t="s">
        <v>105</v>
      </c>
      <c r="D72" s="28">
        <v>0</v>
      </c>
      <c r="E72" s="28">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Y102"/>
  <sheetViews>
    <sheetView zoomScaleNormal="100" workbookViewId="0">
      <selection activeCell="V8" sqref="V8:V9"/>
    </sheetView>
  </sheetViews>
  <sheetFormatPr defaultRowHeight="15.75" x14ac:dyDescent="0.25"/>
  <cols>
    <col min="2" max="2" width="9" style="35"/>
    <col min="3" max="3" width="30.75" customWidth="1"/>
    <col min="17" max="17" width="12.125" bestFit="1" customWidth="1"/>
    <col min="18" max="18" width="14" bestFit="1" customWidth="1"/>
    <col min="22" max="22" width="12.125" bestFit="1" customWidth="1"/>
    <col min="23" max="23" width="15.375" bestFit="1" customWidth="1"/>
  </cols>
  <sheetData>
    <row r="1" spans="1:25" x14ac:dyDescent="0.25">
      <c r="A1" s="1" t="s">
        <v>471</v>
      </c>
      <c r="B1" s="3"/>
    </row>
    <row r="2" spans="1:25" x14ac:dyDescent="0.25">
      <c r="A2" s="1" t="s">
        <v>93</v>
      </c>
      <c r="B2" s="1"/>
      <c r="D2" s="133" t="s">
        <v>96</v>
      </c>
      <c r="E2" s="133"/>
      <c r="F2" t="s">
        <v>97</v>
      </c>
      <c r="H2" t="s">
        <v>98</v>
      </c>
      <c r="J2" t="s">
        <v>99</v>
      </c>
    </row>
    <row r="3" spans="1:25" x14ac:dyDescent="0.25">
      <c r="A3" t="s">
        <v>0</v>
      </c>
      <c r="B3" s="35" t="s">
        <v>182</v>
      </c>
      <c r="C3" t="s">
        <v>1</v>
      </c>
      <c r="D3" s="4" t="s">
        <v>2</v>
      </c>
      <c r="E3" s="4" t="s">
        <v>3</v>
      </c>
      <c r="F3" t="s">
        <v>2</v>
      </c>
      <c r="G3" t="s">
        <v>3</v>
      </c>
      <c r="H3" t="s">
        <v>2</v>
      </c>
      <c r="I3" t="s">
        <v>3</v>
      </c>
      <c r="J3" t="s">
        <v>2</v>
      </c>
      <c r="K3" t="s">
        <v>3</v>
      </c>
      <c r="M3" t="s">
        <v>182</v>
      </c>
      <c r="N3" t="s">
        <v>2</v>
      </c>
      <c r="O3" t="s">
        <v>3</v>
      </c>
    </row>
    <row r="4" spans="1:25" x14ac:dyDescent="0.25">
      <c r="A4">
        <v>0</v>
      </c>
      <c r="C4" t="s">
        <v>4</v>
      </c>
      <c r="D4" s="4">
        <v>2116148</v>
      </c>
      <c r="E4" s="4">
        <v>7330029</v>
      </c>
      <c r="F4" s="4">
        <v>792756</v>
      </c>
      <c r="G4" s="4">
        <v>62171</v>
      </c>
      <c r="H4" s="4">
        <v>164849</v>
      </c>
      <c r="I4" s="4">
        <v>11946</v>
      </c>
      <c r="J4" s="4">
        <v>429173</v>
      </c>
      <c r="K4" s="4">
        <v>1200</v>
      </c>
      <c r="N4">
        <f>D4+F4+H4+J4</f>
        <v>3502926</v>
      </c>
      <c r="O4" s="35">
        <f>E4+G4+I4+K4</f>
        <v>7405346</v>
      </c>
      <c r="Q4" s="22" t="s">
        <v>184</v>
      </c>
      <c r="R4" t="s">
        <v>216</v>
      </c>
      <c r="V4" s="22" t="s">
        <v>184</v>
      </c>
      <c r="W4" t="s">
        <v>221</v>
      </c>
    </row>
    <row r="5" spans="1:25" x14ac:dyDescent="0.25">
      <c r="A5" s="32">
        <v>1100</v>
      </c>
      <c r="B5" s="32" t="str">
        <f>LEFT(A5,2)</f>
        <v>11</v>
      </c>
      <c r="C5" s="32" t="s">
        <v>5</v>
      </c>
      <c r="F5" s="4">
        <v>0</v>
      </c>
      <c r="G5" s="4">
        <v>27900</v>
      </c>
      <c r="J5" s="4">
        <v>148335</v>
      </c>
      <c r="K5" s="4">
        <v>0</v>
      </c>
      <c r="M5" t="s">
        <v>223</v>
      </c>
      <c r="N5" s="35">
        <f t="shared" ref="N5:N68" si="0">D5+F5+H5+J5</f>
        <v>148335</v>
      </c>
      <c r="O5" s="35">
        <f t="shared" ref="O5:O68" si="1">E5+G5+I5+K5</f>
        <v>27900</v>
      </c>
      <c r="Q5" s="23" t="s">
        <v>223</v>
      </c>
      <c r="R5" s="35">
        <v>148335</v>
      </c>
      <c r="S5">
        <v>148335</v>
      </c>
      <c r="T5" s="24">
        <f>S5/$S$40</f>
        <v>4.234602729261195E-2</v>
      </c>
      <c r="V5" s="23" t="s">
        <v>223</v>
      </c>
      <c r="W5" s="35">
        <v>27900</v>
      </c>
      <c r="X5">
        <v>27900</v>
      </c>
      <c r="Y5" s="24">
        <f>X5/$X$40</f>
        <v>3.7675484710640124E-3</v>
      </c>
    </row>
    <row r="6" spans="1:25" x14ac:dyDescent="0.25">
      <c r="A6" s="32">
        <v>1200</v>
      </c>
      <c r="B6" s="32" t="str">
        <f t="shared" ref="B6:B69" si="2">LEFT(A6,2)</f>
        <v>12</v>
      </c>
      <c r="C6" s="32" t="s">
        <v>6</v>
      </c>
      <c r="D6" s="4">
        <v>0</v>
      </c>
      <c r="E6" s="4">
        <v>0</v>
      </c>
      <c r="H6" s="4">
        <v>4775</v>
      </c>
      <c r="I6" s="4">
        <v>0</v>
      </c>
      <c r="M6" t="s">
        <v>183</v>
      </c>
      <c r="N6" s="35">
        <f t="shared" si="0"/>
        <v>4775</v>
      </c>
      <c r="O6" s="35">
        <f t="shared" si="1"/>
        <v>0</v>
      </c>
      <c r="Q6" s="23" t="s">
        <v>183</v>
      </c>
      <c r="R6" s="35">
        <v>4775</v>
      </c>
      <c r="S6">
        <v>4775</v>
      </c>
      <c r="T6" s="24">
        <f t="shared" ref="T6:T39" si="3">S6/$S$40</f>
        <v>1.363146124125945E-3</v>
      </c>
      <c r="V6" s="23" t="s">
        <v>183</v>
      </c>
      <c r="W6" s="35">
        <v>0</v>
      </c>
      <c r="X6">
        <v>0</v>
      </c>
      <c r="Y6" s="24">
        <f t="shared" ref="Y6:Y39" si="4">X6/$X$40</f>
        <v>0</v>
      </c>
    </row>
    <row r="7" spans="1:25" x14ac:dyDescent="0.25">
      <c r="A7" s="18">
        <v>2100</v>
      </c>
      <c r="B7" s="18" t="str">
        <f t="shared" si="2"/>
        <v>21</v>
      </c>
      <c r="C7" s="18" t="s">
        <v>7</v>
      </c>
      <c r="D7" s="4">
        <v>970262</v>
      </c>
      <c r="E7" s="4">
        <v>127033</v>
      </c>
      <c r="M7" t="s">
        <v>185</v>
      </c>
      <c r="N7" s="35">
        <f t="shared" si="0"/>
        <v>970262</v>
      </c>
      <c r="O7" s="35">
        <f t="shared" si="1"/>
        <v>127033</v>
      </c>
      <c r="Q7" s="18" t="s">
        <v>185</v>
      </c>
      <c r="R7" s="35">
        <v>970262</v>
      </c>
      <c r="S7">
        <v>970262</v>
      </c>
      <c r="T7" s="24">
        <f t="shared" si="3"/>
        <v>0.27698615386108644</v>
      </c>
      <c r="V7" s="23" t="s">
        <v>185</v>
      </c>
      <c r="W7" s="35">
        <v>127033</v>
      </c>
      <c r="X7">
        <v>127033</v>
      </c>
      <c r="Y7" s="24">
        <f t="shared" si="4"/>
        <v>1.7154228850346762E-2</v>
      </c>
    </row>
    <row r="8" spans="1:25" x14ac:dyDescent="0.25">
      <c r="A8" s="124">
        <v>2211</v>
      </c>
      <c r="B8" s="124" t="str">
        <f t="shared" si="2"/>
        <v>22</v>
      </c>
      <c r="C8" s="124" t="s">
        <v>8</v>
      </c>
      <c r="D8" s="4">
        <v>52355</v>
      </c>
      <c r="E8" s="4">
        <v>2936550</v>
      </c>
      <c r="M8" t="s">
        <v>186</v>
      </c>
      <c r="N8" s="35">
        <f t="shared" si="0"/>
        <v>52355</v>
      </c>
      <c r="O8" s="35">
        <f t="shared" si="1"/>
        <v>2936550</v>
      </c>
      <c r="Q8" s="23" t="s">
        <v>186</v>
      </c>
      <c r="R8" s="35">
        <v>52355</v>
      </c>
      <c r="S8">
        <v>52355</v>
      </c>
      <c r="T8" s="24">
        <f t="shared" si="3"/>
        <v>1.4946076508610231E-2</v>
      </c>
      <c r="V8" s="126" t="s">
        <v>186</v>
      </c>
      <c r="W8" s="35">
        <v>4383498</v>
      </c>
      <c r="X8">
        <v>4383498</v>
      </c>
      <c r="Y8" s="24">
        <f t="shared" si="4"/>
        <v>0.59193696013663644</v>
      </c>
    </row>
    <row r="9" spans="1:25" x14ac:dyDescent="0.25">
      <c r="A9">
        <v>2221</v>
      </c>
      <c r="B9" s="35" t="str">
        <f t="shared" si="2"/>
        <v>22</v>
      </c>
      <c r="C9" t="s">
        <v>9</v>
      </c>
      <c r="D9" s="4">
        <v>0</v>
      </c>
      <c r="E9" s="4">
        <v>1446948</v>
      </c>
      <c r="M9" t="s">
        <v>186</v>
      </c>
      <c r="N9" s="35">
        <f t="shared" si="0"/>
        <v>0</v>
      </c>
      <c r="O9" s="35">
        <f t="shared" si="1"/>
        <v>1446948</v>
      </c>
      <c r="Q9" s="126" t="s">
        <v>187</v>
      </c>
      <c r="R9" s="35">
        <v>671900</v>
      </c>
      <c r="S9">
        <v>671900</v>
      </c>
      <c r="T9" s="24">
        <f t="shared" si="3"/>
        <v>0.19181107451313559</v>
      </c>
      <c r="V9" s="126" t="s">
        <v>187</v>
      </c>
      <c r="W9" s="35">
        <v>1701876</v>
      </c>
      <c r="X9">
        <v>1701876</v>
      </c>
      <c r="Y9" s="24">
        <f t="shared" si="4"/>
        <v>0.22981721583299417</v>
      </c>
    </row>
    <row r="10" spans="1:25" x14ac:dyDescent="0.25">
      <c r="A10" s="124">
        <v>2330</v>
      </c>
      <c r="B10" s="124" t="str">
        <f t="shared" si="2"/>
        <v>23</v>
      </c>
      <c r="C10" s="124" t="s">
        <v>10</v>
      </c>
      <c r="D10" s="4">
        <v>569749</v>
      </c>
      <c r="E10" s="4">
        <v>1087425</v>
      </c>
      <c r="H10" s="4">
        <v>0</v>
      </c>
      <c r="I10" s="4">
        <v>92</v>
      </c>
      <c r="M10" t="s">
        <v>187</v>
      </c>
      <c r="N10" s="35">
        <f t="shared" si="0"/>
        <v>569749</v>
      </c>
      <c r="O10" s="35">
        <f t="shared" si="1"/>
        <v>1087517</v>
      </c>
      <c r="Q10" s="23" t="s">
        <v>188</v>
      </c>
      <c r="R10" s="35">
        <v>129709</v>
      </c>
      <c r="S10">
        <v>129709</v>
      </c>
      <c r="T10" s="24">
        <f t="shared" si="3"/>
        <v>3.702875824382245E-2</v>
      </c>
      <c r="V10" s="23" t="s">
        <v>188</v>
      </c>
      <c r="W10" s="35">
        <v>67000</v>
      </c>
      <c r="X10">
        <v>67000</v>
      </c>
      <c r="Y10" s="24">
        <f t="shared" si="4"/>
        <v>9.0475178337379517E-3</v>
      </c>
    </row>
    <row r="11" spans="1:25" x14ac:dyDescent="0.25">
      <c r="A11" s="124">
        <v>2340</v>
      </c>
      <c r="B11" s="124" t="str">
        <f t="shared" si="2"/>
        <v>23</v>
      </c>
      <c r="C11" s="124" t="s">
        <v>11</v>
      </c>
      <c r="D11" s="4">
        <v>84833</v>
      </c>
      <c r="E11" s="4">
        <v>267306</v>
      </c>
      <c r="M11" t="s">
        <v>187</v>
      </c>
      <c r="N11" s="35">
        <f t="shared" si="0"/>
        <v>84833</v>
      </c>
      <c r="O11" s="35">
        <f t="shared" si="1"/>
        <v>267306</v>
      </c>
      <c r="Q11" s="23" t="s">
        <v>189</v>
      </c>
      <c r="R11" s="35">
        <v>0</v>
      </c>
      <c r="S11">
        <v>0</v>
      </c>
      <c r="T11" s="24">
        <f t="shared" si="3"/>
        <v>0</v>
      </c>
      <c r="V11" s="23" t="s">
        <v>189</v>
      </c>
      <c r="W11" s="35">
        <v>0</v>
      </c>
      <c r="X11">
        <v>0</v>
      </c>
      <c r="Y11" s="24">
        <f t="shared" si="4"/>
        <v>0</v>
      </c>
    </row>
    <row r="12" spans="1:25" x14ac:dyDescent="0.25">
      <c r="A12" s="124">
        <v>2350</v>
      </c>
      <c r="B12" s="124" t="str">
        <f t="shared" si="2"/>
        <v>23</v>
      </c>
      <c r="C12" s="124" t="s">
        <v>12</v>
      </c>
      <c r="D12" s="4">
        <v>17318</v>
      </c>
      <c r="E12" s="4">
        <v>347053</v>
      </c>
      <c r="H12" s="4">
        <v>0</v>
      </c>
      <c r="I12" s="4">
        <v>0</v>
      </c>
      <c r="M12" t="s">
        <v>187</v>
      </c>
      <c r="N12" s="35">
        <f t="shared" si="0"/>
        <v>17318</v>
      </c>
      <c r="O12" s="35">
        <f t="shared" si="1"/>
        <v>347053</v>
      </c>
      <c r="Q12" s="23" t="s">
        <v>190</v>
      </c>
      <c r="R12" s="35">
        <v>24965</v>
      </c>
      <c r="S12">
        <v>24965</v>
      </c>
      <c r="T12" s="24">
        <f t="shared" si="3"/>
        <v>7.1268990552469562E-3</v>
      </c>
      <c r="V12" s="23" t="s">
        <v>190</v>
      </c>
      <c r="W12" s="35">
        <v>159548</v>
      </c>
      <c r="X12">
        <v>159548</v>
      </c>
      <c r="Y12" s="24">
        <f t="shared" si="4"/>
        <v>2.1544975751301831E-2</v>
      </c>
    </row>
    <row r="13" spans="1:25" x14ac:dyDescent="0.25">
      <c r="A13" s="124">
        <v>2429</v>
      </c>
      <c r="B13" s="124" t="str">
        <f t="shared" si="2"/>
        <v>24</v>
      </c>
      <c r="C13" s="124" t="s">
        <v>14</v>
      </c>
      <c r="D13" s="4">
        <v>129709</v>
      </c>
      <c r="E13" s="4">
        <v>55929</v>
      </c>
      <c r="H13" s="4">
        <v>0</v>
      </c>
      <c r="I13" s="4">
        <v>0</v>
      </c>
      <c r="M13" t="s">
        <v>188</v>
      </c>
      <c r="N13" s="35">
        <f t="shared" si="0"/>
        <v>129709</v>
      </c>
      <c r="O13" s="35">
        <f t="shared" si="1"/>
        <v>55929</v>
      </c>
      <c r="Q13" s="23" t="s">
        <v>191</v>
      </c>
      <c r="R13" s="35">
        <v>6341</v>
      </c>
      <c r="S13">
        <v>6341</v>
      </c>
      <c r="T13" s="24">
        <f t="shared" si="3"/>
        <v>1.8102009577136372E-3</v>
      </c>
      <c r="V13" s="23" t="s">
        <v>191</v>
      </c>
      <c r="W13" s="35">
        <v>13107</v>
      </c>
      <c r="X13">
        <v>13107</v>
      </c>
      <c r="Y13" s="24">
        <f t="shared" si="4"/>
        <v>1.7699375559224377E-3</v>
      </c>
    </row>
    <row r="14" spans="1:25" x14ac:dyDescent="0.25">
      <c r="A14" s="124">
        <v>2430</v>
      </c>
      <c r="B14" s="124" t="str">
        <f t="shared" si="2"/>
        <v>24</v>
      </c>
      <c r="C14" s="124" t="s">
        <v>15</v>
      </c>
      <c r="D14" s="4">
        <v>0</v>
      </c>
      <c r="E14" s="4">
        <v>1200</v>
      </c>
      <c r="F14" s="4">
        <v>0</v>
      </c>
      <c r="G14" s="4">
        <v>9871</v>
      </c>
      <c r="M14" t="s">
        <v>188</v>
      </c>
      <c r="N14" s="35">
        <f t="shared" si="0"/>
        <v>0</v>
      </c>
      <c r="O14" s="35">
        <f t="shared" si="1"/>
        <v>11071</v>
      </c>
      <c r="Q14" s="23" t="s">
        <v>192</v>
      </c>
      <c r="R14" s="35">
        <v>0</v>
      </c>
      <c r="S14">
        <v>0</v>
      </c>
      <c r="T14" s="24">
        <f t="shared" si="3"/>
        <v>0</v>
      </c>
      <c r="V14" s="23" t="s">
        <v>192</v>
      </c>
      <c r="W14" s="35">
        <v>0</v>
      </c>
      <c r="X14">
        <v>0</v>
      </c>
      <c r="Y14" s="24">
        <f t="shared" si="4"/>
        <v>0</v>
      </c>
    </row>
    <row r="15" spans="1:25" x14ac:dyDescent="0.25">
      <c r="A15" s="124">
        <v>2540</v>
      </c>
      <c r="B15" s="124" t="str">
        <f t="shared" si="2"/>
        <v>25</v>
      </c>
      <c r="C15" s="124" t="s">
        <v>16</v>
      </c>
      <c r="D15" s="4">
        <v>0</v>
      </c>
      <c r="E15" s="4">
        <v>0</v>
      </c>
      <c r="M15" t="s">
        <v>189</v>
      </c>
      <c r="N15" s="35">
        <f t="shared" si="0"/>
        <v>0</v>
      </c>
      <c r="O15" s="35">
        <f t="shared" si="1"/>
        <v>0</v>
      </c>
      <c r="Q15" s="37" t="s">
        <v>193</v>
      </c>
      <c r="R15" s="35">
        <v>457616</v>
      </c>
      <c r="S15">
        <v>457616</v>
      </c>
      <c r="T15" s="24">
        <f t="shared" si="3"/>
        <v>0.13063821502366879</v>
      </c>
      <c r="V15" s="37" t="s">
        <v>193</v>
      </c>
      <c r="W15" s="35">
        <v>872219</v>
      </c>
      <c r="X15">
        <v>872219</v>
      </c>
      <c r="Y15" s="24">
        <f t="shared" si="4"/>
        <v>0.11778234264813554</v>
      </c>
    </row>
    <row r="16" spans="1:25" x14ac:dyDescent="0.25">
      <c r="A16">
        <v>2640</v>
      </c>
      <c r="B16" s="35" t="str">
        <f t="shared" si="2"/>
        <v>26</v>
      </c>
      <c r="C16" t="s">
        <v>17</v>
      </c>
      <c r="D16" s="4">
        <v>24965</v>
      </c>
      <c r="E16" s="4">
        <v>159548</v>
      </c>
      <c r="M16" t="s">
        <v>190</v>
      </c>
      <c r="N16" s="35">
        <f t="shared" si="0"/>
        <v>24965</v>
      </c>
      <c r="O16" s="35">
        <f t="shared" si="1"/>
        <v>159548</v>
      </c>
      <c r="Q16" s="23" t="s">
        <v>194</v>
      </c>
      <c r="R16" s="35">
        <v>0</v>
      </c>
      <c r="S16">
        <v>0</v>
      </c>
      <c r="T16" s="24">
        <f t="shared" si="3"/>
        <v>0</v>
      </c>
      <c r="V16" s="23" t="s">
        <v>194</v>
      </c>
      <c r="W16" s="35">
        <v>0</v>
      </c>
      <c r="X16">
        <v>0</v>
      </c>
      <c r="Y16" s="24">
        <f t="shared" si="4"/>
        <v>0</v>
      </c>
    </row>
    <row r="17" spans="1:25" x14ac:dyDescent="0.25">
      <c r="A17">
        <v>2990</v>
      </c>
      <c r="B17" s="35" t="str">
        <f t="shared" si="2"/>
        <v>29</v>
      </c>
      <c r="C17" t="s">
        <v>18</v>
      </c>
      <c r="D17" s="4">
        <v>6341</v>
      </c>
      <c r="E17" s="4">
        <v>13107</v>
      </c>
      <c r="M17" t="s">
        <v>191</v>
      </c>
      <c r="N17" s="35">
        <f t="shared" si="0"/>
        <v>6341</v>
      </c>
      <c r="O17" s="35">
        <f t="shared" si="1"/>
        <v>13107</v>
      </c>
      <c r="Q17" s="23" t="s">
        <v>231</v>
      </c>
      <c r="R17" s="35">
        <v>0</v>
      </c>
      <c r="S17">
        <v>0</v>
      </c>
      <c r="T17" s="24">
        <f t="shared" si="3"/>
        <v>0</v>
      </c>
      <c r="V17" s="23" t="s">
        <v>231</v>
      </c>
      <c r="W17" s="35">
        <v>0</v>
      </c>
      <c r="X17">
        <v>0</v>
      </c>
      <c r="Y17" s="24">
        <f t="shared" si="4"/>
        <v>0</v>
      </c>
    </row>
    <row r="18" spans="1:25" x14ac:dyDescent="0.25">
      <c r="A18" s="17">
        <v>3130</v>
      </c>
      <c r="B18" s="17" t="str">
        <f t="shared" si="2"/>
        <v>31</v>
      </c>
      <c r="C18" s="17" t="s">
        <v>21</v>
      </c>
      <c r="H18" s="4">
        <v>0</v>
      </c>
      <c r="I18" s="4">
        <v>0</v>
      </c>
      <c r="M18" t="s">
        <v>192</v>
      </c>
      <c r="N18" s="35">
        <f t="shared" si="0"/>
        <v>0</v>
      </c>
      <c r="O18" s="35">
        <f t="shared" si="1"/>
        <v>0</v>
      </c>
      <c r="Q18" s="38" t="s">
        <v>195</v>
      </c>
      <c r="R18" s="35">
        <v>862478</v>
      </c>
      <c r="S18">
        <v>862478</v>
      </c>
      <c r="T18" s="24">
        <f t="shared" si="3"/>
        <v>0.24621644876311974</v>
      </c>
      <c r="V18" s="23" t="s">
        <v>195</v>
      </c>
      <c r="W18" s="35">
        <v>0</v>
      </c>
      <c r="X18">
        <v>0</v>
      </c>
      <c r="Y18" s="24">
        <f t="shared" si="4"/>
        <v>0</v>
      </c>
    </row>
    <row r="19" spans="1:25" x14ac:dyDescent="0.25">
      <c r="A19" s="17">
        <v>3190</v>
      </c>
      <c r="B19" s="17" t="str">
        <f t="shared" si="2"/>
        <v>31</v>
      </c>
      <c r="C19" s="17" t="s">
        <v>22</v>
      </c>
      <c r="H19" s="4">
        <v>0</v>
      </c>
      <c r="I19" s="4">
        <v>0</v>
      </c>
      <c r="M19" t="s">
        <v>192</v>
      </c>
      <c r="N19" s="35">
        <f t="shared" si="0"/>
        <v>0</v>
      </c>
      <c r="O19" s="35">
        <f t="shared" si="1"/>
        <v>0</v>
      </c>
      <c r="Q19" s="23" t="s">
        <v>196</v>
      </c>
      <c r="R19" s="35">
        <v>2600</v>
      </c>
      <c r="S19">
        <v>2600</v>
      </c>
      <c r="T19" s="24">
        <f t="shared" si="3"/>
        <v>7.4223663303192816E-4</v>
      </c>
      <c r="V19" s="23" t="s">
        <v>196</v>
      </c>
      <c r="W19" s="35">
        <v>31519</v>
      </c>
      <c r="X19">
        <v>31519</v>
      </c>
      <c r="Y19" s="24">
        <f t="shared" si="4"/>
        <v>4.2562494716654698E-3</v>
      </c>
    </row>
    <row r="20" spans="1:25" x14ac:dyDescent="0.25">
      <c r="A20">
        <v>3211</v>
      </c>
      <c r="B20" s="35" t="str">
        <f t="shared" si="2"/>
        <v>32</v>
      </c>
      <c r="C20" t="s">
        <v>23</v>
      </c>
      <c r="D20" s="4">
        <v>10190</v>
      </c>
      <c r="E20" s="4">
        <v>131618</v>
      </c>
      <c r="M20" t="s">
        <v>193</v>
      </c>
      <c r="N20" s="35">
        <f t="shared" si="0"/>
        <v>10190</v>
      </c>
      <c r="O20" s="35">
        <f t="shared" si="1"/>
        <v>131618</v>
      </c>
      <c r="Q20" s="23" t="s">
        <v>197</v>
      </c>
      <c r="R20" s="35">
        <v>75302</v>
      </c>
      <c r="S20">
        <v>75302</v>
      </c>
      <c r="T20" s="24">
        <f t="shared" si="3"/>
        <v>2.1496885746373175E-2</v>
      </c>
      <c r="V20" s="23" t="s">
        <v>197</v>
      </c>
      <c r="W20" s="35">
        <v>0</v>
      </c>
      <c r="X20">
        <v>0</v>
      </c>
      <c r="Y20" s="24">
        <f t="shared" si="4"/>
        <v>0</v>
      </c>
    </row>
    <row r="21" spans="1:25" x14ac:dyDescent="0.25">
      <c r="A21" s="16">
        <v>3212</v>
      </c>
      <c r="B21" s="16" t="str">
        <f t="shared" si="2"/>
        <v>32</v>
      </c>
      <c r="C21" s="16" t="s">
        <v>24</v>
      </c>
      <c r="D21" s="4">
        <v>9925</v>
      </c>
      <c r="E21" s="4">
        <v>380603</v>
      </c>
      <c r="M21" t="s">
        <v>193</v>
      </c>
      <c r="N21" s="35">
        <f t="shared" si="0"/>
        <v>9925</v>
      </c>
      <c r="O21" s="35">
        <f t="shared" si="1"/>
        <v>380603</v>
      </c>
      <c r="Q21" s="23" t="s">
        <v>198</v>
      </c>
      <c r="R21" s="35">
        <v>0</v>
      </c>
      <c r="S21">
        <v>0</v>
      </c>
      <c r="T21" s="24">
        <f t="shared" si="3"/>
        <v>0</v>
      </c>
      <c r="V21" s="23" t="s">
        <v>198</v>
      </c>
      <c r="W21" s="35">
        <v>0</v>
      </c>
      <c r="X21">
        <v>0</v>
      </c>
      <c r="Y21" s="24">
        <f t="shared" si="4"/>
        <v>0</v>
      </c>
    </row>
    <row r="22" spans="1:25" x14ac:dyDescent="0.25">
      <c r="A22" s="16">
        <v>3219</v>
      </c>
      <c r="B22" s="16" t="str">
        <f t="shared" si="2"/>
        <v>32</v>
      </c>
      <c r="C22" s="16" t="s">
        <v>25</v>
      </c>
      <c r="D22" s="4">
        <v>18255</v>
      </c>
      <c r="E22" s="4">
        <v>0</v>
      </c>
      <c r="J22" s="4">
        <v>63147</v>
      </c>
      <c r="K22" s="4">
        <v>0</v>
      </c>
      <c r="M22" t="s">
        <v>193</v>
      </c>
      <c r="N22" s="35">
        <f t="shared" si="0"/>
        <v>81402</v>
      </c>
      <c r="O22" s="35">
        <f t="shared" si="1"/>
        <v>0</v>
      </c>
      <c r="Q22" s="23" t="s">
        <v>200</v>
      </c>
      <c r="R22" s="35">
        <v>40789</v>
      </c>
      <c r="S22">
        <v>40789</v>
      </c>
      <c r="T22" s="24">
        <f t="shared" si="3"/>
        <v>1.1644265394130507E-2</v>
      </c>
      <c r="V22" s="23" t="s">
        <v>200</v>
      </c>
      <c r="W22" s="35">
        <v>0</v>
      </c>
      <c r="X22">
        <v>0</v>
      </c>
      <c r="Y22" s="24">
        <f t="shared" si="4"/>
        <v>0</v>
      </c>
    </row>
    <row r="23" spans="1:25" x14ac:dyDescent="0.25">
      <c r="A23" s="16">
        <v>3220</v>
      </c>
      <c r="B23" s="16" t="str">
        <f t="shared" si="2"/>
        <v>32</v>
      </c>
      <c r="C23" s="16" t="s">
        <v>26</v>
      </c>
      <c r="D23" s="4">
        <v>95231</v>
      </c>
      <c r="E23" s="4">
        <v>0</v>
      </c>
      <c r="J23" s="4">
        <v>119286</v>
      </c>
      <c r="K23" s="4">
        <v>0</v>
      </c>
      <c r="M23" t="s">
        <v>193</v>
      </c>
      <c r="N23" s="35">
        <f t="shared" si="0"/>
        <v>214517</v>
      </c>
      <c r="O23" s="35">
        <f t="shared" si="1"/>
        <v>0</v>
      </c>
      <c r="Q23" s="23" t="s">
        <v>232</v>
      </c>
      <c r="R23" s="35">
        <v>0</v>
      </c>
      <c r="S23">
        <v>0</v>
      </c>
      <c r="T23" s="24">
        <f t="shared" si="3"/>
        <v>0</v>
      </c>
      <c r="V23" s="23" t="s">
        <v>232</v>
      </c>
      <c r="W23" s="35">
        <v>0</v>
      </c>
      <c r="X23">
        <v>0</v>
      </c>
      <c r="Y23" s="24">
        <f t="shared" si="4"/>
        <v>0</v>
      </c>
    </row>
    <row r="24" spans="1:25" x14ac:dyDescent="0.25">
      <c r="A24">
        <v>3240</v>
      </c>
      <c r="B24" s="35" t="str">
        <f t="shared" si="2"/>
        <v>32</v>
      </c>
      <c r="C24" t="s">
        <v>28</v>
      </c>
      <c r="D24" s="4">
        <v>1200</v>
      </c>
      <c r="E24" s="4">
        <v>50000</v>
      </c>
      <c r="J24" s="4">
        <v>36595</v>
      </c>
      <c r="K24" s="4">
        <v>1200</v>
      </c>
      <c r="M24" t="s">
        <v>193</v>
      </c>
      <c r="N24" s="35">
        <f t="shared" si="0"/>
        <v>37795</v>
      </c>
      <c r="O24" s="35">
        <f t="shared" si="1"/>
        <v>51200</v>
      </c>
      <c r="Q24" s="23" t="s">
        <v>201</v>
      </c>
      <c r="R24" s="35">
        <v>0</v>
      </c>
      <c r="S24">
        <v>0</v>
      </c>
      <c r="T24" s="24">
        <f t="shared" si="3"/>
        <v>0</v>
      </c>
      <c r="V24" s="23" t="s">
        <v>201</v>
      </c>
      <c r="W24" s="35">
        <v>0</v>
      </c>
      <c r="X24">
        <v>0</v>
      </c>
      <c r="Y24" s="24">
        <f t="shared" si="4"/>
        <v>0</v>
      </c>
    </row>
    <row r="25" spans="1:25" x14ac:dyDescent="0.25">
      <c r="A25">
        <v>3271</v>
      </c>
      <c r="B25" s="35" t="str">
        <f t="shared" si="2"/>
        <v>32</v>
      </c>
      <c r="C25" t="s">
        <v>30</v>
      </c>
      <c r="D25" s="4">
        <v>2039</v>
      </c>
      <c r="E25" s="4">
        <v>180574</v>
      </c>
      <c r="M25" t="s">
        <v>193</v>
      </c>
      <c r="N25" s="35">
        <f t="shared" si="0"/>
        <v>2039</v>
      </c>
      <c r="O25" s="35">
        <f t="shared" si="1"/>
        <v>180574</v>
      </c>
      <c r="Q25" s="23" t="s">
        <v>202</v>
      </c>
      <c r="R25" s="35">
        <v>49579</v>
      </c>
      <c r="S25">
        <v>49579</v>
      </c>
      <c r="T25" s="24">
        <f t="shared" si="3"/>
        <v>1.4153596165034603E-2</v>
      </c>
      <c r="V25" s="23" t="s">
        <v>202</v>
      </c>
      <c r="W25" s="35">
        <v>6400</v>
      </c>
      <c r="X25">
        <v>6400</v>
      </c>
      <c r="Y25" s="24">
        <f t="shared" si="4"/>
        <v>8.6424050949138631E-4</v>
      </c>
    </row>
    <row r="26" spans="1:25" x14ac:dyDescent="0.25">
      <c r="A26">
        <v>3272</v>
      </c>
      <c r="B26" s="35" t="str">
        <f t="shared" si="2"/>
        <v>32</v>
      </c>
      <c r="C26" t="s">
        <v>31</v>
      </c>
      <c r="D26" s="4">
        <v>74229</v>
      </c>
      <c r="E26" s="4">
        <v>80724</v>
      </c>
      <c r="M26" t="s">
        <v>193</v>
      </c>
      <c r="N26" s="35">
        <f t="shared" si="0"/>
        <v>74229</v>
      </c>
      <c r="O26" s="35">
        <f t="shared" si="1"/>
        <v>80724</v>
      </c>
      <c r="Q26" s="23" t="s">
        <v>203</v>
      </c>
      <c r="R26" s="35">
        <v>0</v>
      </c>
      <c r="S26">
        <v>0</v>
      </c>
      <c r="T26" s="24">
        <f t="shared" si="3"/>
        <v>0</v>
      </c>
      <c r="V26" s="23" t="s">
        <v>203</v>
      </c>
      <c r="W26" s="35">
        <v>0</v>
      </c>
      <c r="X26">
        <v>0</v>
      </c>
      <c r="Y26" s="24">
        <f t="shared" si="4"/>
        <v>0</v>
      </c>
    </row>
    <row r="27" spans="1:25" x14ac:dyDescent="0.25">
      <c r="A27">
        <v>3273</v>
      </c>
      <c r="B27" s="35" t="str">
        <f t="shared" si="2"/>
        <v>32</v>
      </c>
      <c r="C27" t="s">
        <v>32</v>
      </c>
      <c r="D27" s="4">
        <v>14999</v>
      </c>
      <c r="E27" s="4">
        <v>47500</v>
      </c>
      <c r="M27" t="s">
        <v>193</v>
      </c>
      <c r="N27" s="35">
        <f t="shared" si="0"/>
        <v>14999</v>
      </c>
      <c r="O27" s="35">
        <f t="shared" si="1"/>
        <v>47500</v>
      </c>
      <c r="Q27" s="23" t="s">
        <v>233</v>
      </c>
      <c r="R27" s="35">
        <v>0</v>
      </c>
      <c r="S27">
        <v>0</v>
      </c>
      <c r="T27" s="24">
        <f t="shared" si="3"/>
        <v>0</v>
      </c>
      <c r="V27" s="23" t="s">
        <v>233</v>
      </c>
      <c r="W27" s="35">
        <v>0</v>
      </c>
      <c r="X27">
        <v>0</v>
      </c>
      <c r="Y27" s="24">
        <f t="shared" si="4"/>
        <v>0</v>
      </c>
    </row>
    <row r="28" spans="1:25" x14ac:dyDescent="0.25">
      <c r="A28" s="16">
        <v>3274</v>
      </c>
      <c r="B28" s="16" t="str">
        <f t="shared" si="2"/>
        <v>32</v>
      </c>
      <c r="C28" s="16" t="s">
        <v>33</v>
      </c>
      <c r="D28" s="4">
        <v>12520</v>
      </c>
      <c r="E28" s="4">
        <v>0</v>
      </c>
      <c r="M28" t="s">
        <v>193</v>
      </c>
      <c r="N28" s="35">
        <f t="shared" si="0"/>
        <v>12520</v>
      </c>
      <c r="O28" s="35">
        <f t="shared" si="1"/>
        <v>0</v>
      </c>
      <c r="Q28" s="23" t="s">
        <v>239</v>
      </c>
      <c r="R28" s="35">
        <v>0</v>
      </c>
      <c r="S28">
        <v>0</v>
      </c>
      <c r="T28" s="24">
        <f t="shared" si="3"/>
        <v>0</v>
      </c>
      <c r="V28" s="23" t="s">
        <v>239</v>
      </c>
      <c r="W28" s="35">
        <v>0</v>
      </c>
      <c r="X28">
        <v>0</v>
      </c>
      <c r="Y28" s="24">
        <f t="shared" si="4"/>
        <v>0</v>
      </c>
    </row>
    <row r="29" spans="1:25" x14ac:dyDescent="0.25">
      <c r="A29" s="16">
        <v>3275</v>
      </c>
      <c r="B29" s="16" t="str">
        <f t="shared" si="2"/>
        <v>32</v>
      </c>
      <c r="C29" s="16" t="s">
        <v>34</v>
      </c>
      <c r="H29" s="4">
        <v>0</v>
      </c>
      <c r="I29" s="4">
        <v>0</v>
      </c>
      <c r="M29" t="s">
        <v>193</v>
      </c>
      <c r="N29" s="35">
        <f t="shared" si="0"/>
        <v>0</v>
      </c>
      <c r="O29" s="35">
        <f t="shared" si="1"/>
        <v>0</v>
      </c>
      <c r="Q29" s="23" t="s">
        <v>206</v>
      </c>
      <c r="R29" s="35">
        <v>0</v>
      </c>
      <c r="S29">
        <v>0</v>
      </c>
      <c r="T29" s="24">
        <f t="shared" si="3"/>
        <v>0</v>
      </c>
      <c r="V29" s="23" t="s">
        <v>206</v>
      </c>
      <c r="W29" s="35">
        <v>0</v>
      </c>
      <c r="X29">
        <v>0</v>
      </c>
      <c r="Y29" s="24">
        <f t="shared" si="4"/>
        <v>0</v>
      </c>
    </row>
    <row r="30" spans="1:25" x14ac:dyDescent="0.25">
      <c r="A30" s="16">
        <v>3276</v>
      </c>
      <c r="B30" s="16" t="str">
        <f t="shared" si="2"/>
        <v>32</v>
      </c>
      <c r="C30" s="16" t="s">
        <v>35</v>
      </c>
      <c r="H30" s="4">
        <v>0</v>
      </c>
      <c r="I30" s="4">
        <v>0</v>
      </c>
      <c r="M30" t="s">
        <v>193</v>
      </c>
      <c r="N30" s="35">
        <f t="shared" si="0"/>
        <v>0</v>
      </c>
      <c r="O30" s="35">
        <f t="shared" si="1"/>
        <v>0</v>
      </c>
      <c r="Q30" s="23" t="s">
        <v>208</v>
      </c>
      <c r="R30" s="35">
        <v>3786</v>
      </c>
      <c r="S30">
        <v>3786</v>
      </c>
      <c r="T30" s="24">
        <f t="shared" si="3"/>
        <v>1.080810727945723E-3</v>
      </c>
      <c r="V30" s="23" t="s">
        <v>208</v>
      </c>
      <c r="W30" s="35">
        <v>0</v>
      </c>
      <c r="X30">
        <v>0</v>
      </c>
      <c r="Y30" s="24">
        <f t="shared" si="4"/>
        <v>0</v>
      </c>
    </row>
    <row r="31" spans="1:25" x14ac:dyDescent="0.25">
      <c r="A31">
        <v>3279</v>
      </c>
      <c r="B31" s="35" t="str">
        <f t="shared" si="2"/>
        <v>32</v>
      </c>
      <c r="C31" t="s">
        <v>36</v>
      </c>
      <c r="H31" s="4">
        <v>0</v>
      </c>
      <c r="I31" s="4">
        <v>0</v>
      </c>
      <c r="M31" t="s">
        <v>193</v>
      </c>
      <c r="N31" s="35">
        <f t="shared" si="0"/>
        <v>0</v>
      </c>
      <c r="O31" s="35">
        <f t="shared" si="1"/>
        <v>0</v>
      </c>
      <c r="Q31" s="23" t="s">
        <v>209</v>
      </c>
      <c r="R31" s="35">
        <v>0</v>
      </c>
      <c r="S31">
        <v>0</v>
      </c>
      <c r="T31" s="24">
        <f t="shared" si="3"/>
        <v>0</v>
      </c>
      <c r="V31" s="23" t="s">
        <v>209</v>
      </c>
      <c r="W31" s="35">
        <v>0</v>
      </c>
      <c r="X31">
        <v>0</v>
      </c>
      <c r="Y31" s="24">
        <f t="shared" si="4"/>
        <v>0</v>
      </c>
    </row>
    <row r="32" spans="1:25" x14ac:dyDescent="0.25">
      <c r="A32" s="4">
        <v>3281</v>
      </c>
      <c r="B32" s="35" t="str">
        <f t="shared" si="2"/>
        <v>32</v>
      </c>
      <c r="C32" s="4" t="s">
        <v>130</v>
      </c>
      <c r="H32" s="4">
        <v>0</v>
      </c>
      <c r="I32" s="4">
        <v>0</v>
      </c>
      <c r="M32" t="s">
        <v>193</v>
      </c>
      <c r="N32" s="35">
        <f t="shared" si="0"/>
        <v>0</v>
      </c>
      <c r="O32" s="35">
        <f t="shared" si="1"/>
        <v>0</v>
      </c>
      <c r="Q32" s="23" t="s">
        <v>210</v>
      </c>
      <c r="R32" s="35">
        <v>1600</v>
      </c>
      <c r="S32">
        <v>1600</v>
      </c>
      <c r="T32" s="24">
        <f t="shared" si="3"/>
        <v>4.5676100494272502E-4</v>
      </c>
      <c r="V32" s="23" t="s">
        <v>210</v>
      </c>
      <c r="W32" s="35">
        <v>15235</v>
      </c>
      <c r="X32">
        <v>15235</v>
      </c>
      <c r="Y32" s="24">
        <f t="shared" si="4"/>
        <v>2.0572975253283234E-3</v>
      </c>
    </row>
    <row r="33" spans="1:25" x14ac:dyDescent="0.25">
      <c r="A33" s="4">
        <v>3282</v>
      </c>
      <c r="B33" s="35" t="str">
        <f t="shared" si="2"/>
        <v>32</v>
      </c>
      <c r="C33" s="4" t="s">
        <v>131</v>
      </c>
      <c r="H33" s="4">
        <v>0</v>
      </c>
      <c r="I33" s="4">
        <v>0</v>
      </c>
      <c r="M33" t="s">
        <v>193</v>
      </c>
      <c r="N33" s="35">
        <f t="shared" si="0"/>
        <v>0</v>
      </c>
      <c r="O33" s="35">
        <f t="shared" si="1"/>
        <v>0</v>
      </c>
      <c r="Q33" s="23" t="s">
        <v>211</v>
      </c>
      <c r="R33" s="35">
        <v>534</v>
      </c>
      <c r="S33">
        <v>534</v>
      </c>
      <c r="T33" s="24">
        <f t="shared" si="3"/>
        <v>1.5244398539963447E-4</v>
      </c>
      <c r="V33" s="23" t="s">
        <v>211</v>
      </c>
      <c r="W33" s="35">
        <v>11</v>
      </c>
      <c r="X33">
        <v>11</v>
      </c>
      <c r="Y33" s="24">
        <f t="shared" si="4"/>
        <v>1.4854133756883203E-6</v>
      </c>
    </row>
    <row r="34" spans="1:25" x14ac:dyDescent="0.25">
      <c r="A34" s="4">
        <v>3283</v>
      </c>
      <c r="B34" s="35" t="str">
        <f t="shared" si="2"/>
        <v>32</v>
      </c>
      <c r="C34" s="4" t="s">
        <v>106</v>
      </c>
      <c r="H34" s="4">
        <v>0</v>
      </c>
      <c r="I34" s="4">
        <v>0</v>
      </c>
      <c r="M34" t="s">
        <v>193</v>
      </c>
      <c r="N34" s="35">
        <f t="shared" si="0"/>
        <v>0</v>
      </c>
      <c r="O34" s="35">
        <f t="shared" si="1"/>
        <v>0</v>
      </c>
      <c r="Q34" s="23" t="s">
        <v>234</v>
      </c>
      <c r="R34" s="35">
        <v>0</v>
      </c>
      <c r="S34">
        <v>0</v>
      </c>
      <c r="T34" s="24">
        <f t="shared" si="3"/>
        <v>0</v>
      </c>
      <c r="V34" s="23" t="s">
        <v>234</v>
      </c>
      <c r="W34" s="35">
        <v>0</v>
      </c>
      <c r="X34">
        <v>0</v>
      </c>
      <c r="Y34" s="24">
        <f t="shared" si="4"/>
        <v>0</v>
      </c>
    </row>
    <row r="35" spans="1:25" x14ac:dyDescent="0.25">
      <c r="A35" s="4">
        <v>3284</v>
      </c>
      <c r="B35" s="35" t="str">
        <f t="shared" si="2"/>
        <v>32</v>
      </c>
      <c r="C35" s="4" t="s">
        <v>132</v>
      </c>
      <c r="H35" s="4">
        <v>0</v>
      </c>
      <c r="I35" s="4">
        <v>0</v>
      </c>
      <c r="M35" t="s">
        <v>193</v>
      </c>
      <c r="N35" s="35">
        <f t="shared" si="0"/>
        <v>0</v>
      </c>
      <c r="O35" s="35">
        <f t="shared" si="1"/>
        <v>0</v>
      </c>
      <c r="Q35" s="23" t="s">
        <v>225</v>
      </c>
      <c r="R35" s="35">
        <v>0</v>
      </c>
      <c r="S35">
        <v>0</v>
      </c>
      <c r="T35" s="24">
        <f t="shared" si="3"/>
        <v>0</v>
      </c>
      <c r="V35" s="23" t="s">
        <v>225</v>
      </c>
      <c r="W35" s="35">
        <v>0</v>
      </c>
      <c r="X35">
        <v>0</v>
      </c>
      <c r="Y35" s="24">
        <f t="shared" si="4"/>
        <v>0</v>
      </c>
    </row>
    <row r="36" spans="1:25" x14ac:dyDescent="0.25">
      <c r="A36" s="4">
        <v>3285</v>
      </c>
      <c r="B36" s="35" t="str">
        <f t="shared" si="2"/>
        <v>32</v>
      </c>
      <c r="C36" s="4" t="s">
        <v>107</v>
      </c>
      <c r="H36" s="4">
        <v>0</v>
      </c>
      <c r="I36" s="4">
        <v>0</v>
      </c>
      <c r="M36" t="s">
        <v>193</v>
      </c>
      <c r="N36" s="35">
        <f t="shared" si="0"/>
        <v>0</v>
      </c>
      <c r="O36" s="35">
        <f t="shared" si="1"/>
        <v>0</v>
      </c>
      <c r="Q36" s="23" t="s">
        <v>235</v>
      </c>
      <c r="R36" s="35">
        <v>0</v>
      </c>
      <c r="S36">
        <v>0</v>
      </c>
      <c r="T36" s="24">
        <f t="shared" si="3"/>
        <v>0</v>
      </c>
      <c r="V36" s="23" t="s">
        <v>235</v>
      </c>
      <c r="W36" s="35">
        <v>0</v>
      </c>
      <c r="X36">
        <v>0</v>
      </c>
      <c r="Y36" s="24">
        <f t="shared" si="4"/>
        <v>0</v>
      </c>
    </row>
    <row r="37" spans="1:25" x14ac:dyDescent="0.25">
      <c r="A37" s="4">
        <v>3286</v>
      </c>
      <c r="B37" s="35" t="str">
        <f t="shared" si="2"/>
        <v>32</v>
      </c>
      <c r="C37" s="4" t="s">
        <v>108</v>
      </c>
      <c r="H37" s="4">
        <v>0</v>
      </c>
      <c r="I37" s="4">
        <v>0</v>
      </c>
      <c r="M37" t="s">
        <v>193</v>
      </c>
      <c r="N37" s="35">
        <f t="shared" si="0"/>
        <v>0</v>
      </c>
      <c r="O37" s="35">
        <f t="shared" si="1"/>
        <v>0</v>
      </c>
      <c r="Q37" s="23" t="s">
        <v>236</v>
      </c>
      <c r="R37" s="35">
        <v>0</v>
      </c>
      <c r="S37">
        <v>0</v>
      </c>
      <c r="T37" s="24">
        <f t="shared" si="3"/>
        <v>0</v>
      </c>
      <c r="V37" s="23" t="s">
        <v>236</v>
      </c>
      <c r="W37" s="35">
        <v>0</v>
      </c>
      <c r="X37">
        <v>0</v>
      </c>
      <c r="Y37" s="24">
        <f t="shared" si="4"/>
        <v>0</v>
      </c>
    </row>
    <row r="38" spans="1:25" x14ac:dyDescent="0.25">
      <c r="A38" s="4">
        <v>3292</v>
      </c>
      <c r="B38" s="35" t="str">
        <f t="shared" si="2"/>
        <v>32</v>
      </c>
      <c r="C38" s="4" t="s">
        <v>134</v>
      </c>
      <c r="H38" s="4">
        <v>0</v>
      </c>
      <c r="I38" s="4">
        <v>0</v>
      </c>
      <c r="M38" t="s">
        <v>193</v>
      </c>
      <c r="N38" s="35">
        <f t="shared" si="0"/>
        <v>0</v>
      </c>
      <c r="O38" s="35">
        <f t="shared" si="1"/>
        <v>0</v>
      </c>
      <c r="Q38" s="23" t="s">
        <v>212</v>
      </c>
      <c r="R38" s="35">
        <v>0</v>
      </c>
      <c r="S38">
        <v>0</v>
      </c>
      <c r="T38" s="24">
        <f t="shared" si="3"/>
        <v>0</v>
      </c>
      <c r="V38" s="23" t="s">
        <v>212</v>
      </c>
      <c r="W38" s="35">
        <v>0</v>
      </c>
      <c r="X38">
        <v>0</v>
      </c>
      <c r="Y38" s="24">
        <f t="shared" si="4"/>
        <v>0</v>
      </c>
    </row>
    <row r="39" spans="1:25" x14ac:dyDescent="0.25">
      <c r="A39">
        <v>3297</v>
      </c>
      <c r="B39" s="35" t="str">
        <f t="shared" si="2"/>
        <v>32</v>
      </c>
      <c r="C39" t="s">
        <v>37</v>
      </c>
      <c r="H39" s="4">
        <v>0</v>
      </c>
      <c r="I39" s="4">
        <v>0</v>
      </c>
      <c r="M39" t="s">
        <v>193</v>
      </c>
      <c r="N39" s="35">
        <f t="shared" si="0"/>
        <v>0</v>
      </c>
      <c r="O39" s="35">
        <f t="shared" si="1"/>
        <v>0</v>
      </c>
      <c r="Q39" s="23" t="s">
        <v>237</v>
      </c>
      <c r="R39" s="35">
        <v>0</v>
      </c>
      <c r="S39">
        <v>0</v>
      </c>
      <c r="T39" s="24">
        <f t="shared" si="3"/>
        <v>0</v>
      </c>
      <c r="V39" s="23" t="s">
        <v>237</v>
      </c>
      <c r="W39" s="35">
        <v>0</v>
      </c>
      <c r="X39">
        <v>0</v>
      </c>
      <c r="Y39" s="24">
        <f t="shared" si="4"/>
        <v>0</v>
      </c>
    </row>
    <row r="40" spans="1:25" x14ac:dyDescent="0.25">
      <c r="A40">
        <v>3299</v>
      </c>
      <c r="B40" s="35" t="str">
        <f t="shared" si="2"/>
        <v>32</v>
      </c>
      <c r="C40" t="s">
        <v>39</v>
      </c>
      <c r="D40" s="4">
        <v>0</v>
      </c>
      <c r="E40" s="4">
        <v>0</v>
      </c>
      <c r="H40" s="4">
        <v>0</v>
      </c>
      <c r="I40" s="4">
        <v>0</v>
      </c>
      <c r="M40" t="s">
        <v>193</v>
      </c>
      <c r="N40" s="35">
        <f t="shared" si="0"/>
        <v>0</v>
      </c>
      <c r="O40" s="35">
        <f t="shared" si="1"/>
        <v>0</v>
      </c>
      <c r="Q40" s="23" t="s">
        <v>214</v>
      </c>
      <c r="R40" s="35">
        <v>3502926</v>
      </c>
      <c r="S40">
        <v>3502926</v>
      </c>
      <c r="V40" s="23" t="s">
        <v>214</v>
      </c>
      <c r="W40" s="35">
        <v>7405346</v>
      </c>
      <c r="X40">
        <v>7405346</v>
      </c>
    </row>
    <row r="41" spans="1:25" x14ac:dyDescent="0.25">
      <c r="A41" s="4">
        <v>4110</v>
      </c>
      <c r="B41" s="35" t="str">
        <f t="shared" si="2"/>
        <v>41</v>
      </c>
      <c r="C41" s="4" t="s">
        <v>136</v>
      </c>
      <c r="H41" s="4">
        <v>0</v>
      </c>
      <c r="I41" s="4">
        <v>0</v>
      </c>
      <c r="M41" t="s">
        <v>194</v>
      </c>
      <c r="N41" s="35">
        <f t="shared" si="0"/>
        <v>0</v>
      </c>
      <c r="O41" s="35">
        <f t="shared" si="1"/>
        <v>0</v>
      </c>
      <c r="Q41" s="23" t="s">
        <v>215</v>
      </c>
      <c r="R41" s="35">
        <v>7005852</v>
      </c>
      <c r="S41">
        <v>7005852</v>
      </c>
      <c r="V41" s="23" t="s">
        <v>215</v>
      </c>
      <c r="W41" s="35">
        <v>14810692</v>
      </c>
      <c r="X41">
        <v>14810692</v>
      </c>
    </row>
    <row r="42" spans="1:25" x14ac:dyDescent="0.25">
      <c r="A42" s="4">
        <v>4150</v>
      </c>
      <c r="B42" s="35" t="str">
        <f t="shared" si="2"/>
        <v>41</v>
      </c>
      <c r="C42" s="4" t="s">
        <v>125</v>
      </c>
      <c r="H42" s="4">
        <v>0</v>
      </c>
      <c r="I42" s="4">
        <v>0</v>
      </c>
      <c r="M42" t="s">
        <v>194</v>
      </c>
      <c r="N42" s="35">
        <f t="shared" si="0"/>
        <v>0</v>
      </c>
      <c r="O42" s="35">
        <f t="shared" si="1"/>
        <v>0</v>
      </c>
      <c r="T42" s="24">
        <f>SUM(T5:T39)</f>
        <v>1.0000000000000004</v>
      </c>
      <c r="Y42" s="24">
        <f>SUM(Y5:Y39)</f>
        <v>1.0000000000000002</v>
      </c>
    </row>
    <row r="43" spans="1:25" x14ac:dyDescent="0.25">
      <c r="A43" s="31">
        <v>4161</v>
      </c>
      <c r="B43" s="31" t="str">
        <f t="shared" si="2"/>
        <v>41</v>
      </c>
      <c r="C43" s="31" t="s">
        <v>40</v>
      </c>
      <c r="H43" s="4">
        <v>0</v>
      </c>
      <c r="I43" s="4">
        <v>0</v>
      </c>
      <c r="M43" t="s">
        <v>194</v>
      </c>
      <c r="N43" s="35">
        <f t="shared" si="0"/>
        <v>0</v>
      </c>
      <c r="O43" s="35">
        <f t="shared" si="1"/>
        <v>0</v>
      </c>
      <c r="T43" s="24">
        <f>T7+T9+T15+T18</f>
        <v>0.84565189216101055</v>
      </c>
      <c r="Y43" s="24">
        <f>Y8+Y9+Y15</f>
        <v>0.93953651861776621</v>
      </c>
    </row>
    <row r="44" spans="1:25" x14ac:dyDescent="0.25">
      <c r="A44" s="31">
        <v>4170</v>
      </c>
      <c r="B44" s="31" t="str">
        <f t="shared" si="2"/>
        <v>41</v>
      </c>
      <c r="C44" s="31" t="s">
        <v>137</v>
      </c>
      <c r="D44" s="4">
        <v>0</v>
      </c>
      <c r="E44" s="4">
        <v>0</v>
      </c>
      <c r="H44" s="4">
        <v>0</v>
      </c>
      <c r="I44" s="4">
        <v>0</v>
      </c>
      <c r="M44" t="s">
        <v>194</v>
      </c>
      <c r="N44" s="35">
        <f t="shared" si="0"/>
        <v>0</v>
      </c>
      <c r="O44" s="35">
        <f t="shared" si="1"/>
        <v>0</v>
      </c>
    </row>
    <row r="45" spans="1:25" x14ac:dyDescent="0.25">
      <c r="A45" s="4">
        <v>4189</v>
      </c>
      <c r="B45" s="35" t="str">
        <f t="shared" si="2"/>
        <v>41</v>
      </c>
      <c r="C45" s="4" t="s">
        <v>109</v>
      </c>
      <c r="D45" s="4">
        <v>0</v>
      </c>
      <c r="E45" s="4">
        <v>0</v>
      </c>
      <c r="H45" s="4">
        <v>0</v>
      </c>
      <c r="I45" s="4">
        <v>0</v>
      </c>
      <c r="M45" t="s">
        <v>194</v>
      </c>
      <c r="N45" s="35">
        <f t="shared" si="0"/>
        <v>0</v>
      </c>
      <c r="O45" s="35">
        <f t="shared" si="1"/>
        <v>0</v>
      </c>
    </row>
    <row r="46" spans="1:25" x14ac:dyDescent="0.25">
      <c r="A46" s="4">
        <v>4225</v>
      </c>
      <c r="B46" s="35" t="str">
        <f t="shared" si="2"/>
        <v>42</v>
      </c>
      <c r="C46" s="4" t="s">
        <v>110</v>
      </c>
      <c r="H46" s="4">
        <v>0</v>
      </c>
      <c r="I46" s="4">
        <v>0</v>
      </c>
      <c r="M46" t="s">
        <v>231</v>
      </c>
      <c r="N46" s="35">
        <f t="shared" si="0"/>
        <v>0</v>
      </c>
      <c r="O46" s="35">
        <f t="shared" si="1"/>
        <v>0</v>
      </c>
    </row>
    <row r="47" spans="1:25" x14ac:dyDescent="0.25">
      <c r="A47" s="15">
        <v>4322</v>
      </c>
      <c r="B47" s="15" t="str">
        <f t="shared" si="2"/>
        <v>43</v>
      </c>
      <c r="C47" s="15" t="s">
        <v>41</v>
      </c>
      <c r="D47" s="4">
        <v>16108</v>
      </c>
      <c r="E47" s="4">
        <v>0</v>
      </c>
      <c r="F47" s="4">
        <v>698375</v>
      </c>
      <c r="G47" s="4">
        <v>0</v>
      </c>
      <c r="H47" s="4">
        <v>0</v>
      </c>
      <c r="I47" s="4">
        <v>0</v>
      </c>
      <c r="J47" s="4">
        <v>12231</v>
      </c>
      <c r="K47" s="4">
        <v>0</v>
      </c>
      <c r="M47" t="s">
        <v>195</v>
      </c>
      <c r="N47" s="35">
        <f t="shared" si="0"/>
        <v>726714</v>
      </c>
      <c r="O47" s="35">
        <f t="shared" si="1"/>
        <v>0</v>
      </c>
    </row>
    <row r="48" spans="1:25" x14ac:dyDescent="0.25">
      <c r="A48" s="15">
        <v>4331</v>
      </c>
      <c r="B48" s="15" t="str">
        <f t="shared" si="2"/>
        <v>43</v>
      </c>
      <c r="C48" s="15" t="s">
        <v>43</v>
      </c>
      <c r="F48" s="4">
        <v>91781</v>
      </c>
      <c r="G48" s="4">
        <v>0</v>
      </c>
      <c r="H48" s="4">
        <v>20706</v>
      </c>
      <c r="I48" s="4">
        <v>0</v>
      </c>
      <c r="M48" t="s">
        <v>195</v>
      </c>
      <c r="N48" s="35">
        <f t="shared" si="0"/>
        <v>112487</v>
      </c>
      <c r="O48" s="35">
        <f t="shared" si="1"/>
        <v>0</v>
      </c>
    </row>
    <row r="49" spans="1:15" x14ac:dyDescent="0.25">
      <c r="A49" s="15">
        <v>4335</v>
      </c>
      <c r="B49" s="15" t="str">
        <f t="shared" si="2"/>
        <v>43</v>
      </c>
      <c r="C49" s="15" t="s">
        <v>44</v>
      </c>
      <c r="H49" s="4">
        <v>23277</v>
      </c>
      <c r="I49" s="4">
        <v>0</v>
      </c>
      <c r="M49" t="s">
        <v>195</v>
      </c>
      <c r="N49" s="35">
        <f t="shared" si="0"/>
        <v>23277</v>
      </c>
      <c r="O49" s="35">
        <f t="shared" si="1"/>
        <v>0</v>
      </c>
    </row>
    <row r="50" spans="1:15" x14ac:dyDescent="0.25">
      <c r="A50" s="13">
        <v>4420</v>
      </c>
      <c r="B50" s="13" t="str">
        <f t="shared" si="2"/>
        <v>44</v>
      </c>
      <c r="C50" s="13" t="s">
        <v>46</v>
      </c>
      <c r="F50" s="4">
        <v>2600</v>
      </c>
      <c r="G50" s="4">
        <v>19700</v>
      </c>
      <c r="H50" s="4">
        <v>0</v>
      </c>
      <c r="I50" s="4">
        <v>11819</v>
      </c>
      <c r="M50" t="s">
        <v>196</v>
      </c>
      <c r="N50" s="35">
        <f t="shared" si="0"/>
        <v>2600</v>
      </c>
      <c r="O50" s="35">
        <f t="shared" si="1"/>
        <v>31519</v>
      </c>
    </row>
    <row r="51" spans="1:15" x14ac:dyDescent="0.25">
      <c r="A51" s="21">
        <v>4650</v>
      </c>
      <c r="B51" s="21" t="str">
        <f t="shared" si="2"/>
        <v>46</v>
      </c>
      <c r="C51" s="21" t="s">
        <v>48</v>
      </c>
      <c r="D51" s="4">
        <v>0</v>
      </c>
      <c r="E51" s="4">
        <v>0</v>
      </c>
      <c r="M51" t="s">
        <v>197</v>
      </c>
      <c r="N51" s="35">
        <f t="shared" si="0"/>
        <v>0</v>
      </c>
      <c r="O51" s="35">
        <f t="shared" si="1"/>
        <v>0</v>
      </c>
    </row>
    <row r="52" spans="1:15" x14ac:dyDescent="0.25">
      <c r="A52" s="4">
        <v>4680</v>
      </c>
      <c r="B52" s="35" t="str">
        <f t="shared" si="2"/>
        <v>46</v>
      </c>
      <c r="C52" s="4" t="s">
        <v>111</v>
      </c>
      <c r="H52" s="4">
        <v>0</v>
      </c>
      <c r="I52" s="4">
        <v>0</v>
      </c>
      <c r="M52" t="s">
        <v>197</v>
      </c>
      <c r="N52" s="35">
        <f t="shared" si="0"/>
        <v>0</v>
      </c>
      <c r="O52" s="35">
        <f t="shared" si="1"/>
        <v>0</v>
      </c>
    </row>
    <row r="53" spans="1:15" x14ac:dyDescent="0.25">
      <c r="A53">
        <v>4690</v>
      </c>
      <c r="B53" s="35" t="str">
        <f t="shared" si="2"/>
        <v>46</v>
      </c>
      <c r="C53" t="s">
        <v>50</v>
      </c>
      <c r="H53" s="4">
        <v>75302</v>
      </c>
      <c r="I53" s="4">
        <v>0</v>
      </c>
      <c r="M53" t="s">
        <v>197</v>
      </c>
      <c r="N53" s="35">
        <f t="shared" si="0"/>
        <v>75302</v>
      </c>
      <c r="O53" s="35">
        <f t="shared" si="1"/>
        <v>0</v>
      </c>
    </row>
    <row r="54" spans="1:15" x14ac:dyDescent="0.25">
      <c r="A54" s="21">
        <v>4782</v>
      </c>
      <c r="B54" s="21" t="str">
        <f t="shared" si="2"/>
        <v>47</v>
      </c>
      <c r="C54" s="21" t="s">
        <v>51</v>
      </c>
      <c r="H54" s="4">
        <v>0</v>
      </c>
      <c r="I54" s="4">
        <v>0</v>
      </c>
      <c r="M54" t="s">
        <v>198</v>
      </c>
      <c r="N54" s="35">
        <f t="shared" si="0"/>
        <v>0</v>
      </c>
      <c r="O54" s="35">
        <f t="shared" si="1"/>
        <v>0</v>
      </c>
    </row>
    <row r="55" spans="1:15" x14ac:dyDescent="0.25">
      <c r="A55">
        <v>4783</v>
      </c>
      <c r="B55" s="35" t="str">
        <f t="shared" si="2"/>
        <v>47</v>
      </c>
      <c r="C55" t="s">
        <v>52</v>
      </c>
      <c r="H55" s="4">
        <v>0</v>
      </c>
      <c r="I55" s="4">
        <v>0</v>
      </c>
      <c r="M55" t="s">
        <v>198</v>
      </c>
      <c r="N55" s="35">
        <f t="shared" si="0"/>
        <v>0</v>
      </c>
      <c r="O55" s="35">
        <f t="shared" si="1"/>
        <v>0</v>
      </c>
    </row>
    <row r="56" spans="1:15" x14ac:dyDescent="0.25">
      <c r="A56" s="21">
        <v>4900</v>
      </c>
      <c r="B56" s="21" t="str">
        <f t="shared" si="2"/>
        <v>49</v>
      </c>
      <c r="C56" s="21" t="s">
        <v>54</v>
      </c>
      <c r="H56" s="4">
        <v>40789</v>
      </c>
      <c r="I56" s="4">
        <v>0</v>
      </c>
      <c r="M56" t="s">
        <v>200</v>
      </c>
      <c r="N56" s="35">
        <f t="shared" si="0"/>
        <v>40789</v>
      </c>
      <c r="O56" s="35">
        <f t="shared" si="1"/>
        <v>0</v>
      </c>
    </row>
    <row r="57" spans="1:15" x14ac:dyDescent="0.25">
      <c r="A57" s="4">
        <v>5120</v>
      </c>
      <c r="B57" s="35" t="str">
        <f t="shared" si="2"/>
        <v>51</v>
      </c>
      <c r="C57" s="4" t="s">
        <v>113</v>
      </c>
      <c r="D57" s="4">
        <v>0</v>
      </c>
      <c r="E57" s="4">
        <v>0</v>
      </c>
      <c r="H57" s="4">
        <v>0</v>
      </c>
      <c r="I57" s="4">
        <v>0</v>
      </c>
      <c r="M57" t="s">
        <v>232</v>
      </c>
      <c r="N57" s="35">
        <f t="shared" si="0"/>
        <v>0</v>
      </c>
      <c r="O57" s="35">
        <f t="shared" si="1"/>
        <v>0</v>
      </c>
    </row>
    <row r="58" spans="1:15" x14ac:dyDescent="0.25">
      <c r="A58" s="4">
        <v>5190</v>
      </c>
      <c r="B58" s="35" t="str">
        <f t="shared" si="2"/>
        <v>51</v>
      </c>
      <c r="C58" s="4" t="s">
        <v>114</v>
      </c>
      <c r="H58" s="4">
        <v>0</v>
      </c>
      <c r="I58" s="4">
        <v>0</v>
      </c>
      <c r="M58" t="s">
        <v>232</v>
      </c>
      <c r="N58" s="35">
        <f t="shared" si="0"/>
        <v>0</v>
      </c>
      <c r="O58" s="35">
        <f t="shared" si="1"/>
        <v>0</v>
      </c>
    </row>
    <row r="59" spans="1:15" x14ac:dyDescent="0.25">
      <c r="A59" s="4">
        <v>5240</v>
      </c>
      <c r="B59" s="35" t="str">
        <f t="shared" si="2"/>
        <v>52</v>
      </c>
      <c r="C59" s="4" t="s">
        <v>115</v>
      </c>
      <c r="D59" s="4">
        <v>0</v>
      </c>
      <c r="E59" s="4">
        <v>0</v>
      </c>
      <c r="H59" s="4">
        <v>0</v>
      </c>
      <c r="I59" s="4">
        <v>0</v>
      </c>
      <c r="M59" t="s">
        <v>201</v>
      </c>
      <c r="N59" s="35">
        <f t="shared" si="0"/>
        <v>0</v>
      </c>
      <c r="O59" s="35">
        <f t="shared" si="1"/>
        <v>0</v>
      </c>
    </row>
    <row r="60" spans="1:15" x14ac:dyDescent="0.25">
      <c r="A60">
        <v>5290</v>
      </c>
      <c r="B60" s="35" t="str">
        <f t="shared" si="2"/>
        <v>52</v>
      </c>
      <c r="C60" t="s">
        <v>57</v>
      </c>
      <c r="H60" s="4">
        <v>0</v>
      </c>
      <c r="I60" s="4">
        <v>0</v>
      </c>
      <c r="M60" t="s">
        <v>201</v>
      </c>
      <c r="N60" s="35">
        <f t="shared" si="0"/>
        <v>0</v>
      </c>
      <c r="O60" s="35">
        <f t="shared" si="1"/>
        <v>0</v>
      </c>
    </row>
    <row r="61" spans="1:15" x14ac:dyDescent="0.25">
      <c r="A61" s="13">
        <v>5320</v>
      </c>
      <c r="B61" s="13" t="str">
        <f t="shared" si="2"/>
        <v>53</v>
      </c>
      <c r="C61" s="13" t="s">
        <v>60</v>
      </c>
      <c r="H61" s="4">
        <v>0</v>
      </c>
      <c r="I61" s="4">
        <v>0</v>
      </c>
      <c r="M61" t="s">
        <v>202</v>
      </c>
      <c r="N61" s="35">
        <f t="shared" si="0"/>
        <v>0</v>
      </c>
      <c r="O61" s="35">
        <f t="shared" si="1"/>
        <v>0</v>
      </c>
    </row>
    <row r="62" spans="1:15" x14ac:dyDescent="0.25">
      <c r="A62" s="13">
        <v>5330</v>
      </c>
      <c r="B62" s="13" t="str">
        <f t="shared" si="2"/>
        <v>53</v>
      </c>
      <c r="C62" s="13" t="s">
        <v>61</v>
      </c>
      <c r="H62" s="4">
        <v>0</v>
      </c>
      <c r="I62" s="4">
        <v>0</v>
      </c>
      <c r="M62" t="s">
        <v>202</v>
      </c>
      <c r="N62" s="35">
        <f t="shared" si="0"/>
        <v>0</v>
      </c>
      <c r="O62" s="35">
        <f t="shared" si="1"/>
        <v>0</v>
      </c>
    </row>
    <row r="63" spans="1:15" x14ac:dyDescent="0.25">
      <c r="A63">
        <v>5360</v>
      </c>
      <c r="B63" s="35" t="str">
        <f t="shared" si="2"/>
        <v>53</v>
      </c>
      <c r="C63" t="s">
        <v>62</v>
      </c>
      <c r="H63" s="4">
        <v>0</v>
      </c>
      <c r="I63" s="4">
        <v>0</v>
      </c>
      <c r="M63" t="s">
        <v>202</v>
      </c>
      <c r="N63" s="35">
        <f t="shared" si="0"/>
        <v>0</v>
      </c>
      <c r="O63" s="35">
        <f t="shared" si="1"/>
        <v>0</v>
      </c>
    </row>
    <row r="64" spans="1:15" x14ac:dyDescent="0.25">
      <c r="A64" s="13">
        <v>5370</v>
      </c>
      <c r="B64" s="13" t="str">
        <f t="shared" si="2"/>
        <v>53</v>
      </c>
      <c r="C64" s="13" t="s">
        <v>63</v>
      </c>
      <c r="D64" s="4">
        <v>0</v>
      </c>
      <c r="E64" s="4">
        <v>0</v>
      </c>
      <c r="H64" s="4">
        <v>0</v>
      </c>
      <c r="I64" s="4">
        <v>0</v>
      </c>
      <c r="M64" t="s">
        <v>202</v>
      </c>
      <c r="N64" s="35">
        <f t="shared" si="0"/>
        <v>0</v>
      </c>
      <c r="O64" s="35">
        <f t="shared" si="1"/>
        <v>0</v>
      </c>
    </row>
    <row r="65" spans="1:15" x14ac:dyDescent="0.25">
      <c r="A65" s="13">
        <v>5390</v>
      </c>
      <c r="B65" s="13" t="str">
        <f t="shared" si="2"/>
        <v>53</v>
      </c>
      <c r="C65" s="13" t="s">
        <v>64</v>
      </c>
      <c r="D65" s="4">
        <v>0</v>
      </c>
      <c r="E65" s="4">
        <v>1700</v>
      </c>
      <c r="F65" s="4">
        <v>0</v>
      </c>
      <c r="G65" s="4">
        <v>4700</v>
      </c>
      <c r="J65" s="4">
        <v>49579</v>
      </c>
      <c r="K65" s="4">
        <v>0</v>
      </c>
      <c r="M65" t="s">
        <v>202</v>
      </c>
      <c r="N65" s="35">
        <f t="shared" si="0"/>
        <v>49579</v>
      </c>
      <c r="O65" s="35">
        <f t="shared" si="1"/>
        <v>6400</v>
      </c>
    </row>
    <row r="66" spans="1:15" x14ac:dyDescent="0.25">
      <c r="A66" s="4">
        <v>5421</v>
      </c>
      <c r="B66" s="35" t="str">
        <f t="shared" si="2"/>
        <v>54</v>
      </c>
      <c r="C66" s="4" t="s">
        <v>141</v>
      </c>
      <c r="H66" s="4">
        <v>0</v>
      </c>
      <c r="I66" s="4">
        <v>0</v>
      </c>
      <c r="M66" t="s">
        <v>203</v>
      </c>
      <c r="N66" s="35">
        <f t="shared" si="0"/>
        <v>0</v>
      </c>
      <c r="O66" s="35">
        <f t="shared" si="1"/>
        <v>0</v>
      </c>
    </row>
    <row r="67" spans="1:15" x14ac:dyDescent="0.25">
      <c r="A67">
        <v>5422</v>
      </c>
      <c r="B67" s="35" t="str">
        <f t="shared" si="2"/>
        <v>54</v>
      </c>
      <c r="C67" t="s">
        <v>65</v>
      </c>
      <c r="H67" s="4">
        <v>0</v>
      </c>
      <c r="I67" s="4">
        <v>0</v>
      </c>
      <c r="M67" t="s">
        <v>203</v>
      </c>
      <c r="N67" s="35">
        <f t="shared" si="0"/>
        <v>0</v>
      </c>
      <c r="O67" s="35">
        <f t="shared" si="1"/>
        <v>0</v>
      </c>
    </row>
    <row r="68" spans="1:15" x14ac:dyDescent="0.25">
      <c r="A68">
        <v>5480</v>
      </c>
      <c r="B68" s="35" t="str">
        <f t="shared" si="2"/>
        <v>54</v>
      </c>
      <c r="C68" t="s">
        <v>66</v>
      </c>
      <c r="D68" s="4">
        <v>0</v>
      </c>
      <c r="E68" s="4">
        <v>0</v>
      </c>
      <c r="H68" s="4">
        <v>0</v>
      </c>
      <c r="I68" s="4">
        <v>0</v>
      </c>
      <c r="M68" t="s">
        <v>203</v>
      </c>
      <c r="N68" s="35">
        <f t="shared" si="0"/>
        <v>0</v>
      </c>
      <c r="O68" s="35">
        <f t="shared" si="1"/>
        <v>0</v>
      </c>
    </row>
    <row r="69" spans="1:15" x14ac:dyDescent="0.25">
      <c r="A69" s="4">
        <v>5540</v>
      </c>
      <c r="B69" s="35" t="str">
        <f t="shared" si="2"/>
        <v>55</v>
      </c>
      <c r="C69" s="4" t="s">
        <v>143</v>
      </c>
      <c r="D69" s="4">
        <v>0</v>
      </c>
      <c r="E69" s="4">
        <v>0</v>
      </c>
      <c r="H69" s="4">
        <v>0</v>
      </c>
      <c r="I69" s="4">
        <v>0</v>
      </c>
      <c r="M69" t="s">
        <v>233</v>
      </c>
      <c r="N69" s="35">
        <f t="shared" ref="N69:N102" si="5">D69+F69+H69+J69</f>
        <v>0</v>
      </c>
      <c r="O69" s="35">
        <f t="shared" ref="O69:O102" si="6">E69+G69+I69+K69</f>
        <v>0</v>
      </c>
    </row>
    <row r="70" spans="1:15" x14ac:dyDescent="0.25">
      <c r="A70" s="4">
        <v>6134</v>
      </c>
      <c r="B70" s="35" t="str">
        <f t="shared" ref="B70:B102" si="7">LEFT(A70,2)</f>
        <v>61</v>
      </c>
      <c r="C70" s="4" t="s">
        <v>116</v>
      </c>
      <c r="H70" s="4">
        <v>0</v>
      </c>
      <c r="I70" s="4">
        <v>0</v>
      </c>
      <c r="M70" t="s">
        <v>239</v>
      </c>
      <c r="N70" s="35">
        <f t="shared" si="5"/>
        <v>0</v>
      </c>
      <c r="O70" s="35">
        <f t="shared" si="6"/>
        <v>0</v>
      </c>
    </row>
    <row r="71" spans="1:15" x14ac:dyDescent="0.25">
      <c r="A71" s="4">
        <v>6136</v>
      </c>
      <c r="B71" s="35" t="str">
        <f t="shared" si="7"/>
        <v>61</v>
      </c>
      <c r="C71" s="4" t="s">
        <v>144</v>
      </c>
      <c r="H71" s="4">
        <v>0</v>
      </c>
      <c r="I71" s="4">
        <v>0</v>
      </c>
      <c r="M71" t="s">
        <v>239</v>
      </c>
      <c r="N71" s="35">
        <f t="shared" si="5"/>
        <v>0</v>
      </c>
      <c r="O71" s="35">
        <f t="shared" si="6"/>
        <v>0</v>
      </c>
    </row>
    <row r="72" spans="1:15" x14ac:dyDescent="0.25">
      <c r="A72" s="30">
        <v>6442</v>
      </c>
      <c r="B72" s="30" t="str">
        <f t="shared" si="7"/>
        <v>64</v>
      </c>
      <c r="C72" s="30" t="s">
        <v>69</v>
      </c>
      <c r="H72" s="4">
        <v>0</v>
      </c>
      <c r="I72" s="4">
        <v>0</v>
      </c>
      <c r="M72" t="s">
        <v>206</v>
      </c>
      <c r="N72" s="35">
        <f t="shared" si="5"/>
        <v>0</v>
      </c>
      <c r="O72" s="35">
        <f t="shared" si="6"/>
        <v>0</v>
      </c>
    </row>
    <row r="73" spans="1:15" x14ac:dyDescent="0.25">
      <c r="A73">
        <v>6653</v>
      </c>
      <c r="B73" s="35" t="str">
        <f t="shared" si="7"/>
        <v>66</v>
      </c>
      <c r="C73" t="s">
        <v>73</v>
      </c>
      <c r="D73" s="4">
        <v>3786</v>
      </c>
      <c r="E73" s="4">
        <v>0</v>
      </c>
      <c r="H73" s="4">
        <v>0</v>
      </c>
      <c r="I73" s="4">
        <v>0</v>
      </c>
      <c r="M73" t="s">
        <v>208</v>
      </c>
      <c r="N73" s="35">
        <f t="shared" si="5"/>
        <v>3786</v>
      </c>
      <c r="O73" s="35">
        <f t="shared" si="6"/>
        <v>0</v>
      </c>
    </row>
    <row r="74" spans="1:15" x14ac:dyDescent="0.25">
      <c r="A74" s="4">
        <v>6654</v>
      </c>
      <c r="B74" s="35" t="str">
        <f t="shared" si="7"/>
        <v>66</v>
      </c>
      <c r="C74" s="4" t="s">
        <v>117</v>
      </c>
      <c r="H74" s="4">
        <v>0</v>
      </c>
      <c r="I74" s="4">
        <v>0</v>
      </c>
      <c r="M74" t="s">
        <v>208</v>
      </c>
      <c r="N74" s="35">
        <f t="shared" si="5"/>
        <v>0</v>
      </c>
      <c r="O74" s="35">
        <f t="shared" si="6"/>
        <v>0</v>
      </c>
    </row>
    <row r="75" spans="1:15" x14ac:dyDescent="0.25">
      <c r="A75" s="4">
        <v>6746</v>
      </c>
      <c r="B75" s="35" t="str">
        <f t="shared" si="7"/>
        <v>67</v>
      </c>
      <c r="C75" s="4" t="s">
        <v>148</v>
      </c>
      <c r="H75" s="4">
        <v>0</v>
      </c>
      <c r="I75" s="4">
        <v>0</v>
      </c>
      <c r="M75" t="s">
        <v>209</v>
      </c>
      <c r="N75" s="35">
        <f t="shared" si="5"/>
        <v>0</v>
      </c>
      <c r="O75" s="35">
        <f t="shared" si="6"/>
        <v>0</v>
      </c>
    </row>
    <row r="76" spans="1:15" x14ac:dyDescent="0.25">
      <c r="A76">
        <v>6747</v>
      </c>
      <c r="B76" s="35" t="str">
        <f t="shared" si="7"/>
        <v>67</v>
      </c>
      <c r="C76" t="s">
        <v>74</v>
      </c>
      <c r="H76" s="4">
        <v>0</v>
      </c>
      <c r="I76" s="4">
        <v>0</v>
      </c>
      <c r="M76" t="s">
        <v>209</v>
      </c>
      <c r="N76" s="35">
        <f t="shared" si="5"/>
        <v>0</v>
      </c>
      <c r="O76" s="35">
        <f t="shared" si="6"/>
        <v>0</v>
      </c>
    </row>
    <row r="77" spans="1:15" x14ac:dyDescent="0.25">
      <c r="A77" s="30">
        <v>6782</v>
      </c>
      <c r="B77" s="30" t="str">
        <f t="shared" si="7"/>
        <v>67</v>
      </c>
      <c r="C77" s="30" t="s">
        <v>75</v>
      </c>
      <c r="H77" s="4">
        <v>0</v>
      </c>
      <c r="I77" s="4">
        <v>0</v>
      </c>
      <c r="M77" t="s">
        <v>209</v>
      </c>
      <c r="N77" s="35">
        <f t="shared" si="5"/>
        <v>0</v>
      </c>
      <c r="O77" s="35">
        <f t="shared" si="6"/>
        <v>0</v>
      </c>
    </row>
    <row r="78" spans="1:15" x14ac:dyDescent="0.25">
      <c r="A78" s="4">
        <v>6811</v>
      </c>
      <c r="B78" s="35" t="str">
        <f t="shared" si="7"/>
        <v>68</v>
      </c>
      <c r="C78" s="4" t="s">
        <v>149</v>
      </c>
      <c r="H78" s="4">
        <v>0</v>
      </c>
      <c r="I78" s="4">
        <v>0</v>
      </c>
      <c r="M78" t="s">
        <v>210</v>
      </c>
      <c r="N78" s="35">
        <f t="shared" si="5"/>
        <v>0</v>
      </c>
      <c r="O78" s="35">
        <f t="shared" si="6"/>
        <v>0</v>
      </c>
    </row>
    <row r="79" spans="1:15" x14ac:dyDescent="0.25">
      <c r="A79" s="4">
        <v>6817</v>
      </c>
      <c r="B79" s="35" t="str">
        <f t="shared" si="7"/>
        <v>68</v>
      </c>
      <c r="C79" s="4" t="s">
        <v>150</v>
      </c>
      <c r="H79" s="4">
        <v>0</v>
      </c>
      <c r="I79" s="4">
        <v>0</v>
      </c>
      <c r="M79" t="s">
        <v>210</v>
      </c>
      <c r="N79" s="35">
        <f t="shared" si="5"/>
        <v>0</v>
      </c>
      <c r="O79" s="35">
        <f t="shared" si="6"/>
        <v>0</v>
      </c>
    </row>
    <row r="80" spans="1:15" x14ac:dyDescent="0.25">
      <c r="A80" s="4">
        <v>6822</v>
      </c>
      <c r="B80" s="35" t="str">
        <f t="shared" si="7"/>
        <v>68</v>
      </c>
      <c r="C80" s="4" t="s">
        <v>151</v>
      </c>
      <c r="H80" s="4">
        <v>0</v>
      </c>
      <c r="I80" s="4">
        <v>0</v>
      </c>
      <c r="M80" t="s">
        <v>210</v>
      </c>
      <c r="N80" s="35">
        <f t="shared" si="5"/>
        <v>0</v>
      </c>
      <c r="O80" s="35">
        <f t="shared" si="6"/>
        <v>0</v>
      </c>
    </row>
    <row r="81" spans="1:15" x14ac:dyDescent="0.25">
      <c r="A81">
        <v>6835</v>
      </c>
      <c r="B81" s="35" t="str">
        <f t="shared" si="7"/>
        <v>68</v>
      </c>
      <c r="C81" t="s">
        <v>76</v>
      </c>
      <c r="D81" s="4">
        <v>1600</v>
      </c>
      <c r="E81" s="4">
        <v>15200</v>
      </c>
      <c r="M81" t="s">
        <v>210</v>
      </c>
      <c r="N81" s="35">
        <f t="shared" si="5"/>
        <v>1600</v>
      </c>
      <c r="O81" s="35">
        <f t="shared" si="6"/>
        <v>15200</v>
      </c>
    </row>
    <row r="82" spans="1:15" x14ac:dyDescent="0.25">
      <c r="A82" s="4">
        <v>6838</v>
      </c>
      <c r="B82" s="35" t="str">
        <f t="shared" si="7"/>
        <v>68</v>
      </c>
      <c r="C82" s="4" t="s">
        <v>152</v>
      </c>
      <c r="H82" s="4">
        <v>0</v>
      </c>
      <c r="I82" s="4">
        <v>0</v>
      </c>
      <c r="M82" t="s">
        <v>210</v>
      </c>
      <c r="N82" s="35">
        <f t="shared" si="5"/>
        <v>0</v>
      </c>
      <c r="O82" s="35">
        <f t="shared" si="6"/>
        <v>0</v>
      </c>
    </row>
    <row r="83" spans="1:15" x14ac:dyDescent="0.25">
      <c r="A83" s="4">
        <v>6839</v>
      </c>
      <c r="B83" s="35" t="str">
        <f t="shared" si="7"/>
        <v>68</v>
      </c>
      <c r="C83" s="4" t="s">
        <v>153</v>
      </c>
      <c r="H83" s="4">
        <v>0</v>
      </c>
      <c r="I83" s="4">
        <v>0</v>
      </c>
      <c r="M83" t="s">
        <v>210</v>
      </c>
      <c r="N83" s="35">
        <f t="shared" si="5"/>
        <v>0</v>
      </c>
      <c r="O83" s="35">
        <f t="shared" si="6"/>
        <v>0</v>
      </c>
    </row>
    <row r="84" spans="1:15" x14ac:dyDescent="0.25">
      <c r="A84" s="4">
        <v>6856</v>
      </c>
      <c r="B84" s="35" t="str">
        <f t="shared" si="7"/>
        <v>68</v>
      </c>
      <c r="C84" s="4" t="s">
        <v>154</v>
      </c>
      <c r="H84" s="4">
        <v>0</v>
      </c>
      <c r="I84" s="4">
        <v>0</v>
      </c>
      <c r="M84" t="s">
        <v>210</v>
      </c>
      <c r="N84" s="35">
        <f t="shared" si="5"/>
        <v>0</v>
      </c>
      <c r="O84" s="35">
        <f t="shared" si="6"/>
        <v>0</v>
      </c>
    </row>
    <row r="85" spans="1:15" x14ac:dyDescent="0.25">
      <c r="A85" s="4">
        <v>6857</v>
      </c>
      <c r="B85" s="35" t="str">
        <f t="shared" si="7"/>
        <v>68</v>
      </c>
      <c r="C85" s="4" t="s">
        <v>155</v>
      </c>
      <c r="H85" s="4">
        <v>0</v>
      </c>
      <c r="I85" s="4">
        <v>0</v>
      </c>
      <c r="M85" t="s">
        <v>210</v>
      </c>
      <c r="N85" s="35">
        <f t="shared" si="5"/>
        <v>0</v>
      </c>
      <c r="O85" s="35">
        <f t="shared" si="6"/>
        <v>0</v>
      </c>
    </row>
    <row r="86" spans="1:15" x14ac:dyDescent="0.25">
      <c r="A86" s="4">
        <v>6858</v>
      </c>
      <c r="B86" s="35" t="str">
        <f t="shared" si="7"/>
        <v>68</v>
      </c>
      <c r="C86" s="4" t="s">
        <v>156</v>
      </c>
      <c r="H86" s="4">
        <v>0</v>
      </c>
      <c r="I86" s="4">
        <v>0</v>
      </c>
      <c r="M86" t="s">
        <v>210</v>
      </c>
      <c r="N86" s="35">
        <f t="shared" si="5"/>
        <v>0</v>
      </c>
      <c r="O86" s="35">
        <f t="shared" si="6"/>
        <v>0</v>
      </c>
    </row>
    <row r="87" spans="1:15" x14ac:dyDescent="0.25">
      <c r="A87" s="4">
        <v>6885</v>
      </c>
      <c r="B87" s="35" t="str">
        <f t="shared" si="7"/>
        <v>68</v>
      </c>
      <c r="C87" s="4" t="s">
        <v>127</v>
      </c>
      <c r="H87" s="4">
        <v>0</v>
      </c>
      <c r="I87" s="4">
        <v>0</v>
      </c>
      <c r="M87" t="s">
        <v>210</v>
      </c>
      <c r="N87" s="35">
        <f t="shared" si="5"/>
        <v>0</v>
      </c>
      <c r="O87" s="35">
        <f t="shared" si="6"/>
        <v>0</v>
      </c>
    </row>
    <row r="88" spans="1:15" x14ac:dyDescent="0.25">
      <c r="A88">
        <v>6888</v>
      </c>
      <c r="B88" s="35" t="str">
        <f t="shared" si="7"/>
        <v>68</v>
      </c>
      <c r="C88" t="s">
        <v>79</v>
      </c>
      <c r="H88" s="4">
        <v>0</v>
      </c>
      <c r="I88" s="4">
        <v>35</v>
      </c>
      <c r="M88" t="s">
        <v>210</v>
      </c>
      <c r="N88" s="35">
        <f t="shared" si="5"/>
        <v>0</v>
      </c>
      <c r="O88" s="35">
        <f t="shared" si="6"/>
        <v>35</v>
      </c>
    </row>
    <row r="89" spans="1:15" x14ac:dyDescent="0.25">
      <c r="A89" s="4">
        <v>6889</v>
      </c>
      <c r="B89" s="35" t="str">
        <f t="shared" si="7"/>
        <v>68</v>
      </c>
      <c r="C89" s="4" t="s">
        <v>118</v>
      </c>
      <c r="H89" s="4">
        <v>0</v>
      </c>
      <c r="I89" s="4">
        <v>0</v>
      </c>
      <c r="M89" t="s">
        <v>210</v>
      </c>
      <c r="N89" s="35">
        <f t="shared" si="5"/>
        <v>0</v>
      </c>
      <c r="O89" s="35">
        <f t="shared" si="6"/>
        <v>0</v>
      </c>
    </row>
    <row r="90" spans="1:15" x14ac:dyDescent="0.25">
      <c r="A90" s="4">
        <v>6891</v>
      </c>
      <c r="B90" s="35" t="str">
        <f t="shared" si="7"/>
        <v>68</v>
      </c>
      <c r="C90" s="4" t="s">
        <v>159</v>
      </c>
      <c r="H90" s="4">
        <v>0</v>
      </c>
      <c r="I90" s="4">
        <v>0</v>
      </c>
      <c r="M90" t="s">
        <v>210</v>
      </c>
      <c r="N90" s="35">
        <f t="shared" si="5"/>
        <v>0</v>
      </c>
      <c r="O90" s="35">
        <f t="shared" si="6"/>
        <v>0</v>
      </c>
    </row>
    <row r="91" spans="1:15" x14ac:dyDescent="0.25">
      <c r="A91" s="4">
        <v>6893</v>
      </c>
      <c r="B91" s="35" t="str">
        <f t="shared" si="7"/>
        <v>68</v>
      </c>
      <c r="C91" s="4" t="s">
        <v>160</v>
      </c>
      <c r="H91" s="4">
        <v>0</v>
      </c>
      <c r="I91" s="4">
        <v>0</v>
      </c>
      <c r="M91" t="s">
        <v>210</v>
      </c>
      <c r="N91" s="35">
        <f t="shared" si="5"/>
        <v>0</v>
      </c>
      <c r="O91" s="35">
        <f t="shared" si="6"/>
        <v>0</v>
      </c>
    </row>
    <row r="92" spans="1:15" x14ac:dyDescent="0.25">
      <c r="A92" s="4">
        <v>6899</v>
      </c>
      <c r="B92" s="35" t="str">
        <f t="shared" si="7"/>
        <v>68</v>
      </c>
      <c r="C92" s="4" t="s">
        <v>162</v>
      </c>
      <c r="H92" s="4">
        <v>0</v>
      </c>
      <c r="I92" s="4">
        <v>0</v>
      </c>
      <c r="M92" t="s">
        <v>210</v>
      </c>
      <c r="N92" s="35">
        <f t="shared" si="5"/>
        <v>0</v>
      </c>
      <c r="O92" s="35">
        <f t="shared" si="6"/>
        <v>0</v>
      </c>
    </row>
    <row r="93" spans="1:15" x14ac:dyDescent="0.25">
      <c r="A93">
        <v>7110</v>
      </c>
      <c r="B93" s="35" t="str">
        <f t="shared" si="7"/>
        <v>71</v>
      </c>
      <c r="C93" t="s">
        <v>80</v>
      </c>
      <c r="D93" s="4">
        <v>534</v>
      </c>
      <c r="E93" s="4">
        <v>11</v>
      </c>
      <c r="H93" s="4">
        <v>0</v>
      </c>
      <c r="I93" s="4">
        <v>0</v>
      </c>
      <c r="M93" t="s">
        <v>211</v>
      </c>
      <c r="N93" s="35">
        <f t="shared" si="5"/>
        <v>534</v>
      </c>
      <c r="O93" s="35">
        <f t="shared" si="6"/>
        <v>11</v>
      </c>
    </row>
    <row r="94" spans="1:15" x14ac:dyDescent="0.25">
      <c r="A94" s="4">
        <v>7120</v>
      </c>
      <c r="B94" s="35" t="str">
        <f t="shared" si="7"/>
        <v>71</v>
      </c>
      <c r="C94" s="4" t="s">
        <v>119</v>
      </c>
      <c r="D94" s="4">
        <v>0</v>
      </c>
      <c r="E94" s="4">
        <v>0</v>
      </c>
      <c r="H94" s="4">
        <v>0</v>
      </c>
      <c r="I94" s="4">
        <v>0</v>
      </c>
      <c r="M94" t="s">
        <v>211</v>
      </c>
      <c r="N94" s="35">
        <f t="shared" si="5"/>
        <v>0</v>
      </c>
      <c r="O94" s="35">
        <f t="shared" si="6"/>
        <v>0</v>
      </c>
    </row>
    <row r="95" spans="1:15" x14ac:dyDescent="0.25">
      <c r="A95" s="31">
        <v>7210</v>
      </c>
      <c r="B95" s="31" t="str">
        <f t="shared" si="7"/>
        <v>72</v>
      </c>
      <c r="C95" s="31" t="s">
        <v>120</v>
      </c>
      <c r="D95" s="4">
        <v>0</v>
      </c>
      <c r="E95" s="4">
        <v>0</v>
      </c>
      <c r="H95" s="4">
        <v>0</v>
      </c>
      <c r="I95" s="4">
        <v>0</v>
      </c>
      <c r="M95" t="s">
        <v>234</v>
      </c>
      <c r="N95" s="35">
        <f t="shared" si="5"/>
        <v>0</v>
      </c>
      <c r="O95" s="35">
        <f t="shared" si="6"/>
        <v>0</v>
      </c>
    </row>
    <row r="96" spans="1:15" x14ac:dyDescent="0.25">
      <c r="A96" s="4">
        <v>7220</v>
      </c>
      <c r="B96" s="35" t="str">
        <f t="shared" si="7"/>
        <v>72</v>
      </c>
      <c r="C96" s="4" t="s">
        <v>121</v>
      </c>
      <c r="H96" s="4">
        <v>0</v>
      </c>
      <c r="I96" s="4">
        <v>0</v>
      </c>
      <c r="M96" t="s">
        <v>234</v>
      </c>
      <c r="N96" s="35">
        <f t="shared" si="5"/>
        <v>0</v>
      </c>
      <c r="O96" s="35">
        <f t="shared" si="6"/>
        <v>0</v>
      </c>
    </row>
    <row r="97" spans="1:15" x14ac:dyDescent="0.25">
      <c r="A97" s="4">
        <v>7230</v>
      </c>
      <c r="B97" s="35" t="str">
        <f t="shared" si="7"/>
        <v>72</v>
      </c>
      <c r="C97" s="4" t="s">
        <v>122</v>
      </c>
      <c r="D97" s="4">
        <v>0</v>
      </c>
      <c r="E97" s="4">
        <v>0</v>
      </c>
      <c r="M97" t="s">
        <v>234</v>
      </c>
      <c r="N97" s="35">
        <f t="shared" si="5"/>
        <v>0</v>
      </c>
      <c r="O97" s="35">
        <f t="shared" si="6"/>
        <v>0</v>
      </c>
    </row>
    <row r="98" spans="1:15" x14ac:dyDescent="0.25">
      <c r="A98">
        <v>7400</v>
      </c>
      <c r="B98" s="35" t="str">
        <f t="shared" si="7"/>
        <v>74</v>
      </c>
      <c r="C98" t="s">
        <v>81</v>
      </c>
      <c r="H98" s="4">
        <v>0</v>
      </c>
      <c r="I98" s="4">
        <v>0</v>
      </c>
      <c r="M98" t="s">
        <v>225</v>
      </c>
      <c r="N98" s="35">
        <f t="shared" si="5"/>
        <v>0</v>
      </c>
      <c r="O98" s="35">
        <f t="shared" si="6"/>
        <v>0</v>
      </c>
    </row>
    <row r="99" spans="1:15" x14ac:dyDescent="0.25">
      <c r="A99" s="4">
        <v>7500</v>
      </c>
      <c r="B99" s="35" t="str">
        <f t="shared" si="7"/>
        <v>75</v>
      </c>
      <c r="C99" s="4" t="s">
        <v>123</v>
      </c>
      <c r="H99" s="4">
        <v>0</v>
      </c>
      <c r="I99" s="4">
        <v>0</v>
      </c>
      <c r="M99" t="s">
        <v>235</v>
      </c>
      <c r="N99" s="35">
        <f t="shared" si="5"/>
        <v>0</v>
      </c>
      <c r="O99" s="35">
        <f t="shared" si="6"/>
        <v>0</v>
      </c>
    </row>
    <row r="100" spans="1:15" x14ac:dyDescent="0.25">
      <c r="A100" s="4">
        <v>7600</v>
      </c>
      <c r="B100" s="35" t="str">
        <f t="shared" si="7"/>
        <v>76</v>
      </c>
      <c r="C100" s="4" t="s">
        <v>124</v>
      </c>
      <c r="D100" s="4">
        <v>0</v>
      </c>
      <c r="E100" s="4">
        <v>0</v>
      </c>
      <c r="H100" s="4">
        <v>0</v>
      </c>
      <c r="I100" s="4">
        <v>0</v>
      </c>
      <c r="M100" t="s">
        <v>236</v>
      </c>
      <c r="N100" s="35">
        <f t="shared" si="5"/>
        <v>0</v>
      </c>
      <c r="O100" s="35">
        <f t="shared" si="6"/>
        <v>0</v>
      </c>
    </row>
    <row r="101" spans="1:15" x14ac:dyDescent="0.25">
      <c r="A101">
        <v>7900</v>
      </c>
      <c r="B101" s="35" t="str">
        <f t="shared" si="7"/>
        <v>79</v>
      </c>
      <c r="C101" t="s">
        <v>82</v>
      </c>
      <c r="D101" s="4">
        <v>0</v>
      </c>
      <c r="E101" s="4">
        <v>0</v>
      </c>
      <c r="H101" s="4">
        <v>0</v>
      </c>
      <c r="I101" s="4">
        <v>0</v>
      </c>
      <c r="M101" t="s">
        <v>212</v>
      </c>
      <c r="N101" s="35">
        <f t="shared" si="5"/>
        <v>0</v>
      </c>
      <c r="O101" s="35">
        <f t="shared" si="6"/>
        <v>0</v>
      </c>
    </row>
    <row r="102" spans="1:15" x14ac:dyDescent="0.25">
      <c r="A102" s="4">
        <v>9900</v>
      </c>
      <c r="B102" s="35" t="str">
        <f t="shared" si="7"/>
        <v>99</v>
      </c>
      <c r="C102" s="4" t="s">
        <v>105</v>
      </c>
      <c r="D102" s="4">
        <v>0</v>
      </c>
      <c r="E102" s="4">
        <v>0</v>
      </c>
      <c r="H102" s="4">
        <v>0</v>
      </c>
      <c r="I102" s="4">
        <v>0</v>
      </c>
      <c r="M102" t="s">
        <v>237</v>
      </c>
      <c r="N102" s="35">
        <f t="shared" si="5"/>
        <v>0</v>
      </c>
      <c r="O102" s="35">
        <f t="shared" si="6"/>
        <v>0</v>
      </c>
    </row>
  </sheetData>
  <mergeCells count="1">
    <mergeCell ref="D2:E2"/>
  </mergeCell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W150"/>
  <sheetViews>
    <sheetView workbookViewId="0">
      <selection activeCell="T11" sqref="T11"/>
    </sheetView>
  </sheetViews>
  <sheetFormatPr defaultRowHeight="15.75" x14ac:dyDescent="0.25"/>
  <cols>
    <col min="2" max="2" width="8.75" style="26"/>
    <col min="3" max="3" width="44.25" customWidth="1"/>
    <col min="4" max="4" width="8.875" customWidth="1"/>
    <col min="5" max="5" width="9.625" style="7" customWidth="1"/>
    <col min="6" max="6" width="8.875" style="7" customWidth="1"/>
    <col min="7" max="7" width="9.25" customWidth="1"/>
    <col min="15" max="15" width="12.25" bestFit="1" customWidth="1"/>
    <col min="16" max="16" width="14.25" bestFit="1" customWidth="1"/>
    <col min="20" max="20" width="12.125" bestFit="1" customWidth="1"/>
    <col min="21" max="21" width="15.375" bestFit="1" customWidth="1"/>
  </cols>
  <sheetData>
    <row r="1" spans="1:23" s="55" customFormat="1" x14ac:dyDescent="0.25">
      <c r="A1" s="1" t="s">
        <v>471</v>
      </c>
    </row>
    <row r="2" spans="1:23" x14ac:dyDescent="0.25">
      <c r="A2" t="s">
        <v>177</v>
      </c>
    </row>
    <row r="3" spans="1:23" x14ac:dyDescent="0.25">
      <c r="C3" t="s">
        <v>181</v>
      </c>
    </row>
    <row r="4" spans="1:23" x14ac:dyDescent="0.25">
      <c r="A4" s="1" t="s">
        <v>93</v>
      </c>
      <c r="B4" s="1"/>
      <c r="C4" s="7"/>
      <c r="D4" s="11" t="s">
        <v>178</v>
      </c>
      <c r="E4" s="12" t="s">
        <v>169</v>
      </c>
      <c r="F4" s="12" t="s">
        <v>174</v>
      </c>
      <c r="G4" s="5"/>
      <c r="H4" s="5" t="s">
        <v>180</v>
      </c>
      <c r="I4" s="5" t="s">
        <v>174</v>
      </c>
    </row>
    <row r="5" spans="1:23" x14ac:dyDescent="0.25">
      <c r="A5" s="7" t="s">
        <v>0</v>
      </c>
      <c r="C5" s="7" t="s">
        <v>1</v>
      </c>
      <c r="D5" s="7" t="s">
        <v>2</v>
      </c>
      <c r="E5" s="7" t="s">
        <v>179</v>
      </c>
      <c r="F5" s="7" t="s">
        <v>2</v>
      </c>
      <c r="G5" s="7" t="s">
        <v>3</v>
      </c>
      <c r="H5" s="7" t="s">
        <v>173</v>
      </c>
      <c r="I5" s="7" t="s">
        <v>3</v>
      </c>
      <c r="K5" t="s">
        <v>182</v>
      </c>
      <c r="L5" t="s">
        <v>2</v>
      </c>
      <c r="M5" t="s">
        <v>3</v>
      </c>
      <c r="O5" s="22" t="s">
        <v>184</v>
      </c>
      <c r="P5" t="s">
        <v>216</v>
      </c>
      <c r="T5" s="22" t="s">
        <v>184</v>
      </c>
      <c r="U5" t="s">
        <v>221</v>
      </c>
    </row>
    <row r="6" spans="1:23" x14ac:dyDescent="0.25">
      <c r="A6" s="7">
        <v>0</v>
      </c>
      <c r="C6" s="7" t="s">
        <v>4</v>
      </c>
      <c r="D6" s="7">
        <v>8146115</v>
      </c>
      <c r="E6" s="13">
        <f>3804420-435360</f>
        <v>3369060</v>
      </c>
      <c r="F6" s="7">
        <f>D6-E6</f>
        <v>4777055</v>
      </c>
      <c r="G6" s="7">
        <v>10792743</v>
      </c>
      <c r="H6" s="13">
        <f>6977466-489305</f>
        <v>6488161</v>
      </c>
      <c r="I6">
        <f>G6-H6</f>
        <v>4304582</v>
      </c>
      <c r="L6">
        <f>F6</f>
        <v>4777055</v>
      </c>
      <c r="M6">
        <f>I6</f>
        <v>4304582</v>
      </c>
      <c r="O6" s="36" t="s">
        <v>223</v>
      </c>
      <c r="P6" s="26">
        <v>570053</v>
      </c>
      <c r="Q6">
        <v>570053</v>
      </c>
      <c r="R6" s="24">
        <f>Q6/$Q$45</f>
        <v>0.11933147095857176</v>
      </c>
      <c r="T6" s="36" t="s">
        <v>223</v>
      </c>
      <c r="U6" s="35">
        <v>950091</v>
      </c>
      <c r="V6">
        <v>950091</v>
      </c>
      <c r="W6" s="24">
        <f>V6/$V$45</f>
        <v>0.2207162042679173</v>
      </c>
    </row>
    <row r="7" spans="1:23" x14ac:dyDescent="0.25">
      <c r="A7" s="20">
        <v>1100</v>
      </c>
      <c r="B7" s="20" t="str">
        <f>LEFT(A7,2)</f>
        <v>11</v>
      </c>
      <c r="C7" s="20" t="s">
        <v>5</v>
      </c>
      <c r="D7" s="7">
        <v>2348953</v>
      </c>
      <c r="E7" s="7">
        <v>1778900</v>
      </c>
      <c r="F7" s="7">
        <f>D7-E7</f>
        <v>570053</v>
      </c>
      <c r="G7" s="7">
        <v>2555437</v>
      </c>
      <c r="H7" s="7">
        <v>1605346</v>
      </c>
      <c r="I7" s="7">
        <f t="shared" ref="I7:I70" si="0">G7-H7</f>
        <v>950091</v>
      </c>
      <c r="K7" t="s">
        <v>223</v>
      </c>
      <c r="L7" s="26">
        <f t="shared" ref="L7:L70" si="1">F7</f>
        <v>570053</v>
      </c>
      <c r="M7" s="26">
        <f t="shared" ref="M7:M70" si="2">I7</f>
        <v>950091</v>
      </c>
      <c r="O7" s="23" t="s">
        <v>183</v>
      </c>
      <c r="P7" s="26">
        <v>1600</v>
      </c>
      <c r="Q7">
        <v>1600</v>
      </c>
      <c r="R7" s="24">
        <f t="shared" ref="R7:R44" si="3">Q7/$Q$45</f>
        <v>3.3493438949310818E-4</v>
      </c>
      <c r="T7" s="23" t="s">
        <v>183</v>
      </c>
      <c r="U7" s="35">
        <v>0</v>
      </c>
      <c r="V7">
        <v>0</v>
      </c>
      <c r="W7" s="24">
        <f t="shared" ref="W7:W44" si="4">V7/$V$45</f>
        <v>0</v>
      </c>
    </row>
    <row r="8" spans="1:23" x14ac:dyDescent="0.25">
      <c r="A8" s="20">
        <v>1200</v>
      </c>
      <c r="B8" s="20" t="str">
        <f t="shared" ref="B8:B71" si="5">LEFT(A8,2)</f>
        <v>12</v>
      </c>
      <c r="C8" s="20" t="s">
        <v>6</v>
      </c>
      <c r="D8" s="7">
        <v>81750</v>
      </c>
      <c r="E8" s="7">
        <v>80150</v>
      </c>
      <c r="F8" s="7">
        <f>D8-E8</f>
        <v>1600</v>
      </c>
      <c r="G8" s="7">
        <v>1600</v>
      </c>
      <c r="H8" s="13">
        <f>2898-1298</f>
        <v>1600</v>
      </c>
      <c r="I8" s="7">
        <f t="shared" si="0"/>
        <v>0</v>
      </c>
      <c r="K8" t="s">
        <v>183</v>
      </c>
      <c r="L8" s="26">
        <f t="shared" si="1"/>
        <v>1600</v>
      </c>
      <c r="M8" s="26">
        <f t="shared" si="2"/>
        <v>0</v>
      </c>
      <c r="O8" s="18" t="s">
        <v>185</v>
      </c>
      <c r="P8" s="26">
        <v>2169888</v>
      </c>
      <c r="Q8">
        <v>2169888</v>
      </c>
      <c r="R8" s="24">
        <f t="shared" si="3"/>
        <v>0.45423132034276348</v>
      </c>
      <c r="T8" s="23" t="s">
        <v>185</v>
      </c>
      <c r="U8" s="35">
        <v>0</v>
      </c>
      <c r="V8">
        <v>0</v>
      </c>
      <c r="W8" s="24">
        <f t="shared" si="4"/>
        <v>0</v>
      </c>
    </row>
    <row r="9" spans="1:23" x14ac:dyDescent="0.25">
      <c r="A9" s="18">
        <v>2100</v>
      </c>
      <c r="B9" s="18" t="str">
        <f t="shared" si="5"/>
        <v>21</v>
      </c>
      <c r="C9" s="18" t="s">
        <v>7</v>
      </c>
      <c r="D9" s="7">
        <v>2169888</v>
      </c>
      <c r="E9" s="7">
        <v>0</v>
      </c>
      <c r="F9" s="7">
        <f t="shared" ref="F9:F72" si="6">D9-E9</f>
        <v>2169888</v>
      </c>
      <c r="G9" s="7">
        <v>642612</v>
      </c>
      <c r="H9" s="13">
        <f>732565-89953</f>
        <v>642612</v>
      </c>
      <c r="I9" s="7">
        <f t="shared" si="0"/>
        <v>0</v>
      </c>
      <c r="K9" t="s">
        <v>185</v>
      </c>
      <c r="L9" s="26">
        <f t="shared" si="1"/>
        <v>2169888</v>
      </c>
      <c r="M9" s="26">
        <f t="shared" si="2"/>
        <v>0</v>
      </c>
      <c r="O9" s="23" t="s">
        <v>186</v>
      </c>
      <c r="P9" s="26">
        <v>49528</v>
      </c>
      <c r="Q9">
        <v>49528</v>
      </c>
      <c r="R9" s="24">
        <f t="shared" si="3"/>
        <v>1.0367894026759165E-2</v>
      </c>
      <c r="T9" s="126" t="s">
        <v>186</v>
      </c>
      <c r="U9" s="35">
        <v>708850</v>
      </c>
      <c r="V9">
        <v>708850</v>
      </c>
      <c r="W9" s="24">
        <f t="shared" si="4"/>
        <v>0.16467336433595642</v>
      </c>
    </row>
    <row r="10" spans="1:23" x14ac:dyDescent="0.25">
      <c r="A10" s="124">
        <v>2211</v>
      </c>
      <c r="B10" s="124" t="str">
        <f t="shared" si="5"/>
        <v>22</v>
      </c>
      <c r="C10" s="124" t="s">
        <v>8</v>
      </c>
      <c r="D10" s="7">
        <v>49528</v>
      </c>
      <c r="E10" s="7">
        <v>0</v>
      </c>
      <c r="F10" s="7">
        <f t="shared" si="6"/>
        <v>49528</v>
      </c>
      <c r="G10" s="7">
        <v>564393</v>
      </c>
      <c r="H10" s="7">
        <v>0</v>
      </c>
      <c r="I10" s="7">
        <f t="shared" si="0"/>
        <v>564393</v>
      </c>
      <c r="K10" t="s">
        <v>186</v>
      </c>
      <c r="L10" s="26">
        <f t="shared" si="1"/>
        <v>49528</v>
      </c>
      <c r="M10" s="26">
        <f t="shared" si="2"/>
        <v>564393</v>
      </c>
      <c r="O10" s="126" t="s">
        <v>187</v>
      </c>
      <c r="P10" s="26">
        <v>412718</v>
      </c>
      <c r="Q10">
        <v>412718</v>
      </c>
      <c r="R10" s="24">
        <f t="shared" si="3"/>
        <v>8.63959071017604E-2</v>
      </c>
      <c r="T10" s="23" t="s">
        <v>187</v>
      </c>
      <c r="U10" s="35">
        <v>178088</v>
      </c>
      <c r="V10">
        <v>178088</v>
      </c>
      <c r="W10" s="24">
        <f t="shared" si="4"/>
        <v>4.1371729008763222E-2</v>
      </c>
    </row>
    <row r="11" spans="1:23" x14ac:dyDescent="0.25">
      <c r="A11" s="7">
        <v>2221</v>
      </c>
      <c r="B11" s="26" t="str">
        <f t="shared" si="5"/>
        <v>22</v>
      </c>
      <c r="C11" s="7" t="s">
        <v>9</v>
      </c>
      <c r="D11" s="7">
        <v>0</v>
      </c>
      <c r="E11" s="7">
        <v>0</v>
      </c>
      <c r="F11" s="7">
        <f t="shared" si="6"/>
        <v>0</v>
      </c>
      <c r="G11" s="7">
        <v>144457</v>
      </c>
      <c r="H11" s="7">
        <v>0</v>
      </c>
      <c r="I11" s="7">
        <f t="shared" si="0"/>
        <v>144457</v>
      </c>
      <c r="K11" t="s">
        <v>186</v>
      </c>
      <c r="L11" s="26">
        <f t="shared" si="1"/>
        <v>0</v>
      </c>
      <c r="M11" s="26">
        <f t="shared" si="2"/>
        <v>144457</v>
      </c>
      <c r="O11" s="23" t="s">
        <v>188</v>
      </c>
      <c r="P11" s="26">
        <v>104902</v>
      </c>
      <c r="Q11">
        <v>104902</v>
      </c>
      <c r="R11" s="24">
        <f t="shared" si="3"/>
        <v>2.1959554579128772E-2</v>
      </c>
      <c r="T11" s="126" t="s">
        <v>188</v>
      </c>
      <c r="U11" s="35">
        <v>306716</v>
      </c>
      <c r="V11">
        <v>306716</v>
      </c>
      <c r="W11" s="24">
        <f t="shared" si="4"/>
        <v>7.1253376053702772E-2</v>
      </c>
    </row>
    <row r="12" spans="1:23" x14ac:dyDescent="0.25">
      <c r="A12" s="124">
        <v>2330</v>
      </c>
      <c r="B12" s="124" t="str">
        <f t="shared" si="5"/>
        <v>23</v>
      </c>
      <c r="C12" s="124" t="s">
        <v>10</v>
      </c>
      <c r="D12" s="7">
        <v>163140</v>
      </c>
      <c r="E12" s="7">
        <v>0</v>
      </c>
      <c r="F12" s="7">
        <f t="shared" si="6"/>
        <v>163140</v>
      </c>
      <c r="G12" s="7">
        <v>181290</v>
      </c>
      <c r="H12" s="7">
        <v>93407</v>
      </c>
      <c r="I12" s="7">
        <f t="shared" si="0"/>
        <v>87883</v>
      </c>
      <c r="K12" t="s">
        <v>187</v>
      </c>
      <c r="L12" s="26">
        <f t="shared" si="1"/>
        <v>163140</v>
      </c>
      <c r="M12" s="26">
        <f t="shared" si="2"/>
        <v>87883</v>
      </c>
      <c r="O12" s="23" t="s">
        <v>189</v>
      </c>
      <c r="P12" s="26">
        <v>64600</v>
      </c>
      <c r="Q12">
        <v>64600</v>
      </c>
      <c r="R12" s="24">
        <f t="shared" si="3"/>
        <v>1.3522975975784243E-2</v>
      </c>
      <c r="T12" s="23" t="s">
        <v>189</v>
      </c>
      <c r="U12" s="35">
        <v>0</v>
      </c>
      <c r="V12">
        <v>0</v>
      </c>
      <c r="W12" s="24">
        <f t="shared" si="4"/>
        <v>0</v>
      </c>
    </row>
    <row r="13" spans="1:23" x14ac:dyDescent="0.25">
      <c r="A13" s="124">
        <v>2340</v>
      </c>
      <c r="B13" s="124" t="str">
        <f t="shared" si="5"/>
        <v>23</v>
      </c>
      <c r="C13" s="124" t="s">
        <v>11</v>
      </c>
      <c r="D13" s="7">
        <v>233637</v>
      </c>
      <c r="E13" s="7">
        <v>0</v>
      </c>
      <c r="F13" s="7">
        <f t="shared" si="6"/>
        <v>233637</v>
      </c>
      <c r="G13" s="7">
        <v>90205</v>
      </c>
      <c r="H13" s="7">
        <v>0</v>
      </c>
      <c r="I13" s="7">
        <f t="shared" si="0"/>
        <v>90205</v>
      </c>
      <c r="K13" t="s">
        <v>187</v>
      </c>
      <c r="L13" s="26">
        <f t="shared" si="1"/>
        <v>233637</v>
      </c>
      <c r="M13" s="26">
        <f t="shared" si="2"/>
        <v>90205</v>
      </c>
      <c r="O13" s="23" t="s">
        <v>190</v>
      </c>
      <c r="P13" s="26">
        <v>0</v>
      </c>
      <c r="Q13">
        <v>0</v>
      </c>
      <c r="R13" s="24">
        <f t="shared" si="3"/>
        <v>0</v>
      </c>
      <c r="T13" s="23" t="s">
        <v>190</v>
      </c>
      <c r="U13" s="35">
        <v>0</v>
      </c>
      <c r="V13">
        <v>0</v>
      </c>
      <c r="W13" s="24">
        <f t="shared" si="4"/>
        <v>0</v>
      </c>
    </row>
    <row r="14" spans="1:23" x14ac:dyDescent="0.25">
      <c r="A14" s="124">
        <v>2350</v>
      </c>
      <c r="B14" s="124" t="str">
        <f t="shared" si="5"/>
        <v>23</v>
      </c>
      <c r="C14" s="124" t="s">
        <v>12</v>
      </c>
      <c r="D14" s="7">
        <v>15941</v>
      </c>
      <c r="E14" s="7">
        <v>0</v>
      </c>
      <c r="F14" s="7">
        <f t="shared" si="6"/>
        <v>15941</v>
      </c>
      <c r="G14" s="7">
        <v>0</v>
      </c>
      <c r="H14" s="7">
        <v>0</v>
      </c>
      <c r="I14" s="7">
        <f t="shared" si="0"/>
        <v>0</v>
      </c>
      <c r="K14" t="s">
        <v>187</v>
      </c>
      <c r="L14" s="26">
        <f t="shared" si="1"/>
        <v>15941</v>
      </c>
      <c r="M14" s="26">
        <f t="shared" si="2"/>
        <v>0</v>
      </c>
      <c r="O14" s="23" t="s">
        <v>192</v>
      </c>
      <c r="P14" s="26">
        <v>66449</v>
      </c>
      <c r="Q14">
        <v>66449</v>
      </c>
      <c r="R14" s="24">
        <f t="shared" si="3"/>
        <v>1.3910034529642217E-2</v>
      </c>
      <c r="T14" s="23" t="s">
        <v>192</v>
      </c>
      <c r="U14" s="35">
        <v>12448</v>
      </c>
      <c r="V14">
        <v>12448</v>
      </c>
      <c r="W14" s="24">
        <f t="shared" si="4"/>
        <v>2.8918022702320457E-3</v>
      </c>
    </row>
    <row r="15" spans="1:23" x14ac:dyDescent="0.25">
      <c r="A15" s="124">
        <v>2429</v>
      </c>
      <c r="B15" s="124" t="str">
        <f t="shared" si="5"/>
        <v>24</v>
      </c>
      <c r="C15" s="124" t="s">
        <v>14</v>
      </c>
      <c r="D15" s="7">
        <v>0</v>
      </c>
      <c r="E15" s="7">
        <v>0</v>
      </c>
      <c r="F15" s="7">
        <f t="shared" si="6"/>
        <v>0</v>
      </c>
      <c r="G15" s="7">
        <v>12763</v>
      </c>
      <c r="H15" s="7">
        <v>0</v>
      </c>
      <c r="I15" s="7">
        <f t="shared" si="0"/>
        <v>12763</v>
      </c>
      <c r="K15" t="s">
        <v>188</v>
      </c>
      <c r="L15" s="26">
        <f t="shared" si="1"/>
        <v>0</v>
      </c>
      <c r="M15" s="26">
        <f t="shared" si="2"/>
        <v>12763</v>
      </c>
      <c r="O15" s="16" t="s">
        <v>193</v>
      </c>
      <c r="P15" s="26">
        <v>435944</v>
      </c>
      <c r="Q15">
        <v>435944</v>
      </c>
      <c r="R15" s="24">
        <f t="shared" si="3"/>
        <v>9.1257898433239726E-2</v>
      </c>
      <c r="T15" s="37" t="s">
        <v>193</v>
      </c>
      <c r="U15" s="35">
        <v>713885</v>
      </c>
      <c r="V15">
        <v>713885</v>
      </c>
      <c r="W15" s="24">
        <f t="shared" si="4"/>
        <v>0.16584304817517706</v>
      </c>
    </row>
    <row r="16" spans="1:23" x14ac:dyDescent="0.25">
      <c r="A16" s="124">
        <v>2430</v>
      </c>
      <c r="B16" s="124" t="str">
        <f t="shared" si="5"/>
        <v>24</v>
      </c>
      <c r="C16" s="124" t="s">
        <v>15</v>
      </c>
      <c r="D16" s="7">
        <v>388812</v>
      </c>
      <c r="E16" s="7">
        <v>283910</v>
      </c>
      <c r="F16" s="7">
        <f t="shared" si="6"/>
        <v>104902</v>
      </c>
      <c r="G16" s="7">
        <v>349387</v>
      </c>
      <c r="H16" s="7">
        <v>55434</v>
      </c>
      <c r="I16" s="7">
        <f t="shared" si="0"/>
        <v>293953</v>
      </c>
      <c r="K16" t="s">
        <v>188</v>
      </c>
      <c r="L16" s="26">
        <f t="shared" si="1"/>
        <v>104902</v>
      </c>
      <c r="M16" s="26">
        <f t="shared" si="2"/>
        <v>293953</v>
      </c>
      <c r="O16" s="39" t="s">
        <v>194</v>
      </c>
      <c r="P16" s="26">
        <v>294600</v>
      </c>
      <c r="Q16">
        <v>294600</v>
      </c>
      <c r="R16" s="24">
        <f t="shared" si="3"/>
        <v>6.1669794465418551E-2</v>
      </c>
      <c r="T16" s="23" t="s">
        <v>194</v>
      </c>
      <c r="U16" s="35">
        <v>3000</v>
      </c>
      <c r="V16">
        <v>3000</v>
      </c>
      <c r="W16" s="24">
        <f t="shared" si="4"/>
        <v>6.969317810649211E-4</v>
      </c>
    </row>
    <row r="17" spans="1:23" x14ac:dyDescent="0.25">
      <c r="A17" s="124">
        <v>2540</v>
      </c>
      <c r="B17" s="124" t="str">
        <f t="shared" si="5"/>
        <v>25</v>
      </c>
      <c r="C17" s="124" t="s">
        <v>16</v>
      </c>
      <c r="D17" s="7">
        <v>80800</v>
      </c>
      <c r="E17" s="7">
        <v>16200</v>
      </c>
      <c r="F17" s="7">
        <f t="shared" si="6"/>
        <v>64600</v>
      </c>
      <c r="G17" s="7">
        <v>0</v>
      </c>
      <c r="H17" s="7">
        <v>0</v>
      </c>
      <c r="I17" s="7">
        <f t="shared" si="0"/>
        <v>0</v>
      </c>
      <c r="K17" t="s">
        <v>189</v>
      </c>
      <c r="L17" s="26">
        <f t="shared" si="1"/>
        <v>64600</v>
      </c>
      <c r="M17" s="26">
        <f t="shared" si="2"/>
        <v>0</v>
      </c>
      <c r="O17" s="23" t="s">
        <v>231</v>
      </c>
      <c r="P17" s="26">
        <v>0</v>
      </c>
      <c r="Q17">
        <v>0</v>
      </c>
      <c r="R17" s="24">
        <f t="shared" si="3"/>
        <v>0</v>
      </c>
      <c r="T17" s="23" t="s">
        <v>231</v>
      </c>
      <c r="U17" s="35">
        <v>0</v>
      </c>
      <c r="V17">
        <v>0</v>
      </c>
      <c r="W17" s="24">
        <f t="shared" si="4"/>
        <v>0</v>
      </c>
    </row>
    <row r="18" spans="1:23" x14ac:dyDescent="0.25">
      <c r="A18" s="7">
        <v>2640</v>
      </c>
      <c r="B18" s="26" t="str">
        <f t="shared" si="5"/>
        <v>26</v>
      </c>
      <c r="C18" s="7" t="s">
        <v>17</v>
      </c>
      <c r="D18" s="7">
        <v>0</v>
      </c>
      <c r="E18" s="7">
        <v>0</v>
      </c>
      <c r="F18" s="7">
        <f t="shared" si="6"/>
        <v>0</v>
      </c>
      <c r="G18" s="7">
        <v>0</v>
      </c>
      <c r="H18" s="7">
        <v>0</v>
      </c>
      <c r="I18" s="7">
        <f t="shared" si="0"/>
        <v>0</v>
      </c>
      <c r="K18" t="s">
        <v>190</v>
      </c>
      <c r="L18" s="26">
        <f t="shared" si="1"/>
        <v>0</v>
      </c>
      <c r="M18" s="26">
        <f t="shared" si="2"/>
        <v>0</v>
      </c>
      <c r="O18" s="38" t="s">
        <v>195</v>
      </c>
      <c r="P18" s="26">
        <v>268272</v>
      </c>
      <c r="Q18">
        <v>268272</v>
      </c>
      <c r="R18" s="24">
        <f t="shared" si="3"/>
        <v>5.6158449086309452E-2</v>
      </c>
      <c r="T18" s="38" t="s">
        <v>195</v>
      </c>
      <c r="U18" s="35">
        <v>256258</v>
      </c>
      <c r="V18">
        <v>256258</v>
      </c>
      <c r="W18" s="24">
        <f t="shared" si="4"/>
        <v>5.9531448117378177E-2</v>
      </c>
    </row>
    <row r="19" spans="1:23" x14ac:dyDescent="0.25">
      <c r="A19" s="17">
        <v>3110</v>
      </c>
      <c r="B19" s="17" t="str">
        <f t="shared" si="5"/>
        <v>31</v>
      </c>
      <c r="C19" s="17" t="s">
        <v>19</v>
      </c>
      <c r="D19" s="7">
        <v>46204</v>
      </c>
      <c r="E19" s="7">
        <v>0</v>
      </c>
      <c r="F19" s="7">
        <f t="shared" si="6"/>
        <v>46204</v>
      </c>
      <c r="G19" s="7">
        <v>2899</v>
      </c>
      <c r="H19" s="7">
        <v>0</v>
      </c>
      <c r="I19" s="7">
        <f t="shared" si="0"/>
        <v>2899</v>
      </c>
      <c r="K19" t="s">
        <v>192</v>
      </c>
      <c r="L19" s="26">
        <f t="shared" si="1"/>
        <v>46204</v>
      </c>
      <c r="M19" s="26">
        <f t="shared" si="2"/>
        <v>2899</v>
      </c>
      <c r="O19" s="23" t="s">
        <v>196</v>
      </c>
      <c r="P19" s="26">
        <v>212596</v>
      </c>
      <c r="Q19">
        <v>212596</v>
      </c>
      <c r="R19" s="24">
        <f t="shared" si="3"/>
        <v>4.4503569667923022E-2</v>
      </c>
      <c r="T19" s="23" t="s">
        <v>196</v>
      </c>
      <c r="U19" s="35">
        <v>0</v>
      </c>
      <c r="V19">
        <v>0</v>
      </c>
      <c r="W19" s="24">
        <f t="shared" si="4"/>
        <v>0</v>
      </c>
    </row>
    <row r="20" spans="1:23" x14ac:dyDescent="0.25">
      <c r="A20" s="17">
        <v>3120</v>
      </c>
      <c r="B20" s="17" t="str">
        <f t="shared" si="5"/>
        <v>31</v>
      </c>
      <c r="C20" s="17" t="s">
        <v>20</v>
      </c>
      <c r="D20" s="7">
        <v>0</v>
      </c>
      <c r="E20" s="7">
        <v>0</v>
      </c>
      <c r="F20" s="7">
        <f t="shared" si="6"/>
        <v>0</v>
      </c>
      <c r="G20" s="7">
        <v>0</v>
      </c>
      <c r="H20" s="13">
        <f>1628-1628</f>
        <v>0</v>
      </c>
      <c r="I20" s="7">
        <f t="shared" si="0"/>
        <v>0</v>
      </c>
      <c r="K20" t="s">
        <v>192</v>
      </c>
      <c r="L20" s="26">
        <f t="shared" si="1"/>
        <v>0</v>
      </c>
      <c r="M20" s="26">
        <f t="shared" si="2"/>
        <v>0</v>
      </c>
      <c r="O20" s="23" t="s">
        <v>197</v>
      </c>
      <c r="P20" s="26">
        <v>22181</v>
      </c>
      <c r="Q20">
        <v>22181</v>
      </c>
      <c r="R20" s="24">
        <f t="shared" si="3"/>
        <v>4.6432373083416453E-3</v>
      </c>
      <c r="T20" s="23" t="s">
        <v>197</v>
      </c>
      <c r="U20" s="35">
        <v>37156</v>
      </c>
      <c r="V20">
        <v>37156</v>
      </c>
      <c r="W20" s="24">
        <f t="shared" si="4"/>
        <v>8.6317324190827351E-3</v>
      </c>
    </row>
    <row r="21" spans="1:23" x14ac:dyDescent="0.25">
      <c r="A21" s="17">
        <v>3130</v>
      </c>
      <c r="B21" s="17" t="str">
        <f t="shared" si="5"/>
        <v>31</v>
      </c>
      <c r="C21" s="17" t="s">
        <v>21</v>
      </c>
      <c r="D21" s="7">
        <v>7521</v>
      </c>
      <c r="E21" s="7">
        <v>0</v>
      </c>
      <c r="F21" s="7">
        <f t="shared" si="6"/>
        <v>7521</v>
      </c>
      <c r="G21" s="7">
        <v>0</v>
      </c>
      <c r="H21" s="7">
        <v>0</v>
      </c>
      <c r="I21" s="7">
        <f t="shared" si="0"/>
        <v>0</v>
      </c>
      <c r="K21" t="s">
        <v>192</v>
      </c>
      <c r="L21" s="26">
        <f t="shared" si="1"/>
        <v>7521</v>
      </c>
      <c r="M21" s="26">
        <f t="shared" si="2"/>
        <v>0</v>
      </c>
      <c r="O21" s="23" t="s">
        <v>198</v>
      </c>
      <c r="P21" s="26">
        <v>6370</v>
      </c>
      <c r="Q21">
        <v>6370</v>
      </c>
      <c r="R21" s="24">
        <f t="shared" si="3"/>
        <v>1.3334575381694371E-3</v>
      </c>
      <c r="T21" s="23" t="s">
        <v>198</v>
      </c>
      <c r="U21" s="35">
        <v>6541</v>
      </c>
      <c r="V21">
        <v>6541</v>
      </c>
      <c r="W21" s="24">
        <f t="shared" si="4"/>
        <v>1.5195435933152161E-3</v>
      </c>
    </row>
    <row r="22" spans="1:23" x14ac:dyDescent="0.25">
      <c r="A22" s="17">
        <v>3190</v>
      </c>
      <c r="B22" s="17" t="str">
        <f t="shared" si="5"/>
        <v>31</v>
      </c>
      <c r="C22" s="17" t="s">
        <v>22</v>
      </c>
      <c r="D22" s="7">
        <v>12724</v>
      </c>
      <c r="E22" s="7">
        <v>0</v>
      </c>
      <c r="F22" s="7">
        <f t="shared" si="6"/>
        <v>12724</v>
      </c>
      <c r="G22" s="7">
        <v>11087</v>
      </c>
      <c r="H22" s="7">
        <v>1538</v>
      </c>
      <c r="I22" s="7">
        <f t="shared" si="0"/>
        <v>9549</v>
      </c>
      <c r="K22" t="s">
        <v>192</v>
      </c>
      <c r="L22" s="26">
        <f t="shared" si="1"/>
        <v>12724</v>
      </c>
      <c r="M22" s="26">
        <f t="shared" si="2"/>
        <v>9549</v>
      </c>
      <c r="O22" s="23" t="s">
        <v>199</v>
      </c>
      <c r="P22" s="26">
        <v>24166</v>
      </c>
      <c r="Q22">
        <v>24166</v>
      </c>
      <c r="R22" s="24">
        <f t="shared" si="3"/>
        <v>5.0587652853065334E-3</v>
      </c>
      <c r="T22" s="23" t="s">
        <v>199</v>
      </c>
      <c r="U22" s="35">
        <v>112900</v>
      </c>
      <c r="V22">
        <v>112900</v>
      </c>
      <c r="W22" s="24">
        <f t="shared" si="4"/>
        <v>2.6227866027409862E-2</v>
      </c>
    </row>
    <row r="23" spans="1:23" x14ac:dyDescent="0.25">
      <c r="A23" s="7">
        <v>3211</v>
      </c>
      <c r="B23" s="26" t="str">
        <f t="shared" si="5"/>
        <v>32</v>
      </c>
      <c r="C23" s="7" t="s">
        <v>23</v>
      </c>
      <c r="D23" s="7">
        <v>1599</v>
      </c>
      <c r="E23" s="7">
        <v>0</v>
      </c>
      <c r="F23" s="7">
        <f t="shared" si="6"/>
        <v>1599</v>
      </c>
      <c r="G23" s="7">
        <v>403611</v>
      </c>
      <c r="H23" s="7">
        <v>0</v>
      </c>
      <c r="I23" s="7">
        <f t="shared" si="0"/>
        <v>403611</v>
      </c>
      <c r="K23" t="s">
        <v>193</v>
      </c>
      <c r="L23" s="26">
        <f t="shared" si="1"/>
        <v>1599</v>
      </c>
      <c r="M23" s="26">
        <f t="shared" si="2"/>
        <v>403611</v>
      </c>
      <c r="O23" s="23" t="s">
        <v>200</v>
      </c>
      <c r="P23" s="26">
        <v>1700</v>
      </c>
      <c r="Q23">
        <v>1700</v>
      </c>
      <c r="R23" s="24">
        <f t="shared" si="3"/>
        <v>3.5586778883642744E-4</v>
      </c>
      <c r="T23" s="23" t="s">
        <v>200</v>
      </c>
      <c r="U23" s="35">
        <v>47303</v>
      </c>
      <c r="V23">
        <v>47303</v>
      </c>
      <c r="W23" s="24">
        <f t="shared" si="4"/>
        <v>1.0988988013237987E-2</v>
      </c>
    </row>
    <row r="24" spans="1:23" x14ac:dyDescent="0.25">
      <c r="A24" s="16">
        <v>3219</v>
      </c>
      <c r="B24" s="16" t="str">
        <f t="shared" si="5"/>
        <v>32</v>
      </c>
      <c r="C24" s="16" t="s">
        <v>25</v>
      </c>
      <c r="D24" s="7">
        <v>135719</v>
      </c>
      <c r="E24" s="7">
        <v>0</v>
      </c>
      <c r="F24" s="7">
        <f t="shared" si="6"/>
        <v>135719</v>
      </c>
      <c r="G24" s="7">
        <v>0</v>
      </c>
      <c r="H24" s="7">
        <v>0</v>
      </c>
      <c r="I24" s="7">
        <f t="shared" si="0"/>
        <v>0</v>
      </c>
      <c r="K24" t="s">
        <v>193</v>
      </c>
      <c r="L24" s="26">
        <f t="shared" si="1"/>
        <v>135719</v>
      </c>
      <c r="M24" s="26">
        <f t="shared" si="2"/>
        <v>0</v>
      </c>
      <c r="O24" s="23" t="s">
        <v>232</v>
      </c>
      <c r="P24" s="26">
        <v>0</v>
      </c>
      <c r="Q24">
        <v>0</v>
      </c>
      <c r="R24" s="24">
        <f t="shared" si="3"/>
        <v>0</v>
      </c>
      <c r="T24" s="23" t="s">
        <v>232</v>
      </c>
      <c r="U24" s="35">
        <v>0</v>
      </c>
      <c r="V24">
        <v>0</v>
      </c>
      <c r="W24" s="24">
        <f t="shared" si="4"/>
        <v>0</v>
      </c>
    </row>
    <row r="25" spans="1:23" x14ac:dyDescent="0.25">
      <c r="A25" s="16">
        <v>3220</v>
      </c>
      <c r="B25" s="16" t="str">
        <f t="shared" si="5"/>
        <v>32</v>
      </c>
      <c r="C25" s="16" t="s">
        <v>26</v>
      </c>
      <c r="D25" s="7">
        <v>254190</v>
      </c>
      <c r="E25" s="7">
        <v>0</v>
      </c>
      <c r="F25" s="7">
        <f t="shared" si="6"/>
        <v>254190</v>
      </c>
      <c r="G25" s="7">
        <v>142636</v>
      </c>
      <c r="H25" s="7">
        <v>0</v>
      </c>
      <c r="I25" s="7">
        <f t="shared" si="0"/>
        <v>142636</v>
      </c>
      <c r="K25" t="s">
        <v>193</v>
      </c>
      <c r="L25" s="26">
        <f t="shared" si="1"/>
        <v>254190</v>
      </c>
      <c r="M25" s="26">
        <f t="shared" si="2"/>
        <v>142636</v>
      </c>
      <c r="O25" s="23" t="s">
        <v>201</v>
      </c>
      <c r="P25" s="26">
        <v>4700</v>
      </c>
      <c r="Q25">
        <v>4700</v>
      </c>
      <c r="R25" s="24">
        <f t="shared" si="3"/>
        <v>9.8386976913600538E-4</v>
      </c>
      <c r="T25" s="39" t="s">
        <v>201</v>
      </c>
      <c r="U25" s="35">
        <v>535786</v>
      </c>
      <c r="V25">
        <v>535786</v>
      </c>
      <c r="W25" s="24">
        <f t="shared" si="4"/>
        <v>0.12446876374988326</v>
      </c>
    </row>
    <row r="26" spans="1:23" x14ac:dyDescent="0.25">
      <c r="A26" s="7">
        <v>3230</v>
      </c>
      <c r="B26" s="26" t="str">
        <f t="shared" si="5"/>
        <v>32</v>
      </c>
      <c r="C26" s="7" t="s">
        <v>27</v>
      </c>
      <c r="D26" s="7">
        <v>0</v>
      </c>
      <c r="E26" s="7">
        <v>0</v>
      </c>
      <c r="F26" s="7">
        <f t="shared" si="6"/>
        <v>0</v>
      </c>
      <c r="G26" s="7">
        <v>0</v>
      </c>
      <c r="H26" s="7">
        <v>0</v>
      </c>
      <c r="I26" s="7">
        <f t="shared" si="0"/>
        <v>0</v>
      </c>
      <c r="K26" t="s">
        <v>193</v>
      </c>
      <c r="L26" s="26">
        <f t="shared" si="1"/>
        <v>0</v>
      </c>
      <c r="M26" s="26">
        <f t="shared" si="2"/>
        <v>0</v>
      </c>
      <c r="O26" s="23" t="s">
        <v>202</v>
      </c>
      <c r="P26" s="26">
        <v>15252</v>
      </c>
      <c r="Q26">
        <v>15252</v>
      </c>
      <c r="R26" s="24">
        <f t="shared" si="3"/>
        <v>3.1927620678430541E-3</v>
      </c>
      <c r="T26" s="39" t="s">
        <v>202</v>
      </c>
      <c r="U26" s="35">
        <v>373882</v>
      </c>
      <c r="V26">
        <v>373882</v>
      </c>
      <c r="W26" s="24">
        <f t="shared" si="4"/>
        <v>8.6856749389371601E-2</v>
      </c>
    </row>
    <row r="27" spans="1:23" x14ac:dyDescent="0.25">
      <c r="A27" s="7">
        <v>3240</v>
      </c>
      <c r="B27" s="26" t="str">
        <f t="shared" si="5"/>
        <v>32</v>
      </c>
      <c r="C27" s="7" t="s">
        <v>28</v>
      </c>
      <c r="D27" s="7">
        <v>0</v>
      </c>
      <c r="E27" s="7">
        <v>0</v>
      </c>
      <c r="F27" s="7">
        <f t="shared" si="6"/>
        <v>0</v>
      </c>
      <c r="G27" s="7">
        <v>0</v>
      </c>
      <c r="H27" s="7">
        <v>0</v>
      </c>
      <c r="I27" s="7">
        <f t="shared" si="0"/>
        <v>0</v>
      </c>
      <c r="K27" t="s">
        <v>193</v>
      </c>
      <c r="L27" s="26">
        <f t="shared" si="1"/>
        <v>0</v>
      </c>
      <c r="M27" s="26">
        <f t="shared" si="2"/>
        <v>0</v>
      </c>
      <c r="O27" s="23" t="s">
        <v>203</v>
      </c>
      <c r="P27" s="26">
        <v>-5779</v>
      </c>
      <c r="Q27">
        <v>-5779</v>
      </c>
      <c r="R27" s="24">
        <f t="shared" si="3"/>
        <v>-1.2097411480504201E-3</v>
      </c>
      <c r="T27" s="23" t="s">
        <v>203</v>
      </c>
      <c r="U27" s="35">
        <v>35918</v>
      </c>
      <c r="V27">
        <v>35918</v>
      </c>
      <c r="W27" s="24">
        <f t="shared" si="4"/>
        <v>8.3441319040966112E-3</v>
      </c>
    </row>
    <row r="28" spans="1:23" x14ac:dyDescent="0.25">
      <c r="A28" s="7">
        <v>3250</v>
      </c>
      <c r="B28" s="26" t="str">
        <f t="shared" si="5"/>
        <v>32</v>
      </c>
      <c r="C28" s="7" t="s">
        <v>129</v>
      </c>
      <c r="D28" s="7">
        <v>0</v>
      </c>
      <c r="E28" s="7">
        <v>0</v>
      </c>
      <c r="F28" s="7">
        <f t="shared" si="6"/>
        <v>0</v>
      </c>
      <c r="G28" s="7">
        <v>0</v>
      </c>
      <c r="H28" s="7">
        <v>0</v>
      </c>
      <c r="I28" s="7">
        <f t="shared" si="0"/>
        <v>0</v>
      </c>
      <c r="K28" t="s">
        <v>193</v>
      </c>
      <c r="L28" s="26">
        <f t="shared" si="1"/>
        <v>0</v>
      </c>
      <c r="M28" s="26">
        <f t="shared" si="2"/>
        <v>0</v>
      </c>
      <c r="O28" s="23" t="s">
        <v>233</v>
      </c>
      <c r="P28" s="26">
        <v>0</v>
      </c>
      <c r="Q28">
        <v>0</v>
      </c>
      <c r="R28" s="24">
        <f t="shared" si="3"/>
        <v>0</v>
      </c>
      <c r="T28" s="23" t="s">
        <v>233</v>
      </c>
      <c r="U28" s="35">
        <v>0</v>
      </c>
      <c r="V28">
        <v>0</v>
      </c>
      <c r="W28" s="24">
        <f t="shared" si="4"/>
        <v>0</v>
      </c>
    </row>
    <row r="29" spans="1:23" x14ac:dyDescent="0.25">
      <c r="A29" s="7">
        <v>3260</v>
      </c>
      <c r="B29" s="26" t="str">
        <f t="shared" si="5"/>
        <v>32</v>
      </c>
      <c r="C29" s="7" t="s">
        <v>29</v>
      </c>
      <c r="D29" s="7">
        <v>0</v>
      </c>
      <c r="E29" s="7">
        <v>0</v>
      </c>
      <c r="F29" s="7">
        <f t="shared" si="6"/>
        <v>0</v>
      </c>
      <c r="G29" s="7">
        <v>159338</v>
      </c>
      <c r="H29" s="7">
        <v>0</v>
      </c>
      <c r="I29" s="7">
        <f t="shared" si="0"/>
        <v>159338</v>
      </c>
      <c r="K29" t="s">
        <v>193</v>
      </c>
      <c r="L29" s="26">
        <f t="shared" si="1"/>
        <v>0</v>
      </c>
      <c r="M29" s="26">
        <f t="shared" si="2"/>
        <v>159338</v>
      </c>
      <c r="O29" s="23" t="s">
        <v>239</v>
      </c>
      <c r="P29" s="26">
        <v>0</v>
      </c>
      <c r="Q29">
        <v>0</v>
      </c>
      <c r="R29" s="24">
        <f t="shared" si="3"/>
        <v>0</v>
      </c>
      <c r="T29" s="23" t="s">
        <v>239</v>
      </c>
      <c r="U29" s="35">
        <v>0</v>
      </c>
      <c r="V29">
        <v>0</v>
      </c>
      <c r="W29" s="24">
        <f t="shared" si="4"/>
        <v>0</v>
      </c>
    </row>
    <row r="30" spans="1:23" x14ac:dyDescent="0.25">
      <c r="A30" s="7">
        <v>3273</v>
      </c>
      <c r="B30" s="26" t="str">
        <f t="shared" si="5"/>
        <v>32</v>
      </c>
      <c r="C30" s="7" t="s">
        <v>32</v>
      </c>
      <c r="D30" s="7">
        <v>0</v>
      </c>
      <c r="E30" s="7">
        <v>0</v>
      </c>
      <c r="F30" s="7">
        <f t="shared" si="6"/>
        <v>0</v>
      </c>
      <c r="G30" s="7">
        <v>0</v>
      </c>
      <c r="H30" s="7">
        <v>0</v>
      </c>
      <c r="I30" s="7">
        <f t="shared" si="0"/>
        <v>0</v>
      </c>
      <c r="K30" t="s">
        <v>193</v>
      </c>
      <c r="L30" s="26">
        <f t="shared" si="1"/>
        <v>0</v>
      </c>
      <c r="M30" s="26">
        <f t="shared" si="2"/>
        <v>0</v>
      </c>
      <c r="O30" s="23" t="s">
        <v>204</v>
      </c>
      <c r="P30" s="26">
        <v>0</v>
      </c>
      <c r="Q30">
        <v>0</v>
      </c>
      <c r="R30" s="24">
        <f t="shared" si="3"/>
        <v>0</v>
      </c>
      <c r="T30" s="23" t="s">
        <v>204</v>
      </c>
      <c r="U30" s="35">
        <v>0</v>
      </c>
      <c r="V30">
        <v>0</v>
      </c>
      <c r="W30" s="24">
        <f t="shared" si="4"/>
        <v>0</v>
      </c>
    </row>
    <row r="31" spans="1:23" x14ac:dyDescent="0.25">
      <c r="A31" s="16">
        <v>3274</v>
      </c>
      <c r="B31" s="16" t="str">
        <f t="shared" si="5"/>
        <v>32</v>
      </c>
      <c r="C31" s="16" t="s">
        <v>33</v>
      </c>
      <c r="D31" s="7">
        <v>91159</v>
      </c>
      <c r="E31" s="7">
        <v>71512</v>
      </c>
      <c r="F31" s="7">
        <f t="shared" si="6"/>
        <v>19647</v>
      </c>
      <c r="G31" s="7">
        <v>0</v>
      </c>
      <c r="H31" s="13">
        <f>23831-23831</f>
        <v>0</v>
      </c>
      <c r="I31" s="7">
        <f t="shared" si="0"/>
        <v>0</v>
      </c>
      <c r="K31" t="s">
        <v>193</v>
      </c>
      <c r="L31" s="26">
        <f t="shared" si="1"/>
        <v>19647</v>
      </c>
      <c r="M31" s="26">
        <f t="shared" si="2"/>
        <v>0</v>
      </c>
      <c r="O31" s="23" t="s">
        <v>205</v>
      </c>
      <c r="P31" s="26">
        <v>0</v>
      </c>
      <c r="Q31">
        <v>0</v>
      </c>
      <c r="R31" s="24">
        <f t="shared" si="3"/>
        <v>0</v>
      </c>
      <c r="T31" s="23" t="s">
        <v>205</v>
      </c>
      <c r="U31" s="35">
        <v>0</v>
      </c>
      <c r="V31">
        <v>0</v>
      </c>
      <c r="W31" s="24">
        <f t="shared" si="4"/>
        <v>0</v>
      </c>
    </row>
    <row r="32" spans="1:23" x14ac:dyDescent="0.25">
      <c r="A32" s="16">
        <v>3275</v>
      </c>
      <c r="B32" s="16" t="str">
        <f t="shared" si="5"/>
        <v>32</v>
      </c>
      <c r="C32" s="16" t="s">
        <v>34</v>
      </c>
      <c r="D32" s="7">
        <v>17642</v>
      </c>
      <c r="E32" s="7">
        <v>0</v>
      </c>
      <c r="F32" s="7">
        <f t="shared" si="6"/>
        <v>17642</v>
      </c>
      <c r="G32" s="7">
        <v>3000</v>
      </c>
      <c r="H32" s="7">
        <v>1500</v>
      </c>
      <c r="I32" s="7">
        <f t="shared" si="0"/>
        <v>1500</v>
      </c>
      <c r="K32" t="s">
        <v>193</v>
      </c>
      <c r="L32" s="26">
        <f t="shared" si="1"/>
        <v>17642</v>
      </c>
      <c r="M32" s="26">
        <f t="shared" si="2"/>
        <v>1500</v>
      </c>
      <c r="O32" s="23" t="s">
        <v>206</v>
      </c>
      <c r="P32" s="26">
        <v>32706</v>
      </c>
      <c r="Q32">
        <v>32706</v>
      </c>
      <c r="R32" s="24">
        <f t="shared" si="3"/>
        <v>6.846477589225998E-3</v>
      </c>
      <c r="T32" s="23" t="s">
        <v>206</v>
      </c>
      <c r="U32" s="35">
        <v>0</v>
      </c>
      <c r="V32">
        <v>0</v>
      </c>
      <c r="W32" s="24">
        <f t="shared" si="4"/>
        <v>0</v>
      </c>
    </row>
    <row r="33" spans="1:23" x14ac:dyDescent="0.25">
      <c r="A33" s="16">
        <v>3276</v>
      </c>
      <c r="B33" s="16" t="str">
        <f t="shared" si="5"/>
        <v>32</v>
      </c>
      <c r="C33" s="16" t="s">
        <v>35</v>
      </c>
      <c r="D33" s="7">
        <v>3721</v>
      </c>
      <c r="E33" s="7">
        <v>0</v>
      </c>
      <c r="F33" s="7">
        <f t="shared" si="6"/>
        <v>3721</v>
      </c>
      <c r="G33" s="7">
        <v>0</v>
      </c>
      <c r="H33" s="13">
        <f>1391-1391</f>
        <v>0</v>
      </c>
      <c r="I33" s="7">
        <f t="shared" si="0"/>
        <v>0</v>
      </c>
      <c r="K33" t="s">
        <v>193</v>
      </c>
      <c r="L33" s="26">
        <f t="shared" si="1"/>
        <v>3721</v>
      </c>
      <c r="M33" s="26">
        <f t="shared" si="2"/>
        <v>0</v>
      </c>
      <c r="O33" s="23" t="s">
        <v>207</v>
      </c>
      <c r="P33" s="26">
        <v>0</v>
      </c>
      <c r="Q33">
        <v>0</v>
      </c>
      <c r="R33" s="24">
        <f t="shared" si="3"/>
        <v>0</v>
      </c>
      <c r="T33" s="23" t="s">
        <v>207</v>
      </c>
      <c r="U33" s="35">
        <v>12178</v>
      </c>
      <c r="V33">
        <v>12178</v>
      </c>
      <c r="W33" s="24">
        <f t="shared" si="4"/>
        <v>2.8290784099362027E-3</v>
      </c>
    </row>
    <row r="34" spans="1:23" x14ac:dyDescent="0.25">
      <c r="A34" s="7">
        <v>3279</v>
      </c>
      <c r="B34" s="26" t="str">
        <f t="shared" si="5"/>
        <v>32</v>
      </c>
      <c r="C34" s="7" t="s">
        <v>36</v>
      </c>
      <c r="D34" s="7">
        <v>3426</v>
      </c>
      <c r="E34" s="7">
        <v>0</v>
      </c>
      <c r="F34" s="7">
        <f t="shared" si="6"/>
        <v>3426</v>
      </c>
      <c r="G34" s="7">
        <v>0</v>
      </c>
      <c r="H34" s="7">
        <v>0</v>
      </c>
      <c r="I34" s="7">
        <f t="shared" si="0"/>
        <v>0</v>
      </c>
      <c r="K34" t="s">
        <v>193</v>
      </c>
      <c r="L34" s="26">
        <f t="shared" si="1"/>
        <v>3426</v>
      </c>
      <c r="M34" s="26">
        <f t="shared" si="2"/>
        <v>0</v>
      </c>
      <c r="O34" s="23" t="s">
        <v>208</v>
      </c>
      <c r="P34" s="26">
        <v>0</v>
      </c>
      <c r="Q34">
        <v>0</v>
      </c>
      <c r="R34" s="24">
        <f t="shared" si="3"/>
        <v>0</v>
      </c>
      <c r="T34" s="23" t="s">
        <v>208</v>
      </c>
      <c r="U34" s="35">
        <v>0</v>
      </c>
      <c r="V34">
        <v>0</v>
      </c>
      <c r="W34" s="24">
        <f t="shared" si="4"/>
        <v>0</v>
      </c>
    </row>
    <row r="35" spans="1:23" x14ac:dyDescent="0.25">
      <c r="A35" s="7">
        <v>3281</v>
      </c>
      <c r="B35" s="26" t="str">
        <f t="shared" si="5"/>
        <v>32</v>
      </c>
      <c r="C35" s="7" t="s">
        <v>130</v>
      </c>
      <c r="D35" s="7">
        <v>0</v>
      </c>
      <c r="E35" s="7">
        <v>0</v>
      </c>
      <c r="F35" s="7">
        <f t="shared" si="6"/>
        <v>0</v>
      </c>
      <c r="G35" s="7">
        <v>0</v>
      </c>
      <c r="H35" s="7">
        <v>0</v>
      </c>
      <c r="I35" s="7">
        <f t="shared" si="0"/>
        <v>0</v>
      </c>
      <c r="K35" t="s">
        <v>193</v>
      </c>
      <c r="L35" s="26">
        <f t="shared" si="1"/>
        <v>0</v>
      </c>
      <c r="M35" s="26">
        <f t="shared" si="2"/>
        <v>0</v>
      </c>
      <c r="O35" s="23" t="s">
        <v>209</v>
      </c>
      <c r="P35" s="26">
        <v>0</v>
      </c>
      <c r="Q35">
        <v>0</v>
      </c>
      <c r="R35" s="24">
        <f t="shared" si="3"/>
        <v>0</v>
      </c>
      <c r="T35" s="23" t="s">
        <v>209</v>
      </c>
      <c r="U35" s="35">
        <v>0</v>
      </c>
      <c r="V35">
        <v>0</v>
      </c>
      <c r="W35" s="24">
        <f t="shared" si="4"/>
        <v>0</v>
      </c>
    </row>
    <row r="36" spans="1:23" x14ac:dyDescent="0.25">
      <c r="A36" s="7">
        <v>3282</v>
      </c>
      <c r="B36" s="26" t="str">
        <f t="shared" si="5"/>
        <v>32</v>
      </c>
      <c r="C36" s="7" t="s">
        <v>131</v>
      </c>
      <c r="D36" s="7">
        <v>0</v>
      </c>
      <c r="E36" s="7">
        <v>0</v>
      </c>
      <c r="F36" s="7">
        <f t="shared" si="6"/>
        <v>0</v>
      </c>
      <c r="G36" s="7">
        <v>0</v>
      </c>
      <c r="H36" s="7">
        <v>0</v>
      </c>
      <c r="I36" s="7">
        <f t="shared" si="0"/>
        <v>0</v>
      </c>
      <c r="K36" t="s">
        <v>193</v>
      </c>
      <c r="L36" s="26">
        <f t="shared" si="1"/>
        <v>0</v>
      </c>
      <c r="M36" s="26">
        <f t="shared" si="2"/>
        <v>0</v>
      </c>
      <c r="O36" s="23" t="s">
        <v>210</v>
      </c>
      <c r="P36" s="26">
        <v>0</v>
      </c>
      <c r="Q36">
        <v>0</v>
      </c>
      <c r="R36" s="24">
        <f t="shared" si="3"/>
        <v>0</v>
      </c>
      <c r="T36" s="23" t="s">
        <v>210</v>
      </c>
      <c r="U36" s="35">
        <v>0</v>
      </c>
      <c r="V36">
        <v>0</v>
      </c>
      <c r="W36" s="24">
        <f t="shared" si="4"/>
        <v>0</v>
      </c>
    </row>
    <row r="37" spans="1:23" x14ac:dyDescent="0.25">
      <c r="A37" s="7">
        <v>3283</v>
      </c>
      <c r="B37" s="26" t="str">
        <f t="shared" si="5"/>
        <v>32</v>
      </c>
      <c r="C37" s="7" t="s">
        <v>106</v>
      </c>
      <c r="D37" s="7">
        <v>0</v>
      </c>
      <c r="E37" s="7">
        <v>0</v>
      </c>
      <c r="F37" s="7">
        <f t="shared" si="6"/>
        <v>0</v>
      </c>
      <c r="G37" s="7">
        <v>0</v>
      </c>
      <c r="H37" s="7">
        <v>0</v>
      </c>
      <c r="I37" s="7">
        <f t="shared" si="0"/>
        <v>0</v>
      </c>
      <c r="K37" t="s">
        <v>193</v>
      </c>
      <c r="L37" s="26">
        <f t="shared" si="1"/>
        <v>0</v>
      </c>
      <c r="M37" s="26">
        <f t="shared" si="2"/>
        <v>0</v>
      </c>
      <c r="O37" s="23" t="s">
        <v>211</v>
      </c>
      <c r="P37" s="26">
        <v>15097</v>
      </c>
      <c r="Q37">
        <v>15097</v>
      </c>
      <c r="R37" s="24">
        <f t="shared" si="3"/>
        <v>3.160315298860909E-3</v>
      </c>
      <c r="T37" s="23" t="s">
        <v>211</v>
      </c>
      <c r="U37" s="35">
        <v>13582</v>
      </c>
      <c r="V37">
        <v>13582</v>
      </c>
      <c r="W37" s="24">
        <f t="shared" si="4"/>
        <v>3.1552424834745858E-3</v>
      </c>
    </row>
    <row r="38" spans="1:23" x14ac:dyDescent="0.25">
      <c r="A38" s="7">
        <v>3284</v>
      </c>
      <c r="B38" s="26" t="str">
        <f t="shared" si="5"/>
        <v>32</v>
      </c>
      <c r="C38" s="7" t="s">
        <v>132</v>
      </c>
      <c r="D38" s="7">
        <v>0</v>
      </c>
      <c r="E38" s="7">
        <v>0</v>
      </c>
      <c r="F38" s="7">
        <f t="shared" si="6"/>
        <v>0</v>
      </c>
      <c r="G38" s="7">
        <v>0</v>
      </c>
      <c r="H38" s="7">
        <v>0</v>
      </c>
      <c r="I38" s="7">
        <f t="shared" si="0"/>
        <v>0</v>
      </c>
      <c r="K38" t="s">
        <v>193</v>
      </c>
      <c r="L38" s="26">
        <f t="shared" si="1"/>
        <v>0</v>
      </c>
      <c r="M38" s="26">
        <f t="shared" si="2"/>
        <v>0</v>
      </c>
      <c r="O38" s="23" t="s">
        <v>234</v>
      </c>
      <c r="P38" s="26">
        <v>0</v>
      </c>
      <c r="Q38">
        <v>0</v>
      </c>
      <c r="R38" s="24">
        <f t="shared" si="3"/>
        <v>0</v>
      </c>
      <c r="T38" s="23" t="s">
        <v>234</v>
      </c>
      <c r="U38" s="35">
        <v>0</v>
      </c>
      <c r="V38">
        <v>0</v>
      </c>
      <c r="W38" s="24">
        <f t="shared" si="4"/>
        <v>0</v>
      </c>
    </row>
    <row r="39" spans="1:23" x14ac:dyDescent="0.25">
      <c r="A39" s="7">
        <v>3285</v>
      </c>
      <c r="B39" s="26" t="str">
        <f t="shared" si="5"/>
        <v>32</v>
      </c>
      <c r="C39" s="7" t="s">
        <v>107</v>
      </c>
      <c r="D39" s="7">
        <v>0</v>
      </c>
      <c r="E39" s="7">
        <v>0</v>
      </c>
      <c r="F39" s="7">
        <f t="shared" si="6"/>
        <v>0</v>
      </c>
      <c r="G39" s="7">
        <v>0</v>
      </c>
      <c r="H39" s="7">
        <v>0</v>
      </c>
      <c r="I39" s="7">
        <f t="shared" si="0"/>
        <v>0</v>
      </c>
      <c r="K39" t="s">
        <v>193</v>
      </c>
      <c r="L39" s="26">
        <f t="shared" si="1"/>
        <v>0</v>
      </c>
      <c r="M39" s="26">
        <f t="shared" si="2"/>
        <v>0</v>
      </c>
      <c r="O39" s="23" t="s">
        <v>240</v>
      </c>
      <c r="P39" s="26">
        <v>0</v>
      </c>
      <c r="Q39">
        <v>0</v>
      </c>
      <c r="R39" s="24">
        <f t="shared" si="3"/>
        <v>0</v>
      </c>
      <c r="T39" s="23" t="s">
        <v>240</v>
      </c>
      <c r="U39" s="35">
        <v>0</v>
      </c>
      <c r="V39">
        <v>0</v>
      </c>
      <c r="W39" s="24">
        <f t="shared" si="4"/>
        <v>0</v>
      </c>
    </row>
    <row r="40" spans="1:23" x14ac:dyDescent="0.25">
      <c r="A40" s="7">
        <v>3286</v>
      </c>
      <c r="B40" s="26" t="str">
        <f t="shared" si="5"/>
        <v>32</v>
      </c>
      <c r="C40" s="7" t="s">
        <v>108</v>
      </c>
      <c r="D40" s="7">
        <v>0</v>
      </c>
      <c r="E40" s="7">
        <v>0</v>
      </c>
      <c r="F40" s="7">
        <f t="shared" si="6"/>
        <v>0</v>
      </c>
      <c r="G40" s="7">
        <v>0</v>
      </c>
      <c r="H40" s="7">
        <v>0</v>
      </c>
      <c r="I40" s="7">
        <f t="shared" si="0"/>
        <v>0</v>
      </c>
      <c r="K40" t="s">
        <v>193</v>
      </c>
      <c r="L40" s="26">
        <f t="shared" si="1"/>
        <v>0</v>
      </c>
      <c r="M40" s="26">
        <f t="shared" si="2"/>
        <v>0</v>
      </c>
      <c r="O40" s="23" t="s">
        <v>225</v>
      </c>
      <c r="P40" s="26">
        <v>0</v>
      </c>
      <c r="Q40">
        <v>0</v>
      </c>
      <c r="R40" s="24">
        <f t="shared" si="3"/>
        <v>0</v>
      </c>
      <c r="T40" s="23" t="s">
        <v>225</v>
      </c>
      <c r="U40" s="35">
        <v>0</v>
      </c>
      <c r="V40">
        <v>0</v>
      </c>
      <c r="W40" s="24">
        <f t="shared" si="4"/>
        <v>0</v>
      </c>
    </row>
    <row r="41" spans="1:23" x14ac:dyDescent="0.25">
      <c r="A41" s="7">
        <v>3291</v>
      </c>
      <c r="B41" s="26" t="str">
        <f t="shared" si="5"/>
        <v>32</v>
      </c>
      <c r="C41" s="7" t="s">
        <v>133</v>
      </c>
      <c r="D41" s="7">
        <v>0</v>
      </c>
      <c r="E41" s="7">
        <v>0</v>
      </c>
      <c r="F41" s="7">
        <f t="shared" si="6"/>
        <v>0</v>
      </c>
      <c r="G41" s="7">
        <v>0</v>
      </c>
      <c r="H41" s="7">
        <v>0</v>
      </c>
      <c r="I41" s="7">
        <f t="shared" si="0"/>
        <v>0</v>
      </c>
      <c r="K41" t="s">
        <v>193</v>
      </c>
      <c r="L41" s="26">
        <f t="shared" si="1"/>
        <v>0</v>
      </c>
      <c r="M41" s="26">
        <f t="shared" si="2"/>
        <v>0</v>
      </c>
      <c r="O41" s="23" t="s">
        <v>235</v>
      </c>
      <c r="P41" s="26">
        <v>0</v>
      </c>
      <c r="Q41">
        <v>0</v>
      </c>
      <c r="R41" s="24">
        <f t="shared" si="3"/>
        <v>0</v>
      </c>
      <c r="T41" s="23" t="s">
        <v>235</v>
      </c>
      <c r="U41" s="35">
        <v>0</v>
      </c>
      <c r="V41">
        <v>0</v>
      </c>
      <c r="W41" s="24">
        <f t="shared" si="4"/>
        <v>0</v>
      </c>
    </row>
    <row r="42" spans="1:23" x14ac:dyDescent="0.25">
      <c r="A42" s="7">
        <v>3292</v>
      </c>
      <c r="B42" s="26" t="str">
        <f t="shared" si="5"/>
        <v>32</v>
      </c>
      <c r="C42" s="7" t="s">
        <v>134</v>
      </c>
      <c r="D42" s="7">
        <v>0</v>
      </c>
      <c r="E42" s="7">
        <v>0</v>
      </c>
      <c r="F42" s="7">
        <f t="shared" si="6"/>
        <v>0</v>
      </c>
      <c r="G42" s="7">
        <v>0</v>
      </c>
      <c r="H42" s="7">
        <v>0</v>
      </c>
      <c r="I42" s="7">
        <f t="shared" si="0"/>
        <v>0</v>
      </c>
      <c r="K42" t="s">
        <v>193</v>
      </c>
      <c r="L42" s="26">
        <f t="shared" si="1"/>
        <v>0</v>
      </c>
      <c r="M42" s="26">
        <f t="shared" si="2"/>
        <v>0</v>
      </c>
      <c r="O42" s="23" t="s">
        <v>236</v>
      </c>
      <c r="P42" s="26">
        <v>9512</v>
      </c>
      <c r="Q42">
        <v>9512</v>
      </c>
      <c r="R42" s="24">
        <f t="shared" si="3"/>
        <v>1.9911849455365284E-3</v>
      </c>
      <c r="T42" s="23" t="s">
        <v>236</v>
      </c>
      <c r="U42" s="35">
        <v>0</v>
      </c>
      <c r="V42">
        <v>0</v>
      </c>
      <c r="W42" s="24">
        <f t="shared" si="4"/>
        <v>0</v>
      </c>
    </row>
    <row r="43" spans="1:23" x14ac:dyDescent="0.25">
      <c r="A43" s="7">
        <v>3293</v>
      </c>
      <c r="B43" s="26" t="str">
        <f t="shared" si="5"/>
        <v>32</v>
      </c>
      <c r="C43" s="7" t="s">
        <v>135</v>
      </c>
      <c r="D43" s="7">
        <v>0</v>
      </c>
      <c r="E43" s="7">
        <v>0</v>
      </c>
      <c r="F43" s="7">
        <f t="shared" si="6"/>
        <v>0</v>
      </c>
      <c r="G43" s="7">
        <v>0</v>
      </c>
      <c r="H43" s="7">
        <v>0</v>
      </c>
      <c r="I43" s="7">
        <f t="shared" si="0"/>
        <v>0</v>
      </c>
      <c r="K43" t="s">
        <v>193</v>
      </c>
      <c r="L43" s="26">
        <f t="shared" si="1"/>
        <v>0</v>
      </c>
      <c r="M43" s="26">
        <f t="shared" si="2"/>
        <v>0</v>
      </c>
      <c r="O43" s="23" t="s">
        <v>212</v>
      </c>
      <c r="P43" s="26">
        <v>0</v>
      </c>
      <c r="Q43">
        <v>0</v>
      </c>
      <c r="R43" s="24">
        <f t="shared" si="3"/>
        <v>0</v>
      </c>
      <c r="T43" s="23" t="s">
        <v>212</v>
      </c>
      <c r="U43" s="35">
        <v>0</v>
      </c>
      <c r="V43">
        <v>0</v>
      </c>
      <c r="W43" s="24">
        <f t="shared" si="4"/>
        <v>0</v>
      </c>
    </row>
    <row r="44" spans="1:23" x14ac:dyDescent="0.25">
      <c r="A44" s="7">
        <v>3297</v>
      </c>
      <c r="B44" s="26" t="str">
        <f t="shared" si="5"/>
        <v>32</v>
      </c>
      <c r="C44" s="7" t="s">
        <v>37</v>
      </c>
      <c r="D44" s="7">
        <v>0</v>
      </c>
      <c r="E44" s="7">
        <v>0</v>
      </c>
      <c r="F44" s="7">
        <f t="shared" si="6"/>
        <v>0</v>
      </c>
      <c r="G44" s="7">
        <v>0</v>
      </c>
      <c r="H44" s="7">
        <v>0</v>
      </c>
      <c r="I44" s="7">
        <f t="shared" si="0"/>
        <v>0</v>
      </c>
      <c r="K44" t="s">
        <v>193</v>
      </c>
      <c r="L44" s="26">
        <f t="shared" si="1"/>
        <v>0</v>
      </c>
      <c r="M44" s="26">
        <f t="shared" si="2"/>
        <v>0</v>
      </c>
      <c r="O44" s="23" t="s">
        <v>237</v>
      </c>
      <c r="P44" s="26">
        <v>0</v>
      </c>
      <c r="Q44">
        <v>0</v>
      </c>
      <c r="R44" s="24">
        <f t="shared" si="3"/>
        <v>0</v>
      </c>
      <c r="T44" s="23" t="s">
        <v>237</v>
      </c>
      <c r="U44" s="35">
        <v>0</v>
      </c>
      <c r="V44">
        <v>0</v>
      </c>
      <c r="W44" s="24">
        <f t="shared" si="4"/>
        <v>0</v>
      </c>
    </row>
    <row r="45" spans="1:23" x14ac:dyDescent="0.25">
      <c r="A45" s="7">
        <v>3298</v>
      </c>
      <c r="B45" s="26" t="str">
        <f t="shared" si="5"/>
        <v>32</v>
      </c>
      <c r="C45" s="7" t="s">
        <v>38</v>
      </c>
      <c r="D45" s="7">
        <v>0</v>
      </c>
      <c r="E45" s="7">
        <v>0</v>
      </c>
      <c r="F45" s="7">
        <f t="shared" si="6"/>
        <v>0</v>
      </c>
      <c r="G45" s="7">
        <v>6800</v>
      </c>
      <c r="H45" s="7">
        <v>0</v>
      </c>
      <c r="I45" s="7">
        <f t="shared" si="0"/>
        <v>6800</v>
      </c>
      <c r="K45" t="s">
        <v>193</v>
      </c>
      <c r="L45" s="26">
        <f t="shared" si="1"/>
        <v>0</v>
      </c>
      <c r="M45" s="26">
        <f t="shared" si="2"/>
        <v>6800</v>
      </c>
      <c r="O45" s="23" t="s">
        <v>214</v>
      </c>
      <c r="P45" s="26">
        <v>4777055</v>
      </c>
      <c r="Q45">
        <v>4777055</v>
      </c>
      <c r="T45" s="23" t="s">
        <v>214</v>
      </c>
      <c r="U45" s="35">
        <v>4304582</v>
      </c>
      <c r="V45">
        <v>4304582</v>
      </c>
    </row>
    <row r="46" spans="1:23" x14ac:dyDescent="0.25">
      <c r="A46" s="7">
        <v>3299</v>
      </c>
      <c r="B46" s="26" t="str">
        <f t="shared" si="5"/>
        <v>32</v>
      </c>
      <c r="C46" s="7" t="s">
        <v>39</v>
      </c>
      <c r="D46" s="7">
        <v>0</v>
      </c>
      <c r="E46" s="7">
        <v>0</v>
      </c>
      <c r="F46" s="7">
        <f t="shared" si="6"/>
        <v>0</v>
      </c>
      <c r="G46" s="7">
        <v>0</v>
      </c>
      <c r="H46" s="7">
        <v>0</v>
      </c>
      <c r="I46" s="7">
        <f t="shared" si="0"/>
        <v>0</v>
      </c>
      <c r="K46" t="s">
        <v>193</v>
      </c>
      <c r="L46" s="26">
        <f t="shared" si="1"/>
        <v>0</v>
      </c>
      <c r="M46" s="26">
        <f t="shared" si="2"/>
        <v>0</v>
      </c>
      <c r="O46" s="23" t="s">
        <v>215</v>
      </c>
      <c r="P46" s="26">
        <v>9554110</v>
      </c>
      <c r="Q46">
        <v>9554110</v>
      </c>
      <c r="T46" s="23" t="s">
        <v>215</v>
      </c>
      <c r="U46" s="35">
        <v>8609164</v>
      </c>
      <c r="V46">
        <v>8609164</v>
      </c>
    </row>
    <row r="47" spans="1:23" x14ac:dyDescent="0.25">
      <c r="A47" s="7">
        <v>4110</v>
      </c>
      <c r="B47" s="26" t="str">
        <f t="shared" si="5"/>
        <v>41</v>
      </c>
      <c r="C47" s="7" t="s">
        <v>136</v>
      </c>
      <c r="D47" s="7">
        <v>0</v>
      </c>
      <c r="E47" s="7">
        <v>0</v>
      </c>
      <c r="F47" s="7">
        <f t="shared" si="6"/>
        <v>0</v>
      </c>
      <c r="G47" s="7">
        <v>0</v>
      </c>
      <c r="H47" s="7">
        <v>0</v>
      </c>
      <c r="I47" s="7">
        <f t="shared" si="0"/>
        <v>0</v>
      </c>
      <c r="K47" t="s">
        <v>194</v>
      </c>
      <c r="L47" s="26">
        <f t="shared" si="1"/>
        <v>0</v>
      </c>
      <c r="M47" s="26">
        <f t="shared" si="2"/>
        <v>0</v>
      </c>
      <c r="R47" s="24">
        <f>SUM(R6:R44)</f>
        <v>1</v>
      </c>
      <c r="W47" s="24">
        <f>SUM(W6:W44)</f>
        <v>1</v>
      </c>
    </row>
    <row r="48" spans="1:23" x14ac:dyDescent="0.25">
      <c r="A48" s="7">
        <v>4150</v>
      </c>
      <c r="B48" s="26" t="str">
        <f t="shared" si="5"/>
        <v>41</v>
      </c>
      <c r="C48" s="7" t="s">
        <v>125</v>
      </c>
      <c r="D48" s="7">
        <v>0</v>
      </c>
      <c r="E48" s="7">
        <v>0</v>
      </c>
      <c r="F48" s="7">
        <f t="shared" si="6"/>
        <v>0</v>
      </c>
      <c r="G48" s="7">
        <v>0</v>
      </c>
      <c r="H48" s="7">
        <v>0</v>
      </c>
      <c r="I48" s="7">
        <f t="shared" si="0"/>
        <v>0</v>
      </c>
      <c r="K48" t="s">
        <v>194</v>
      </c>
      <c r="L48" s="26">
        <f t="shared" si="1"/>
        <v>0</v>
      </c>
      <c r="M48" s="26">
        <f t="shared" si="2"/>
        <v>0</v>
      </c>
      <c r="R48" s="24">
        <f>R6+R8+R10+R15+R16+R18</f>
        <v>0.86904484038806329</v>
      </c>
      <c r="W48" s="24">
        <f>W6+W9+W11+W15+W18+W25+W26</f>
        <v>0.89334295408938658</v>
      </c>
    </row>
    <row r="49" spans="1:13" x14ac:dyDescent="0.25">
      <c r="A49" s="31">
        <v>4161</v>
      </c>
      <c r="B49" s="31" t="str">
        <f t="shared" si="5"/>
        <v>41</v>
      </c>
      <c r="C49" s="31" t="s">
        <v>40</v>
      </c>
      <c r="D49" s="7">
        <v>500400</v>
      </c>
      <c r="E49" s="7">
        <v>210500</v>
      </c>
      <c r="F49" s="7">
        <f t="shared" si="6"/>
        <v>289900</v>
      </c>
      <c r="G49" s="7">
        <v>3000</v>
      </c>
      <c r="H49" s="7">
        <v>0</v>
      </c>
      <c r="I49" s="7">
        <f t="shared" si="0"/>
        <v>3000</v>
      </c>
      <c r="K49" t="s">
        <v>194</v>
      </c>
      <c r="L49" s="26">
        <f t="shared" si="1"/>
        <v>289900</v>
      </c>
      <c r="M49" s="26">
        <f t="shared" si="2"/>
        <v>3000</v>
      </c>
    </row>
    <row r="50" spans="1:13" x14ac:dyDescent="0.25">
      <c r="A50" s="31">
        <v>4170</v>
      </c>
      <c r="B50" s="31" t="str">
        <f t="shared" si="5"/>
        <v>41</v>
      </c>
      <c r="C50" s="31" t="s">
        <v>137</v>
      </c>
      <c r="D50" s="7">
        <v>4700</v>
      </c>
      <c r="E50" s="7">
        <v>0</v>
      </c>
      <c r="F50" s="7">
        <f t="shared" si="6"/>
        <v>4700</v>
      </c>
      <c r="G50" s="7">
        <v>0</v>
      </c>
      <c r="H50" s="7">
        <v>0</v>
      </c>
      <c r="I50" s="7">
        <f t="shared" si="0"/>
        <v>0</v>
      </c>
      <c r="K50" t="s">
        <v>194</v>
      </c>
      <c r="L50" s="26">
        <f t="shared" si="1"/>
        <v>4700</v>
      </c>
      <c r="M50" s="26">
        <f t="shared" si="2"/>
        <v>0</v>
      </c>
    </row>
    <row r="51" spans="1:13" x14ac:dyDescent="0.25">
      <c r="A51" s="7">
        <v>4189</v>
      </c>
      <c r="B51" s="26" t="str">
        <f t="shared" si="5"/>
        <v>41</v>
      </c>
      <c r="C51" s="7" t="s">
        <v>109</v>
      </c>
      <c r="D51" s="7">
        <v>0</v>
      </c>
      <c r="E51" s="7">
        <v>0</v>
      </c>
      <c r="F51" s="7">
        <f t="shared" si="6"/>
        <v>0</v>
      </c>
      <c r="G51" s="7">
        <v>0</v>
      </c>
      <c r="H51" s="7">
        <v>0</v>
      </c>
      <c r="I51" s="7">
        <f t="shared" si="0"/>
        <v>0</v>
      </c>
      <c r="K51" t="s">
        <v>194</v>
      </c>
      <c r="L51" s="26">
        <f t="shared" si="1"/>
        <v>0</v>
      </c>
      <c r="M51" s="26">
        <f t="shared" si="2"/>
        <v>0</v>
      </c>
    </row>
    <row r="52" spans="1:13" x14ac:dyDescent="0.25">
      <c r="A52" s="7">
        <v>4190</v>
      </c>
      <c r="B52" s="26" t="str">
        <f t="shared" si="5"/>
        <v>41</v>
      </c>
      <c r="C52" s="7" t="s">
        <v>138</v>
      </c>
      <c r="D52" s="7">
        <v>0</v>
      </c>
      <c r="E52" s="7">
        <v>0</v>
      </c>
      <c r="F52" s="7">
        <f t="shared" si="6"/>
        <v>0</v>
      </c>
      <c r="G52" s="7">
        <v>0</v>
      </c>
      <c r="H52" s="7">
        <v>0</v>
      </c>
      <c r="I52" s="7">
        <f t="shared" si="0"/>
        <v>0</v>
      </c>
      <c r="K52" t="s">
        <v>194</v>
      </c>
      <c r="L52" s="26">
        <f t="shared" si="1"/>
        <v>0</v>
      </c>
      <c r="M52" s="26">
        <f t="shared" si="2"/>
        <v>0</v>
      </c>
    </row>
    <row r="53" spans="1:13" x14ac:dyDescent="0.25">
      <c r="A53" s="7">
        <v>4225</v>
      </c>
      <c r="B53" s="26" t="str">
        <f t="shared" si="5"/>
        <v>42</v>
      </c>
      <c r="C53" s="7" t="s">
        <v>110</v>
      </c>
      <c r="D53" s="7">
        <v>0</v>
      </c>
      <c r="E53" s="7">
        <v>0</v>
      </c>
      <c r="F53" s="7">
        <f t="shared" si="6"/>
        <v>0</v>
      </c>
      <c r="G53" s="7">
        <v>0</v>
      </c>
      <c r="H53" s="7">
        <v>0</v>
      </c>
      <c r="I53" s="7">
        <f t="shared" si="0"/>
        <v>0</v>
      </c>
      <c r="K53" t="s">
        <v>231</v>
      </c>
      <c r="L53" s="26">
        <f t="shared" si="1"/>
        <v>0</v>
      </c>
      <c r="M53" s="26">
        <f t="shared" si="2"/>
        <v>0</v>
      </c>
    </row>
    <row r="54" spans="1:13" x14ac:dyDescent="0.25">
      <c r="A54" s="7">
        <v>4310</v>
      </c>
      <c r="B54" s="26" t="str">
        <f t="shared" si="5"/>
        <v>43</v>
      </c>
      <c r="C54" s="7" t="s">
        <v>139</v>
      </c>
      <c r="D54" s="7">
        <v>0</v>
      </c>
      <c r="E54" s="7">
        <v>0</v>
      </c>
      <c r="F54" s="7">
        <f t="shared" si="6"/>
        <v>0</v>
      </c>
      <c r="G54" s="7">
        <v>0</v>
      </c>
      <c r="H54" s="7">
        <v>0</v>
      </c>
      <c r="I54" s="7">
        <f t="shared" si="0"/>
        <v>0</v>
      </c>
      <c r="K54" t="s">
        <v>195</v>
      </c>
      <c r="L54" s="26">
        <f t="shared" si="1"/>
        <v>0</v>
      </c>
      <c r="M54" s="26">
        <f t="shared" si="2"/>
        <v>0</v>
      </c>
    </row>
    <row r="55" spans="1:13" x14ac:dyDescent="0.25">
      <c r="A55" s="15">
        <v>4322</v>
      </c>
      <c r="B55" s="15" t="str">
        <f t="shared" si="5"/>
        <v>43</v>
      </c>
      <c r="C55" s="15" t="s">
        <v>41</v>
      </c>
      <c r="D55" s="7">
        <v>22681</v>
      </c>
      <c r="E55" s="7">
        <v>0</v>
      </c>
      <c r="F55" s="7">
        <f t="shared" si="6"/>
        <v>22681</v>
      </c>
      <c r="G55" s="7">
        <v>8240</v>
      </c>
      <c r="H55" s="7">
        <v>1500</v>
      </c>
      <c r="I55" s="7">
        <f t="shared" si="0"/>
        <v>6740</v>
      </c>
      <c r="K55" t="s">
        <v>195</v>
      </c>
      <c r="L55" s="26">
        <f t="shared" si="1"/>
        <v>22681</v>
      </c>
      <c r="M55" s="26">
        <f t="shared" si="2"/>
        <v>6740</v>
      </c>
    </row>
    <row r="56" spans="1:13" x14ac:dyDescent="0.25">
      <c r="A56" s="15">
        <v>4323</v>
      </c>
      <c r="B56" s="15" t="str">
        <f t="shared" si="5"/>
        <v>43</v>
      </c>
      <c r="C56" s="15" t="s">
        <v>42</v>
      </c>
      <c r="D56" s="7">
        <v>21049</v>
      </c>
      <c r="E56" s="7">
        <v>14500</v>
      </c>
      <c r="F56" s="7">
        <f t="shared" si="6"/>
        <v>6549</v>
      </c>
      <c r="G56" s="7">
        <v>0</v>
      </c>
      <c r="H56" s="7">
        <v>0</v>
      </c>
      <c r="I56" s="7">
        <f t="shared" si="0"/>
        <v>0</v>
      </c>
      <c r="K56" t="s">
        <v>195</v>
      </c>
      <c r="L56" s="26">
        <f t="shared" si="1"/>
        <v>6549</v>
      </c>
      <c r="M56" s="26">
        <f t="shared" si="2"/>
        <v>0</v>
      </c>
    </row>
    <row r="57" spans="1:13" x14ac:dyDescent="0.25">
      <c r="A57" s="15">
        <v>4331</v>
      </c>
      <c r="B57" s="15" t="str">
        <f t="shared" si="5"/>
        <v>43</v>
      </c>
      <c r="C57" s="15" t="s">
        <v>43</v>
      </c>
      <c r="D57" s="7">
        <v>213013</v>
      </c>
      <c r="E57" s="7">
        <v>10500</v>
      </c>
      <c r="F57" s="7">
        <f t="shared" si="6"/>
        <v>202513</v>
      </c>
      <c r="G57" s="7">
        <v>254354</v>
      </c>
      <c r="H57" s="7">
        <v>4836</v>
      </c>
      <c r="I57" s="7">
        <f t="shared" si="0"/>
        <v>249518</v>
      </c>
      <c r="K57" t="s">
        <v>195</v>
      </c>
      <c r="L57" s="26">
        <f t="shared" si="1"/>
        <v>202513</v>
      </c>
      <c r="M57" s="26">
        <f t="shared" si="2"/>
        <v>249518</v>
      </c>
    </row>
    <row r="58" spans="1:13" x14ac:dyDescent="0.25">
      <c r="A58" s="15">
        <v>4335</v>
      </c>
      <c r="B58" s="15" t="str">
        <f t="shared" si="5"/>
        <v>43</v>
      </c>
      <c r="C58" s="15" t="s">
        <v>44</v>
      </c>
      <c r="D58" s="7">
        <v>36529</v>
      </c>
      <c r="E58" s="7">
        <v>0</v>
      </c>
      <c r="F58" s="7">
        <f t="shared" si="6"/>
        <v>36529</v>
      </c>
      <c r="G58" s="7">
        <v>0</v>
      </c>
      <c r="H58" s="7">
        <v>0</v>
      </c>
      <c r="I58" s="7">
        <f t="shared" si="0"/>
        <v>0</v>
      </c>
      <c r="K58" t="s">
        <v>195</v>
      </c>
      <c r="L58" s="26">
        <f t="shared" si="1"/>
        <v>36529</v>
      </c>
      <c r="M58" s="26">
        <f t="shared" si="2"/>
        <v>0</v>
      </c>
    </row>
    <row r="59" spans="1:13" x14ac:dyDescent="0.25">
      <c r="A59" s="7">
        <v>4410</v>
      </c>
      <c r="B59" s="26" t="str">
        <f t="shared" si="5"/>
        <v>44</v>
      </c>
      <c r="C59" s="7" t="s">
        <v>45</v>
      </c>
      <c r="D59" s="7">
        <v>0</v>
      </c>
      <c r="E59" s="7">
        <v>0</v>
      </c>
      <c r="F59" s="7">
        <f t="shared" si="6"/>
        <v>0</v>
      </c>
      <c r="G59" s="7">
        <v>166500</v>
      </c>
      <c r="H59" s="13">
        <f>206167-39667</f>
        <v>166500</v>
      </c>
      <c r="I59" s="7">
        <f t="shared" si="0"/>
        <v>0</v>
      </c>
      <c r="K59" t="s">
        <v>196</v>
      </c>
      <c r="L59" s="26">
        <f t="shared" si="1"/>
        <v>0</v>
      </c>
      <c r="M59" s="26">
        <f t="shared" si="2"/>
        <v>0</v>
      </c>
    </row>
    <row r="60" spans="1:13" x14ac:dyDescent="0.25">
      <c r="A60" s="7">
        <v>4420</v>
      </c>
      <c r="B60" s="26" t="str">
        <f t="shared" si="5"/>
        <v>44</v>
      </c>
      <c r="C60" s="7" t="s">
        <v>46</v>
      </c>
      <c r="D60" s="7">
        <v>228507</v>
      </c>
      <c r="E60" s="7">
        <v>15911</v>
      </c>
      <c r="F60" s="7">
        <f t="shared" si="6"/>
        <v>212596</v>
      </c>
      <c r="G60" s="7">
        <v>346785</v>
      </c>
      <c r="H60" s="13">
        <f>616369-269584</f>
        <v>346785</v>
      </c>
      <c r="I60" s="7">
        <f t="shared" si="0"/>
        <v>0</v>
      </c>
      <c r="K60" t="s">
        <v>196</v>
      </c>
      <c r="L60" s="26">
        <f t="shared" si="1"/>
        <v>212596</v>
      </c>
      <c r="M60" s="26">
        <f t="shared" si="2"/>
        <v>0</v>
      </c>
    </row>
    <row r="61" spans="1:13" x14ac:dyDescent="0.25">
      <c r="A61" s="21">
        <v>4650</v>
      </c>
      <c r="B61" s="21" t="str">
        <f t="shared" si="5"/>
        <v>46</v>
      </c>
      <c r="C61" s="21" t="s">
        <v>48</v>
      </c>
      <c r="D61" s="7">
        <v>20681</v>
      </c>
      <c r="E61" s="7">
        <v>0</v>
      </c>
      <c r="F61" s="7">
        <f t="shared" si="6"/>
        <v>20681</v>
      </c>
      <c r="G61" s="7">
        <v>0</v>
      </c>
      <c r="H61" s="7">
        <v>0</v>
      </c>
      <c r="I61" s="7">
        <f t="shared" si="0"/>
        <v>0</v>
      </c>
      <c r="K61" t="s">
        <v>197</v>
      </c>
      <c r="L61" s="26">
        <f t="shared" si="1"/>
        <v>20681</v>
      </c>
      <c r="M61" s="26">
        <f t="shared" si="2"/>
        <v>0</v>
      </c>
    </row>
    <row r="62" spans="1:13" x14ac:dyDescent="0.25">
      <c r="A62" s="21">
        <v>4670</v>
      </c>
      <c r="B62" s="21" t="str">
        <f t="shared" si="5"/>
        <v>46</v>
      </c>
      <c r="C62" s="21" t="s">
        <v>49</v>
      </c>
      <c r="D62" s="7">
        <v>1500</v>
      </c>
      <c r="E62" s="7">
        <v>0</v>
      </c>
      <c r="F62" s="7">
        <f t="shared" si="6"/>
        <v>1500</v>
      </c>
      <c r="G62" s="7">
        <v>7556</v>
      </c>
      <c r="H62" s="7">
        <v>0</v>
      </c>
      <c r="I62" s="7">
        <f t="shared" si="0"/>
        <v>7556</v>
      </c>
      <c r="K62" t="s">
        <v>197</v>
      </c>
      <c r="L62" s="26">
        <f t="shared" si="1"/>
        <v>1500</v>
      </c>
      <c r="M62" s="26">
        <f t="shared" si="2"/>
        <v>7556</v>
      </c>
    </row>
    <row r="63" spans="1:13" x14ac:dyDescent="0.25">
      <c r="A63" s="7">
        <v>4680</v>
      </c>
      <c r="B63" s="26" t="str">
        <f t="shared" si="5"/>
        <v>46</v>
      </c>
      <c r="C63" s="7" t="s">
        <v>111</v>
      </c>
      <c r="D63" s="7">
        <v>0</v>
      </c>
      <c r="E63" s="7">
        <v>0</v>
      </c>
      <c r="F63" s="7">
        <f t="shared" si="6"/>
        <v>0</v>
      </c>
      <c r="G63" s="7">
        <v>0</v>
      </c>
      <c r="H63" s="7">
        <v>0</v>
      </c>
      <c r="I63" s="7">
        <f t="shared" si="0"/>
        <v>0</v>
      </c>
      <c r="K63" t="s">
        <v>197</v>
      </c>
      <c r="L63" s="26">
        <f t="shared" si="1"/>
        <v>0</v>
      </c>
      <c r="M63" s="26">
        <f t="shared" si="2"/>
        <v>0</v>
      </c>
    </row>
    <row r="64" spans="1:13" x14ac:dyDescent="0.25">
      <c r="A64" s="7">
        <v>4690</v>
      </c>
      <c r="B64" s="26" t="str">
        <f t="shared" si="5"/>
        <v>46</v>
      </c>
      <c r="C64" s="7" t="s">
        <v>50</v>
      </c>
      <c r="D64" s="7">
        <v>0</v>
      </c>
      <c r="E64" s="7">
        <v>0</v>
      </c>
      <c r="F64" s="7">
        <f t="shared" si="6"/>
        <v>0</v>
      </c>
      <c r="G64" s="7">
        <v>29600</v>
      </c>
      <c r="H64" s="7">
        <v>0</v>
      </c>
      <c r="I64" s="7">
        <f t="shared" si="0"/>
        <v>29600</v>
      </c>
      <c r="K64" t="s">
        <v>197</v>
      </c>
      <c r="L64" s="26">
        <f t="shared" si="1"/>
        <v>0</v>
      </c>
      <c r="M64" s="26">
        <f t="shared" si="2"/>
        <v>29600</v>
      </c>
    </row>
    <row r="65" spans="1:13" x14ac:dyDescent="0.25">
      <c r="A65" s="7">
        <v>4741</v>
      </c>
      <c r="B65" s="26" t="str">
        <f t="shared" si="5"/>
        <v>47</v>
      </c>
      <c r="C65" s="7" t="s">
        <v>112</v>
      </c>
      <c r="D65" s="7">
        <v>0</v>
      </c>
      <c r="E65" s="7">
        <v>0</v>
      </c>
      <c r="F65" s="7">
        <f t="shared" si="6"/>
        <v>0</v>
      </c>
      <c r="G65" s="7">
        <v>0</v>
      </c>
      <c r="H65" s="7">
        <v>0</v>
      </c>
      <c r="I65" s="7">
        <f t="shared" si="0"/>
        <v>0</v>
      </c>
      <c r="K65" t="s">
        <v>198</v>
      </c>
      <c r="L65" s="26">
        <f t="shared" si="1"/>
        <v>0</v>
      </c>
      <c r="M65" s="26">
        <f t="shared" si="2"/>
        <v>0</v>
      </c>
    </row>
    <row r="66" spans="1:13" x14ac:dyDescent="0.25">
      <c r="A66" s="21">
        <v>4782</v>
      </c>
      <c r="B66" s="21" t="str">
        <f t="shared" si="5"/>
        <v>47</v>
      </c>
      <c r="C66" s="21" t="s">
        <v>51</v>
      </c>
      <c r="D66" s="7">
        <v>6370</v>
      </c>
      <c r="E66" s="7">
        <v>0</v>
      </c>
      <c r="F66" s="7">
        <f t="shared" si="6"/>
        <v>6370</v>
      </c>
      <c r="G66" s="7">
        <v>12702</v>
      </c>
      <c r="H66" s="7">
        <v>6161</v>
      </c>
      <c r="I66" s="7">
        <f t="shared" si="0"/>
        <v>6541</v>
      </c>
      <c r="K66" t="s">
        <v>198</v>
      </c>
      <c r="L66" s="26">
        <f t="shared" si="1"/>
        <v>6370</v>
      </c>
      <c r="M66" s="26">
        <f t="shared" si="2"/>
        <v>6541</v>
      </c>
    </row>
    <row r="67" spans="1:13" x14ac:dyDescent="0.25">
      <c r="A67" s="7">
        <v>4783</v>
      </c>
      <c r="B67" s="26" t="str">
        <f t="shared" si="5"/>
        <v>47</v>
      </c>
      <c r="C67" s="7" t="s">
        <v>52</v>
      </c>
      <c r="D67" s="7">
        <v>0</v>
      </c>
      <c r="E67" s="7">
        <v>0</v>
      </c>
      <c r="F67" s="7">
        <f t="shared" si="6"/>
        <v>0</v>
      </c>
      <c r="G67" s="7">
        <v>0</v>
      </c>
      <c r="H67" s="7">
        <v>0</v>
      </c>
      <c r="I67" s="7">
        <f t="shared" si="0"/>
        <v>0</v>
      </c>
      <c r="K67" t="s">
        <v>198</v>
      </c>
      <c r="L67" s="26">
        <f t="shared" si="1"/>
        <v>0</v>
      </c>
      <c r="M67" s="26">
        <f t="shared" si="2"/>
        <v>0</v>
      </c>
    </row>
    <row r="68" spans="1:13" x14ac:dyDescent="0.25">
      <c r="A68" s="7">
        <v>4860</v>
      </c>
      <c r="B68" s="26" t="str">
        <f t="shared" si="5"/>
        <v>48</v>
      </c>
      <c r="C68" s="7" t="s">
        <v>53</v>
      </c>
      <c r="D68" s="7">
        <v>32597</v>
      </c>
      <c r="E68" s="7">
        <v>8431</v>
      </c>
      <c r="F68" s="7">
        <f t="shared" si="6"/>
        <v>24166</v>
      </c>
      <c r="G68" s="7">
        <v>117700</v>
      </c>
      <c r="H68" s="7">
        <v>4800</v>
      </c>
      <c r="I68" s="7">
        <f t="shared" si="0"/>
        <v>112900</v>
      </c>
      <c r="K68" t="s">
        <v>199</v>
      </c>
      <c r="L68" s="26">
        <f t="shared" si="1"/>
        <v>24166</v>
      </c>
      <c r="M68" s="26">
        <f t="shared" si="2"/>
        <v>112900</v>
      </c>
    </row>
    <row r="69" spans="1:13" x14ac:dyDescent="0.25">
      <c r="A69" s="21">
        <v>4900</v>
      </c>
      <c r="B69" s="21" t="str">
        <f t="shared" si="5"/>
        <v>49</v>
      </c>
      <c r="C69" s="21" t="s">
        <v>54</v>
      </c>
      <c r="D69" s="7">
        <v>1700</v>
      </c>
      <c r="E69" s="7">
        <v>0</v>
      </c>
      <c r="F69" s="7">
        <f t="shared" si="6"/>
        <v>1700</v>
      </c>
      <c r="G69" s="7">
        <v>55795</v>
      </c>
      <c r="H69" s="7">
        <v>8492</v>
      </c>
      <c r="I69" s="7">
        <f t="shared" si="0"/>
        <v>47303</v>
      </c>
      <c r="K69" t="s">
        <v>200</v>
      </c>
      <c r="L69" s="26">
        <f t="shared" si="1"/>
        <v>1700</v>
      </c>
      <c r="M69" s="26">
        <f t="shared" si="2"/>
        <v>47303</v>
      </c>
    </row>
    <row r="70" spans="1:13" x14ac:dyDescent="0.25">
      <c r="A70" s="7">
        <v>5110</v>
      </c>
      <c r="B70" s="26" t="str">
        <f t="shared" si="5"/>
        <v>51</v>
      </c>
      <c r="C70" s="7" t="s">
        <v>126</v>
      </c>
      <c r="D70" s="7">
        <v>0</v>
      </c>
      <c r="E70" s="7">
        <v>0</v>
      </c>
      <c r="F70" s="7">
        <f t="shared" si="6"/>
        <v>0</v>
      </c>
      <c r="G70" s="7">
        <v>0</v>
      </c>
      <c r="H70" s="7">
        <v>0</v>
      </c>
      <c r="I70" s="7">
        <f t="shared" si="0"/>
        <v>0</v>
      </c>
      <c r="K70" t="s">
        <v>232</v>
      </c>
      <c r="L70" s="26">
        <f t="shared" si="1"/>
        <v>0</v>
      </c>
      <c r="M70" s="26">
        <f t="shared" si="2"/>
        <v>0</v>
      </c>
    </row>
    <row r="71" spans="1:13" x14ac:dyDescent="0.25">
      <c r="A71" s="7">
        <v>5120</v>
      </c>
      <c r="B71" s="26" t="str">
        <f t="shared" si="5"/>
        <v>51</v>
      </c>
      <c r="C71" s="7" t="s">
        <v>113</v>
      </c>
      <c r="D71" s="7">
        <v>0</v>
      </c>
      <c r="E71" s="7">
        <v>0</v>
      </c>
      <c r="F71" s="7">
        <f t="shared" si="6"/>
        <v>0</v>
      </c>
      <c r="G71" s="7">
        <v>0</v>
      </c>
      <c r="H71" s="7">
        <v>0</v>
      </c>
      <c r="I71" s="7">
        <f t="shared" ref="I71:I130" si="7">G71-H71</f>
        <v>0</v>
      </c>
      <c r="K71" t="s">
        <v>232</v>
      </c>
      <c r="L71" s="26">
        <f t="shared" ref="L71:L130" si="8">F71</f>
        <v>0</v>
      </c>
      <c r="M71" s="26">
        <f t="shared" ref="M71:M130" si="9">I71</f>
        <v>0</v>
      </c>
    </row>
    <row r="72" spans="1:13" x14ac:dyDescent="0.25">
      <c r="A72" s="7">
        <v>5190</v>
      </c>
      <c r="B72" s="26" t="str">
        <f t="shared" ref="B72:B130" si="10">LEFT(A72,2)</f>
        <v>51</v>
      </c>
      <c r="C72" s="7" t="s">
        <v>114</v>
      </c>
      <c r="D72" s="7">
        <v>0</v>
      </c>
      <c r="E72" s="7">
        <v>0</v>
      </c>
      <c r="F72" s="7">
        <f t="shared" si="6"/>
        <v>0</v>
      </c>
      <c r="G72" s="7">
        <v>0</v>
      </c>
      <c r="H72" s="7">
        <v>0</v>
      </c>
      <c r="I72" s="7">
        <f t="shared" si="7"/>
        <v>0</v>
      </c>
      <c r="K72" t="s">
        <v>232</v>
      </c>
      <c r="L72" s="26">
        <f t="shared" si="8"/>
        <v>0</v>
      </c>
      <c r="M72" s="26">
        <f t="shared" si="9"/>
        <v>0</v>
      </c>
    </row>
    <row r="73" spans="1:13" x14ac:dyDescent="0.25">
      <c r="A73" s="31">
        <v>5210</v>
      </c>
      <c r="B73" s="31" t="str">
        <f t="shared" si="10"/>
        <v>52</v>
      </c>
      <c r="C73" s="31" t="s">
        <v>55</v>
      </c>
      <c r="D73" s="7">
        <v>0</v>
      </c>
      <c r="E73" s="7">
        <v>0</v>
      </c>
      <c r="F73" s="7">
        <f t="shared" ref="F73:F130" si="11">D73-E73</f>
        <v>0</v>
      </c>
      <c r="G73" s="7">
        <v>0</v>
      </c>
      <c r="H73" s="7">
        <v>0</v>
      </c>
      <c r="I73" s="7">
        <f t="shared" si="7"/>
        <v>0</v>
      </c>
      <c r="K73" t="s">
        <v>201</v>
      </c>
      <c r="L73" s="26">
        <f t="shared" si="8"/>
        <v>0</v>
      </c>
      <c r="M73" s="26">
        <f t="shared" si="9"/>
        <v>0</v>
      </c>
    </row>
    <row r="74" spans="1:13" x14ac:dyDescent="0.25">
      <c r="A74" s="31">
        <v>5220</v>
      </c>
      <c r="B74" s="31" t="str">
        <f t="shared" si="10"/>
        <v>52</v>
      </c>
      <c r="C74" s="31" t="s">
        <v>56</v>
      </c>
      <c r="D74" s="7">
        <v>38700</v>
      </c>
      <c r="E74" s="7">
        <v>34000</v>
      </c>
      <c r="F74" s="7">
        <f t="shared" si="11"/>
        <v>4700</v>
      </c>
      <c r="G74" s="7">
        <v>527187</v>
      </c>
      <c r="H74" s="7">
        <v>0</v>
      </c>
      <c r="I74" s="7">
        <f t="shared" si="7"/>
        <v>527187</v>
      </c>
      <c r="K74" t="s">
        <v>201</v>
      </c>
      <c r="L74" s="26">
        <f t="shared" si="8"/>
        <v>4700</v>
      </c>
      <c r="M74" s="26">
        <f t="shared" si="9"/>
        <v>527187</v>
      </c>
    </row>
    <row r="75" spans="1:13" x14ac:dyDescent="0.25">
      <c r="A75" s="7">
        <v>5240</v>
      </c>
      <c r="B75" s="26" t="str">
        <f t="shared" si="10"/>
        <v>52</v>
      </c>
      <c r="C75" s="7" t="s">
        <v>115</v>
      </c>
      <c r="D75" s="7">
        <v>0</v>
      </c>
      <c r="E75" s="7">
        <v>0</v>
      </c>
      <c r="F75" s="7">
        <f t="shared" si="11"/>
        <v>0</v>
      </c>
      <c r="G75" s="7">
        <v>0</v>
      </c>
      <c r="H75" s="7">
        <v>0</v>
      </c>
      <c r="I75" s="7">
        <f t="shared" si="7"/>
        <v>0</v>
      </c>
      <c r="K75" t="s">
        <v>201</v>
      </c>
      <c r="L75" s="26">
        <f t="shared" si="8"/>
        <v>0</v>
      </c>
      <c r="M75" s="26">
        <f t="shared" si="9"/>
        <v>0</v>
      </c>
    </row>
    <row r="76" spans="1:13" x14ac:dyDescent="0.25">
      <c r="A76" s="7">
        <v>5290</v>
      </c>
      <c r="B76" s="26" t="str">
        <f t="shared" si="10"/>
        <v>52</v>
      </c>
      <c r="C76" s="7" t="s">
        <v>57</v>
      </c>
      <c r="D76" s="7">
        <v>0</v>
      </c>
      <c r="E76" s="7">
        <v>0</v>
      </c>
      <c r="F76" s="7">
        <f t="shared" si="11"/>
        <v>0</v>
      </c>
      <c r="G76" s="7">
        <v>8599</v>
      </c>
      <c r="H76" s="7">
        <v>0</v>
      </c>
      <c r="I76" s="7">
        <f t="shared" si="7"/>
        <v>8599</v>
      </c>
      <c r="K76" t="s">
        <v>201</v>
      </c>
      <c r="L76" s="26">
        <f t="shared" si="8"/>
        <v>0</v>
      </c>
      <c r="M76" s="26">
        <f t="shared" si="9"/>
        <v>8599</v>
      </c>
    </row>
    <row r="77" spans="1:13" x14ac:dyDescent="0.25">
      <c r="A77" s="13">
        <v>5312</v>
      </c>
      <c r="B77" s="13" t="str">
        <f t="shared" si="10"/>
        <v>53</v>
      </c>
      <c r="C77" s="13" t="s">
        <v>58</v>
      </c>
      <c r="D77" s="7">
        <v>68980</v>
      </c>
      <c r="E77" s="7">
        <v>0</v>
      </c>
      <c r="F77" s="7">
        <f t="shared" si="11"/>
        <v>68980</v>
      </c>
      <c r="G77" s="7">
        <v>464250</v>
      </c>
      <c r="H77" s="7">
        <v>210959</v>
      </c>
      <c r="I77" s="7">
        <f t="shared" si="7"/>
        <v>253291</v>
      </c>
      <c r="K77" t="s">
        <v>202</v>
      </c>
      <c r="L77" s="26">
        <f t="shared" si="8"/>
        <v>68980</v>
      </c>
      <c r="M77" s="26">
        <f t="shared" si="9"/>
        <v>253291</v>
      </c>
    </row>
    <row r="78" spans="1:13" x14ac:dyDescent="0.25">
      <c r="A78" s="7">
        <v>5315</v>
      </c>
      <c r="B78" s="26" t="str">
        <f t="shared" si="10"/>
        <v>53</v>
      </c>
      <c r="C78" s="7" t="s">
        <v>59</v>
      </c>
      <c r="D78" s="7">
        <v>9335</v>
      </c>
      <c r="E78" s="7">
        <v>0</v>
      </c>
      <c r="F78" s="7">
        <f t="shared" si="11"/>
        <v>9335</v>
      </c>
      <c r="G78" s="7">
        <v>117148</v>
      </c>
      <c r="H78" s="13">
        <f>133169-16021</f>
        <v>117148</v>
      </c>
      <c r="I78" s="7">
        <f t="shared" si="7"/>
        <v>0</v>
      </c>
      <c r="K78" t="s">
        <v>202</v>
      </c>
      <c r="L78" s="26">
        <f t="shared" si="8"/>
        <v>9335</v>
      </c>
      <c r="M78" s="26">
        <f t="shared" si="9"/>
        <v>0</v>
      </c>
    </row>
    <row r="79" spans="1:13" x14ac:dyDescent="0.25">
      <c r="A79" s="13">
        <v>5320</v>
      </c>
      <c r="B79" s="13" t="str">
        <f t="shared" si="10"/>
        <v>53</v>
      </c>
      <c r="C79" s="13" t="s">
        <v>60</v>
      </c>
      <c r="D79" s="7">
        <v>3221</v>
      </c>
      <c r="E79" s="7">
        <v>13522</v>
      </c>
      <c r="F79" s="7">
        <f t="shared" si="11"/>
        <v>-10301</v>
      </c>
      <c r="G79" s="7">
        <v>3199904</v>
      </c>
      <c r="H79" s="7">
        <v>3199904</v>
      </c>
      <c r="I79" s="7">
        <f t="shared" si="7"/>
        <v>0</v>
      </c>
      <c r="K79" t="s">
        <v>202</v>
      </c>
      <c r="L79" s="26">
        <f t="shared" si="8"/>
        <v>-10301</v>
      </c>
      <c r="M79" s="26">
        <f t="shared" si="9"/>
        <v>0</v>
      </c>
    </row>
    <row r="80" spans="1:13" x14ac:dyDescent="0.25">
      <c r="A80" s="13">
        <v>5330</v>
      </c>
      <c r="B80" s="13" t="str">
        <f t="shared" si="10"/>
        <v>53</v>
      </c>
      <c r="C80" s="13" t="s">
        <v>61</v>
      </c>
      <c r="D80" s="7">
        <v>1500</v>
      </c>
      <c r="E80" s="7">
        <v>51896</v>
      </c>
      <c r="F80" s="7">
        <f t="shared" si="11"/>
        <v>-50396</v>
      </c>
      <c r="G80" s="7">
        <v>5100</v>
      </c>
      <c r="H80" s="7">
        <v>0</v>
      </c>
      <c r="I80" s="7">
        <f t="shared" si="7"/>
        <v>5100</v>
      </c>
      <c r="K80" t="s">
        <v>202</v>
      </c>
      <c r="L80" s="26">
        <f t="shared" si="8"/>
        <v>-50396</v>
      </c>
      <c r="M80" s="26">
        <f t="shared" si="9"/>
        <v>5100</v>
      </c>
    </row>
    <row r="81" spans="1:13" x14ac:dyDescent="0.25">
      <c r="A81" s="7">
        <v>5360</v>
      </c>
      <c r="B81" s="26" t="str">
        <f t="shared" si="10"/>
        <v>53</v>
      </c>
      <c r="C81" s="7" t="s">
        <v>62</v>
      </c>
      <c r="D81" s="7">
        <v>1500</v>
      </c>
      <c r="E81" s="7">
        <v>3866</v>
      </c>
      <c r="F81" s="7">
        <f t="shared" si="11"/>
        <v>-2366</v>
      </c>
      <c r="G81" s="7">
        <v>19883</v>
      </c>
      <c r="H81" s="7">
        <v>0</v>
      </c>
      <c r="I81" s="7">
        <f t="shared" si="7"/>
        <v>19883</v>
      </c>
      <c r="K81" t="s">
        <v>202</v>
      </c>
      <c r="L81" s="26">
        <f t="shared" si="8"/>
        <v>-2366</v>
      </c>
      <c r="M81" s="26">
        <f t="shared" si="9"/>
        <v>19883</v>
      </c>
    </row>
    <row r="82" spans="1:13" x14ac:dyDescent="0.25">
      <c r="A82" s="13">
        <v>5370</v>
      </c>
      <c r="B82" s="13" t="str">
        <f t="shared" si="10"/>
        <v>53</v>
      </c>
      <c r="C82" s="13" t="s">
        <v>63</v>
      </c>
      <c r="D82" s="7">
        <v>0</v>
      </c>
      <c r="E82" s="7">
        <v>0</v>
      </c>
      <c r="F82" s="7">
        <f t="shared" si="11"/>
        <v>0</v>
      </c>
      <c r="G82" s="7">
        <v>6811</v>
      </c>
      <c r="H82" s="7">
        <v>0</v>
      </c>
      <c r="I82" s="7">
        <f t="shared" si="7"/>
        <v>6811</v>
      </c>
      <c r="K82" t="s">
        <v>202</v>
      </c>
      <c r="L82" s="26">
        <f t="shared" si="8"/>
        <v>0</v>
      </c>
      <c r="M82" s="26">
        <f t="shared" si="9"/>
        <v>6811</v>
      </c>
    </row>
    <row r="83" spans="1:13" x14ac:dyDescent="0.25">
      <c r="A83" s="13">
        <v>5390</v>
      </c>
      <c r="B83" s="13" t="str">
        <f t="shared" si="10"/>
        <v>53</v>
      </c>
      <c r="C83" s="13" t="s">
        <v>64</v>
      </c>
      <c r="D83" s="7">
        <v>769445</v>
      </c>
      <c r="E83" s="13">
        <f>1204805-435360</f>
        <v>769445</v>
      </c>
      <c r="F83" s="7">
        <f t="shared" si="11"/>
        <v>0</v>
      </c>
      <c r="G83" s="7">
        <v>103421</v>
      </c>
      <c r="H83" s="7">
        <v>14624</v>
      </c>
      <c r="I83" s="7">
        <f t="shared" si="7"/>
        <v>88797</v>
      </c>
      <c r="K83" t="s">
        <v>202</v>
      </c>
      <c r="L83" s="26">
        <f t="shared" si="8"/>
        <v>0</v>
      </c>
      <c r="M83" s="26">
        <f t="shared" si="9"/>
        <v>88797</v>
      </c>
    </row>
    <row r="84" spans="1:13" x14ac:dyDescent="0.25">
      <c r="A84" s="7">
        <v>5421</v>
      </c>
      <c r="B84" s="26" t="str">
        <f t="shared" si="10"/>
        <v>54</v>
      </c>
      <c r="C84" s="7" t="s">
        <v>141</v>
      </c>
      <c r="D84" s="7">
        <v>0</v>
      </c>
      <c r="E84" s="7">
        <v>0</v>
      </c>
      <c r="F84" s="7">
        <f t="shared" si="11"/>
        <v>0</v>
      </c>
      <c r="G84" s="7">
        <v>0</v>
      </c>
      <c r="H84" s="7">
        <v>0</v>
      </c>
      <c r="I84" s="7">
        <f t="shared" si="7"/>
        <v>0</v>
      </c>
      <c r="K84" t="s">
        <v>203</v>
      </c>
      <c r="L84" s="26">
        <f t="shared" si="8"/>
        <v>0</v>
      </c>
      <c r="M84" s="26">
        <f t="shared" si="9"/>
        <v>0</v>
      </c>
    </row>
    <row r="85" spans="1:13" x14ac:dyDescent="0.25">
      <c r="A85" s="7">
        <v>5422</v>
      </c>
      <c r="B85" s="26" t="str">
        <f t="shared" si="10"/>
        <v>54</v>
      </c>
      <c r="C85" s="7" t="s">
        <v>65</v>
      </c>
      <c r="D85" s="7">
        <v>0</v>
      </c>
      <c r="E85" s="7">
        <v>5817</v>
      </c>
      <c r="F85" s="7">
        <f t="shared" si="11"/>
        <v>-5817</v>
      </c>
      <c r="G85" s="7">
        <v>35918</v>
      </c>
      <c r="H85" s="7">
        <v>0</v>
      </c>
      <c r="I85" s="7">
        <f t="shared" si="7"/>
        <v>35918</v>
      </c>
      <c r="K85" t="s">
        <v>203</v>
      </c>
      <c r="L85" s="26">
        <f t="shared" si="8"/>
        <v>-5817</v>
      </c>
      <c r="M85" s="26">
        <f t="shared" si="9"/>
        <v>35918</v>
      </c>
    </row>
    <row r="86" spans="1:13" x14ac:dyDescent="0.25">
      <c r="A86" s="7">
        <v>5429</v>
      </c>
      <c r="B86" s="26" t="str">
        <f t="shared" si="10"/>
        <v>54</v>
      </c>
      <c r="C86" s="7" t="s">
        <v>142</v>
      </c>
      <c r="D86" s="7">
        <v>0</v>
      </c>
      <c r="E86" s="7">
        <v>0</v>
      </c>
      <c r="F86" s="7">
        <f t="shared" si="11"/>
        <v>0</v>
      </c>
      <c r="G86" s="7">
        <v>0</v>
      </c>
      <c r="H86" s="7">
        <v>0</v>
      </c>
      <c r="I86" s="7">
        <f t="shared" si="7"/>
        <v>0</v>
      </c>
      <c r="K86" t="s">
        <v>203</v>
      </c>
      <c r="L86" s="26">
        <f t="shared" si="8"/>
        <v>0</v>
      </c>
      <c r="M86" s="26">
        <f t="shared" si="9"/>
        <v>0</v>
      </c>
    </row>
    <row r="87" spans="1:13" x14ac:dyDescent="0.25">
      <c r="A87" s="7">
        <v>5480</v>
      </c>
      <c r="B87" s="26" t="str">
        <f t="shared" si="10"/>
        <v>54</v>
      </c>
      <c r="C87" s="7" t="s">
        <v>66</v>
      </c>
      <c r="D87" s="7">
        <v>38</v>
      </c>
      <c r="E87" s="7">
        <v>0</v>
      </c>
      <c r="F87" s="7">
        <f t="shared" si="11"/>
        <v>38</v>
      </c>
      <c r="G87" s="7">
        <v>2515</v>
      </c>
      <c r="H87" s="13">
        <f>46666-44151</f>
        <v>2515</v>
      </c>
      <c r="I87" s="7">
        <f t="shared" si="7"/>
        <v>0</v>
      </c>
      <c r="K87" t="s">
        <v>203</v>
      </c>
      <c r="L87" s="26">
        <f t="shared" si="8"/>
        <v>38</v>
      </c>
      <c r="M87" s="26">
        <f t="shared" si="9"/>
        <v>0</v>
      </c>
    </row>
    <row r="88" spans="1:13" x14ac:dyDescent="0.25">
      <c r="A88" s="7">
        <v>5540</v>
      </c>
      <c r="B88" s="26" t="str">
        <f t="shared" si="10"/>
        <v>55</v>
      </c>
      <c r="C88" s="7" t="s">
        <v>143</v>
      </c>
      <c r="D88" s="7">
        <v>0</v>
      </c>
      <c r="E88" s="7">
        <v>0</v>
      </c>
      <c r="F88" s="7">
        <f t="shared" si="11"/>
        <v>0</v>
      </c>
      <c r="G88" s="7">
        <v>0</v>
      </c>
      <c r="H88" s="7">
        <v>0</v>
      </c>
      <c r="I88" s="7">
        <f t="shared" si="7"/>
        <v>0</v>
      </c>
      <c r="K88" t="s">
        <v>233</v>
      </c>
      <c r="L88" s="26">
        <f t="shared" si="8"/>
        <v>0</v>
      </c>
      <c r="M88" s="26">
        <f t="shared" si="9"/>
        <v>0</v>
      </c>
    </row>
    <row r="89" spans="1:13" x14ac:dyDescent="0.25">
      <c r="A89" s="7">
        <v>6134</v>
      </c>
      <c r="B89" s="26" t="str">
        <f t="shared" si="10"/>
        <v>61</v>
      </c>
      <c r="C89" s="7" t="s">
        <v>116</v>
      </c>
      <c r="D89" s="7">
        <v>0</v>
      </c>
      <c r="E89" s="7">
        <v>0</v>
      </c>
      <c r="F89" s="7">
        <f t="shared" si="11"/>
        <v>0</v>
      </c>
      <c r="G89" s="7">
        <v>0</v>
      </c>
      <c r="H89" s="7">
        <v>0</v>
      </c>
      <c r="I89" s="7">
        <f t="shared" si="7"/>
        <v>0</v>
      </c>
      <c r="K89" t="s">
        <v>239</v>
      </c>
      <c r="L89" s="26">
        <f t="shared" si="8"/>
        <v>0</v>
      </c>
      <c r="M89" s="26">
        <f t="shared" si="9"/>
        <v>0</v>
      </c>
    </row>
    <row r="90" spans="1:13" x14ac:dyDescent="0.25">
      <c r="A90" s="7">
        <v>6136</v>
      </c>
      <c r="B90" s="26" t="str">
        <f t="shared" si="10"/>
        <v>61</v>
      </c>
      <c r="C90" s="7" t="s">
        <v>144</v>
      </c>
      <c r="D90" s="7">
        <v>0</v>
      </c>
      <c r="E90" s="7">
        <v>0</v>
      </c>
      <c r="F90" s="7">
        <f t="shared" si="11"/>
        <v>0</v>
      </c>
      <c r="G90" s="7">
        <v>0</v>
      </c>
      <c r="H90" s="7">
        <v>0</v>
      </c>
      <c r="I90" s="7">
        <f t="shared" si="7"/>
        <v>0</v>
      </c>
      <c r="K90" t="s">
        <v>239</v>
      </c>
      <c r="L90" s="26">
        <f t="shared" si="8"/>
        <v>0</v>
      </c>
      <c r="M90" s="26">
        <f t="shared" si="9"/>
        <v>0</v>
      </c>
    </row>
    <row r="91" spans="1:13" x14ac:dyDescent="0.25">
      <c r="A91" s="20">
        <v>6241</v>
      </c>
      <c r="B91" s="20" t="str">
        <f t="shared" si="10"/>
        <v>62</v>
      </c>
      <c r="C91" s="20" t="s">
        <v>67</v>
      </c>
      <c r="D91" s="7">
        <v>0</v>
      </c>
      <c r="E91" s="7">
        <v>0</v>
      </c>
      <c r="F91" s="7">
        <f t="shared" si="11"/>
        <v>0</v>
      </c>
      <c r="G91" s="7">
        <v>0</v>
      </c>
      <c r="H91" s="7">
        <v>0</v>
      </c>
      <c r="I91" s="7">
        <f t="shared" si="7"/>
        <v>0</v>
      </c>
      <c r="K91" t="s">
        <v>204</v>
      </c>
      <c r="L91" s="26">
        <f t="shared" si="8"/>
        <v>0</v>
      </c>
      <c r="M91" s="26">
        <f t="shared" si="9"/>
        <v>0</v>
      </c>
    </row>
    <row r="92" spans="1:13" x14ac:dyDescent="0.25">
      <c r="A92" s="20">
        <v>6344</v>
      </c>
      <c r="B92" s="20" t="str">
        <f t="shared" si="10"/>
        <v>63</v>
      </c>
      <c r="C92" s="20" t="s">
        <v>68</v>
      </c>
      <c r="D92" s="7">
        <v>0</v>
      </c>
      <c r="E92" s="7">
        <v>0</v>
      </c>
      <c r="F92" s="7">
        <f t="shared" si="11"/>
        <v>0</v>
      </c>
      <c r="G92" s="7">
        <v>0</v>
      </c>
      <c r="H92" s="7">
        <v>0</v>
      </c>
      <c r="I92" s="7">
        <f t="shared" si="7"/>
        <v>0</v>
      </c>
      <c r="K92" t="s">
        <v>205</v>
      </c>
      <c r="L92" s="26">
        <f t="shared" si="8"/>
        <v>0</v>
      </c>
      <c r="M92" s="26">
        <f t="shared" si="9"/>
        <v>0</v>
      </c>
    </row>
    <row r="93" spans="1:13" x14ac:dyDescent="0.25">
      <c r="A93" s="20">
        <v>6442</v>
      </c>
      <c r="B93" s="20" t="str">
        <f t="shared" si="10"/>
        <v>64</v>
      </c>
      <c r="C93" s="20" t="s">
        <v>69</v>
      </c>
      <c r="D93" s="7">
        <v>32706</v>
      </c>
      <c r="E93" s="7">
        <v>0</v>
      </c>
      <c r="F93" s="7">
        <f t="shared" si="11"/>
        <v>32706</v>
      </c>
      <c r="G93" s="7">
        <v>0</v>
      </c>
      <c r="H93" s="7">
        <v>0</v>
      </c>
      <c r="I93" s="7">
        <f t="shared" si="7"/>
        <v>0</v>
      </c>
      <c r="K93" t="s">
        <v>206</v>
      </c>
      <c r="L93" s="26">
        <f t="shared" si="8"/>
        <v>32706</v>
      </c>
      <c r="M93" s="26">
        <f t="shared" si="9"/>
        <v>0</v>
      </c>
    </row>
    <row r="94" spans="1:13" x14ac:dyDescent="0.25">
      <c r="A94" s="7">
        <v>6443</v>
      </c>
      <c r="B94" s="26" t="str">
        <f t="shared" si="10"/>
        <v>64</v>
      </c>
      <c r="C94" s="7" t="s">
        <v>145</v>
      </c>
      <c r="D94" s="7">
        <v>0</v>
      </c>
      <c r="E94" s="7">
        <v>0</v>
      </c>
      <c r="F94" s="7">
        <f t="shared" si="11"/>
        <v>0</v>
      </c>
      <c r="G94" s="7">
        <v>0</v>
      </c>
      <c r="H94" s="7">
        <v>0</v>
      </c>
      <c r="I94" s="7">
        <f t="shared" si="7"/>
        <v>0</v>
      </c>
      <c r="K94" t="s">
        <v>206</v>
      </c>
      <c r="L94" s="26">
        <f t="shared" si="8"/>
        <v>0</v>
      </c>
      <c r="M94" s="26">
        <f t="shared" si="9"/>
        <v>0</v>
      </c>
    </row>
    <row r="95" spans="1:13" x14ac:dyDescent="0.25">
      <c r="A95" s="20">
        <v>6445</v>
      </c>
      <c r="B95" s="20" t="str">
        <f t="shared" si="10"/>
        <v>64</v>
      </c>
      <c r="C95" s="20" t="s">
        <v>146</v>
      </c>
      <c r="D95" s="7">
        <v>0</v>
      </c>
      <c r="E95" s="7">
        <v>0</v>
      </c>
      <c r="F95" s="7">
        <f t="shared" si="11"/>
        <v>0</v>
      </c>
      <c r="G95" s="7">
        <v>0</v>
      </c>
      <c r="H95" s="7">
        <v>0</v>
      </c>
      <c r="I95" s="7">
        <f t="shared" si="7"/>
        <v>0</v>
      </c>
      <c r="K95" t="s">
        <v>206</v>
      </c>
      <c r="L95" s="26">
        <f t="shared" si="8"/>
        <v>0</v>
      </c>
      <c r="M95" s="26">
        <f t="shared" si="9"/>
        <v>0</v>
      </c>
    </row>
    <row r="96" spans="1:13" x14ac:dyDescent="0.25">
      <c r="A96" s="7">
        <v>6521</v>
      </c>
      <c r="B96" s="26" t="str">
        <f t="shared" si="10"/>
        <v>65</v>
      </c>
      <c r="C96" s="7" t="s">
        <v>147</v>
      </c>
      <c r="D96" s="7">
        <v>0</v>
      </c>
      <c r="E96" s="7">
        <v>0</v>
      </c>
      <c r="F96" s="7">
        <f t="shared" si="11"/>
        <v>0</v>
      </c>
      <c r="G96" s="7">
        <v>0</v>
      </c>
      <c r="H96" s="7">
        <v>0</v>
      </c>
      <c r="I96" s="7">
        <f t="shared" si="7"/>
        <v>0</v>
      </c>
      <c r="K96" t="s">
        <v>207</v>
      </c>
      <c r="L96" s="26">
        <f t="shared" si="8"/>
        <v>0</v>
      </c>
      <c r="M96" s="26">
        <f t="shared" si="9"/>
        <v>0</v>
      </c>
    </row>
    <row r="97" spans="1:13" x14ac:dyDescent="0.25">
      <c r="A97" s="20">
        <v>6522</v>
      </c>
      <c r="B97" s="20" t="str">
        <f t="shared" si="10"/>
        <v>65</v>
      </c>
      <c r="C97" s="20" t="s">
        <v>71</v>
      </c>
      <c r="D97" s="7">
        <v>0</v>
      </c>
      <c r="E97" s="7">
        <v>0</v>
      </c>
      <c r="F97" s="7">
        <f t="shared" si="11"/>
        <v>0</v>
      </c>
      <c r="G97" s="7">
        <v>0</v>
      </c>
      <c r="H97" s="7">
        <v>0</v>
      </c>
      <c r="I97" s="7">
        <f t="shared" si="7"/>
        <v>0</v>
      </c>
      <c r="K97" t="s">
        <v>207</v>
      </c>
      <c r="L97" s="26">
        <f t="shared" si="8"/>
        <v>0</v>
      </c>
      <c r="M97" s="26">
        <f t="shared" si="9"/>
        <v>0</v>
      </c>
    </row>
    <row r="98" spans="1:13" x14ac:dyDescent="0.25">
      <c r="A98" s="7">
        <v>6590</v>
      </c>
      <c r="B98" s="26" t="str">
        <f t="shared" si="10"/>
        <v>65</v>
      </c>
      <c r="C98" s="7" t="s">
        <v>72</v>
      </c>
      <c r="D98" s="7">
        <v>0</v>
      </c>
      <c r="E98" s="7">
        <v>0</v>
      </c>
      <c r="F98" s="7">
        <f t="shared" si="11"/>
        <v>0</v>
      </c>
      <c r="G98" s="7">
        <v>12178</v>
      </c>
      <c r="H98" s="7">
        <v>0</v>
      </c>
      <c r="I98" s="7">
        <f t="shared" si="7"/>
        <v>12178</v>
      </c>
      <c r="K98" t="s">
        <v>207</v>
      </c>
      <c r="L98" s="26">
        <f t="shared" si="8"/>
        <v>0</v>
      </c>
      <c r="M98" s="26">
        <f t="shared" si="9"/>
        <v>12178</v>
      </c>
    </row>
    <row r="99" spans="1:13" x14ac:dyDescent="0.25">
      <c r="A99" s="7">
        <v>6653</v>
      </c>
      <c r="B99" s="26" t="str">
        <f t="shared" si="10"/>
        <v>66</v>
      </c>
      <c r="C99" s="7" t="s">
        <v>73</v>
      </c>
      <c r="D99" s="7">
        <v>0</v>
      </c>
      <c r="E99" s="7">
        <v>0</v>
      </c>
      <c r="F99" s="7">
        <f t="shared" si="11"/>
        <v>0</v>
      </c>
      <c r="G99" s="7">
        <v>0</v>
      </c>
      <c r="H99" s="7">
        <v>0</v>
      </c>
      <c r="I99" s="7">
        <f t="shared" si="7"/>
        <v>0</v>
      </c>
      <c r="K99" t="s">
        <v>208</v>
      </c>
      <c r="L99" s="26">
        <f t="shared" si="8"/>
        <v>0</v>
      </c>
      <c r="M99" s="26">
        <f t="shared" si="9"/>
        <v>0</v>
      </c>
    </row>
    <row r="100" spans="1:13" x14ac:dyDescent="0.25">
      <c r="A100" s="7">
        <v>6654</v>
      </c>
      <c r="B100" s="26" t="str">
        <f t="shared" si="10"/>
        <v>66</v>
      </c>
      <c r="C100" s="7" t="s">
        <v>117</v>
      </c>
      <c r="D100" s="7">
        <v>0</v>
      </c>
      <c r="E100" s="7">
        <v>0</v>
      </c>
      <c r="F100" s="7">
        <f t="shared" si="11"/>
        <v>0</v>
      </c>
      <c r="G100" s="7">
        <v>0</v>
      </c>
      <c r="H100" s="7">
        <v>0</v>
      </c>
      <c r="I100" s="7">
        <f t="shared" si="7"/>
        <v>0</v>
      </c>
      <c r="K100" t="s">
        <v>208</v>
      </c>
      <c r="L100" s="26">
        <f t="shared" si="8"/>
        <v>0</v>
      </c>
      <c r="M100" s="26">
        <f t="shared" si="9"/>
        <v>0</v>
      </c>
    </row>
    <row r="101" spans="1:13" x14ac:dyDescent="0.25">
      <c r="A101" s="7">
        <v>6747</v>
      </c>
      <c r="B101" s="26" t="str">
        <f t="shared" si="10"/>
        <v>67</v>
      </c>
      <c r="C101" s="7" t="s">
        <v>74</v>
      </c>
      <c r="D101" s="7">
        <v>0</v>
      </c>
      <c r="E101" s="7">
        <v>0</v>
      </c>
      <c r="F101" s="7">
        <f t="shared" si="11"/>
        <v>0</v>
      </c>
      <c r="G101" s="7">
        <v>0</v>
      </c>
      <c r="H101" s="7">
        <v>0</v>
      </c>
      <c r="I101" s="7">
        <f t="shared" si="7"/>
        <v>0</v>
      </c>
      <c r="K101" t="s">
        <v>209</v>
      </c>
      <c r="L101" s="26">
        <f t="shared" si="8"/>
        <v>0</v>
      </c>
      <c r="M101" s="26">
        <f t="shared" si="9"/>
        <v>0</v>
      </c>
    </row>
    <row r="102" spans="1:13" x14ac:dyDescent="0.25">
      <c r="A102" s="20">
        <v>6782</v>
      </c>
      <c r="B102" s="20" t="str">
        <f t="shared" si="10"/>
        <v>67</v>
      </c>
      <c r="C102" s="20" t="s">
        <v>75</v>
      </c>
      <c r="D102" s="7">
        <v>0</v>
      </c>
      <c r="E102" s="7">
        <v>0</v>
      </c>
      <c r="F102" s="7">
        <f t="shared" si="11"/>
        <v>0</v>
      </c>
      <c r="G102" s="7">
        <v>0</v>
      </c>
      <c r="H102" s="7">
        <v>0</v>
      </c>
      <c r="I102" s="7">
        <f t="shared" si="7"/>
        <v>0</v>
      </c>
      <c r="K102" t="s">
        <v>209</v>
      </c>
      <c r="L102" s="26">
        <f t="shared" si="8"/>
        <v>0</v>
      </c>
      <c r="M102" s="26">
        <f t="shared" si="9"/>
        <v>0</v>
      </c>
    </row>
    <row r="103" spans="1:13" x14ac:dyDescent="0.25">
      <c r="A103" s="7">
        <v>6811</v>
      </c>
      <c r="B103" s="26" t="str">
        <f t="shared" si="10"/>
        <v>68</v>
      </c>
      <c r="C103" s="7" t="s">
        <v>149</v>
      </c>
      <c r="D103" s="7">
        <v>0</v>
      </c>
      <c r="E103" s="7">
        <v>0</v>
      </c>
      <c r="F103" s="7">
        <f t="shared" si="11"/>
        <v>0</v>
      </c>
      <c r="G103" s="7">
        <v>0</v>
      </c>
      <c r="H103" s="7">
        <v>0</v>
      </c>
      <c r="I103" s="7">
        <f t="shared" si="7"/>
        <v>0</v>
      </c>
      <c r="K103" t="s">
        <v>210</v>
      </c>
      <c r="L103" s="26">
        <f t="shared" si="8"/>
        <v>0</v>
      </c>
      <c r="M103" s="26">
        <f t="shared" si="9"/>
        <v>0</v>
      </c>
    </row>
    <row r="104" spans="1:13" x14ac:dyDescent="0.25">
      <c r="A104" s="7">
        <v>6817</v>
      </c>
      <c r="B104" s="26" t="str">
        <f t="shared" si="10"/>
        <v>68</v>
      </c>
      <c r="C104" s="7" t="s">
        <v>150</v>
      </c>
      <c r="D104" s="7">
        <v>0</v>
      </c>
      <c r="E104" s="7">
        <v>0</v>
      </c>
      <c r="F104" s="7">
        <f t="shared" si="11"/>
        <v>0</v>
      </c>
      <c r="G104" s="7">
        <v>0</v>
      </c>
      <c r="H104" s="7">
        <v>0</v>
      </c>
      <c r="I104" s="7">
        <f t="shared" si="7"/>
        <v>0</v>
      </c>
      <c r="K104" t="s">
        <v>210</v>
      </c>
      <c r="L104" s="26">
        <f t="shared" si="8"/>
        <v>0</v>
      </c>
      <c r="M104" s="26">
        <f t="shared" si="9"/>
        <v>0</v>
      </c>
    </row>
    <row r="105" spans="1:13" x14ac:dyDescent="0.25">
      <c r="A105" s="7">
        <v>6822</v>
      </c>
      <c r="B105" s="26" t="str">
        <f t="shared" si="10"/>
        <v>68</v>
      </c>
      <c r="C105" s="7" t="s">
        <v>151</v>
      </c>
      <c r="D105" s="7">
        <v>0</v>
      </c>
      <c r="E105" s="7">
        <v>0</v>
      </c>
      <c r="F105" s="7">
        <f t="shared" si="11"/>
        <v>0</v>
      </c>
      <c r="G105" s="7">
        <v>0</v>
      </c>
      <c r="H105" s="7">
        <v>0</v>
      </c>
      <c r="I105" s="7">
        <f t="shared" si="7"/>
        <v>0</v>
      </c>
      <c r="K105" t="s">
        <v>210</v>
      </c>
      <c r="L105" s="26">
        <f t="shared" si="8"/>
        <v>0</v>
      </c>
      <c r="M105" s="26">
        <f t="shared" si="9"/>
        <v>0</v>
      </c>
    </row>
    <row r="106" spans="1:13" x14ac:dyDescent="0.25">
      <c r="A106" s="7">
        <v>6835</v>
      </c>
      <c r="B106" s="26" t="str">
        <f t="shared" si="10"/>
        <v>68</v>
      </c>
      <c r="C106" s="7" t="s">
        <v>76</v>
      </c>
      <c r="D106" s="7">
        <v>0</v>
      </c>
      <c r="E106" s="7">
        <v>0</v>
      </c>
      <c r="F106" s="7">
        <f t="shared" si="11"/>
        <v>0</v>
      </c>
      <c r="G106" s="7">
        <v>0</v>
      </c>
      <c r="H106" s="7">
        <v>0</v>
      </c>
      <c r="I106" s="7">
        <f t="shared" si="7"/>
        <v>0</v>
      </c>
      <c r="K106" t="s">
        <v>210</v>
      </c>
      <c r="L106" s="26">
        <f t="shared" si="8"/>
        <v>0</v>
      </c>
      <c r="M106" s="26">
        <f t="shared" si="9"/>
        <v>0</v>
      </c>
    </row>
    <row r="107" spans="1:13" x14ac:dyDescent="0.25">
      <c r="A107" s="7">
        <v>6839</v>
      </c>
      <c r="B107" s="26" t="str">
        <f t="shared" si="10"/>
        <v>68</v>
      </c>
      <c r="C107" s="7" t="s">
        <v>153</v>
      </c>
      <c r="D107" s="7">
        <v>0</v>
      </c>
      <c r="E107" s="7">
        <v>0</v>
      </c>
      <c r="F107" s="7">
        <f t="shared" si="11"/>
        <v>0</v>
      </c>
      <c r="G107" s="7">
        <v>0</v>
      </c>
      <c r="H107" s="7">
        <v>0</v>
      </c>
      <c r="I107" s="7">
        <f t="shared" si="7"/>
        <v>0</v>
      </c>
      <c r="K107" t="s">
        <v>210</v>
      </c>
      <c r="L107" s="26">
        <f t="shared" si="8"/>
        <v>0</v>
      </c>
      <c r="M107" s="26">
        <f t="shared" si="9"/>
        <v>0</v>
      </c>
    </row>
    <row r="108" spans="1:13" x14ac:dyDescent="0.25">
      <c r="A108" s="7">
        <v>6856</v>
      </c>
      <c r="B108" s="26" t="str">
        <f t="shared" si="10"/>
        <v>68</v>
      </c>
      <c r="C108" s="7" t="s">
        <v>154</v>
      </c>
      <c r="D108" s="7">
        <v>0</v>
      </c>
      <c r="E108" s="7">
        <v>0</v>
      </c>
      <c r="F108" s="7">
        <f t="shared" si="11"/>
        <v>0</v>
      </c>
      <c r="G108" s="7">
        <v>0</v>
      </c>
      <c r="H108" s="7">
        <v>0</v>
      </c>
      <c r="I108" s="7">
        <f t="shared" si="7"/>
        <v>0</v>
      </c>
      <c r="K108" t="s">
        <v>210</v>
      </c>
      <c r="L108" s="26">
        <f t="shared" si="8"/>
        <v>0</v>
      </c>
      <c r="M108" s="26">
        <f t="shared" si="9"/>
        <v>0</v>
      </c>
    </row>
    <row r="109" spans="1:13" x14ac:dyDescent="0.25">
      <c r="A109" s="7">
        <v>6857</v>
      </c>
      <c r="B109" s="26" t="str">
        <f t="shared" si="10"/>
        <v>68</v>
      </c>
      <c r="C109" s="7" t="s">
        <v>155</v>
      </c>
      <c r="D109" s="7">
        <v>0</v>
      </c>
      <c r="E109" s="7">
        <v>0</v>
      </c>
      <c r="F109" s="7">
        <f t="shared" si="11"/>
        <v>0</v>
      </c>
      <c r="G109" s="7">
        <v>0</v>
      </c>
      <c r="H109" s="7">
        <v>0</v>
      </c>
      <c r="I109" s="7">
        <f t="shared" si="7"/>
        <v>0</v>
      </c>
      <c r="K109" t="s">
        <v>210</v>
      </c>
      <c r="L109" s="26">
        <f t="shared" si="8"/>
        <v>0</v>
      </c>
      <c r="M109" s="26">
        <f t="shared" si="9"/>
        <v>0</v>
      </c>
    </row>
    <row r="110" spans="1:13" x14ac:dyDescent="0.25">
      <c r="A110" s="7">
        <v>6858</v>
      </c>
      <c r="B110" s="26" t="str">
        <f t="shared" si="10"/>
        <v>68</v>
      </c>
      <c r="C110" s="7" t="s">
        <v>156</v>
      </c>
      <c r="D110" s="7">
        <v>0</v>
      </c>
      <c r="E110" s="7">
        <v>0</v>
      </c>
      <c r="F110" s="7">
        <f t="shared" si="11"/>
        <v>0</v>
      </c>
      <c r="G110" s="7">
        <v>0</v>
      </c>
      <c r="H110" s="7">
        <v>0</v>
      </c>
      <c r="I110" s="7">
        <f t="shared" si="7"/>
        <v>0</v>
      </c>
      <c r="K110" t="s">
        <v>210</v>
      </c>
      <c r="L110" s="26">
        <f t="shared" si="8"/>
        <v>0</v>
      </c>
      <c r="M110" s="26">
        <f t="shared" si="9"/>
        <v>0</v>
      </c>
    </row>
    <row r="111" spans="1:13" x14ac:dyDescent="0.25">
      <c r="A111" s="7">
        <v>6861</v>
      </c>
      <c r="B111" s="26" t="str">
        <f t="shared" si="10"/>
        <v>68</v>
      </c>
      <c r="C111" s="7" t="s">
        <v>77</v>
      </c>
      <c r="D111" s="7">
        <v>0</v>
      </c>
      <c r="E111" s="7">
        <v>0</v>
      </c>
      <c r="F111" s="7">
        <f t="shared" si="11"/>
        <v>0</v>
      </c>
      <c r="G111" s="7">
        <v>0</v>
      </c>
      <c r="H111" s="7">
        <v>0</v>
      </c>
      <c r="I111" s="7">
        <f t="shared" si="7"/>
        <v>0</v>
      </c>
      <c r="K111" t="s">
        <v>210</v>
      </c>
      <c r="L111" s="26">
        <f t="shared" si="8"/>
        <v>0</v>
      </c>
      <c r="M111" s="26">
        <f t="shared" si="9"/>
        <v>0</v>
      </c>
    </row>
    <row r="112" spans="1:13" x14ac:dyDescent="0.25">
      <c r="A112" s="7">
        <v>6871</v>
      </c>
      <c r="B112" s="26" t="str">
        <f t="shared" si="10"/>
        <v>68</v>
      </c>
      <c r="C112" s="7" t="s">
        <v>157</v>
      </c>
      <c r="D112" s="7">
        <v>0</v>
      </c>
      <c r="E112" s="7">
        <v>0</v>
      </c>
      <c r="F112" s="7">
        <f t="shared" si="11"/>
        <v>0</v>
      </c>
      <c r="G112" s="7">
        <v>0</v>
      </c>
      <c r="H112" s="7">
        <v>0</v>
      </c>
      <c r="I112" s="7">
        <f t="shared" si="7"/>
        <v>0</v>
      </c>
      <c r="K112" t="s">
        <v>210</v>
      </c>
      <c r="L112" s="26">
        <f t="shared" si="8"/>
        <v>0</v>
      </c>
      <c r="M112" s="26">
        <f t="shared" si="9"/>
        <v>0</v>
      </c>
    </row>
    <row r="113" spans="1:13" x14ac:dyDescent="0.25">
      <c r="A113" s="7">
        <v>6885</v>
      </c>
      <c r="B113" s="26" t="str">
        <f t="shared" si="10"/>
        <v>68</v>
      </c>
      <c r="C113" s="7" t="s">
        <v>127</v>
      </c>
      <c r="D113" s="7">
        <v>0</v>
      </c>
      <c r="E113" s="7">
        <v>0</v>
      </c>
      <c r="F113" s="7">
        <f t="shared" si="11"/>
        <v>0</v>
      </c>
      <c r="G113" s="7">
        <v>0</v>
      </c>
      <c r="H113" s="7">
        <v>0</v>
      </c>
      <c r="I113" s="7">
        <f t="shared" si="7"/>
        <v>0</v>
      </c>
      <c r="K113" t="s">
        <v>210</v>
      </c>
      <c r="L113" s="26">
        <f t="shared" si="8"/>
        <v>0</v>
      </c>
      <c r="M113" s="26">
        <f t="shared" si="9"/>
        <v>0</v>
      </c>
    </row>
    <row r="114" spans="1:13" x14ac:dyDescent="0.25">
      <c r="A114" s="7">
        <v>6888</v>
      </c>
      <c r="B114" s="26" t="str">
        <f t="shared" si="10"/>
        <v>68</v>
      </c>
      <c r="C114" s="7" t="s">
        <v>79</v>
      </c>
      <c r="D114" s="7">
        <v>0</v>
      </c>
      <c r="E114" s="7">
        <v>0</v>
      </c>
      <c r="F114" s="7">
        <f t="shared" si="11"/>
        <v>0</v>
      </c>
      <c r="G114" s="7">
        <v>0</v>
      </c>
      <c r="H114" s="7">
        <v>0</v>
      </c>
      <c r="I114" s="7">
        <f t="shared" si="7"/>
        <v>0</v>
      </c>
      <c r="K114" t="s">
        <v>210</v>
      </c>
      <c r="L114" s="26">
        <f t="shared" si="8"/>
        <v>0</v>
      </c>
      <c r="M114" s="26">
        <f t="shared" si="9"/>
        <v>0</v>
      </c>
    </row>
    <row r="115" spans="1:13" x14ac:dyDescent="0.25">
      <c r="A115" s="7">
        <v>6889</v>
      </c>
      <c r="B115" s="26" t="str">
        <f t="shared" si="10"/>
        <v>68</v>
      </c>
      <c r="C115" s="7" t="s">
        <v>118</v>
      </c>
      <c r="D115" s="7">
        <v>0</v>
      </c>
      <c r="E115" s="7">
        <v>0</v>
      </c>
      <c r="F115" s="7">
        <f t="shared" si="11"/>
        <v>0</v>
      </c>
      <c r="G115" s="7">
        <v>0</v>
      </c>
      <c r="H115" s="7">
        <v>0</v>
      </c>
      <c r="I115" s="7">
        <f t="shared" si="7"/>
        <v>0</v>
      </c>
      <c r="K115" t="s">
        <v>210</v>
      </c>
      <c r="L115" s="26">
        <f t="shared" si="8"/>
        <v>0</v>
      </c>
      <c r="M115" s="26">
        <f t="shared" si="9"/>
        <v>0</v>
      </c>
    </row>
    <row r="116" spans="1:13" x14ac:dyDescent="0.25">
      <c r="A116" s="7">
        <v>6891</v>
      </c>
      <c r="B116" s="26" t="str">
        <f t="shared" si="10"/>
        <v>68</v>
      </c>
      <c r="C116" s="7" t="s">
        <v>159</v>
      </c>
      <c r="D116" s="7">
        <v>0</v>
      </c>
      <c r="E116" s="7">
        <v>0</v>
      </c>
      <c r="F116" s="7">
        <f t="shared" si="11"/>
        <v>0</v>
      </c>
      <c r="G116" s="7">
        <v>0</v>
      </c>
      <c r="H116" s="7">
        <v>0</v>
      </c>
      <c r="I116" s="7">
        <f t="shared" si="7"/>
        <v>0</v>
      </c>
      <c r="K116" t="s">
        <v>210</v>
      </c>
      <c r="L116" s="26">
        <f t="shared" si="8"/>
        <v>0</v>
      </c>
      <c r="M116" s="26">
        <f t="shared" si="9"/>
        <v>0</v>
      </c>
    </row>
    <row r="117" spans="1:13" x14ac:dyDescent="0.25">
      <c r="A117" s="7">
        <v>6893</v>
      </c>
      <c r="B117" s="26" t="str">
        <f t="shared" si="10"/>
        <v>68</v>
      </c>
      <c r="C117" s="7" t="s">
        <v>160</v>
      </c>
      <c r="D117" s="7">
        <v>0</v>
      </c>
      <c r="E117" s="7">
        <v>0</v>
      </c>
      <c r="F117" s="7">
        <f t="shared" si="11"/>
        <v>0</v>
      </c>
      <c r="G117" s="7">
        <v>0</v>
      </c>
      <c r="H117" s="7">
        <v>0</v>
      </c>
      <c r="I117" s="7">
        <f t="shared" si="7"/>
        <v>0</v>
      </c>
      <c r="K117" t="s">
        <v>210</v>
      </c>
      <c r="L117" s="26">
        <f t="shared" si="8"/>
        <v>0</v>
      </c>
      <c r="M117" s="26">
        <f t="shared" si="9"/>
        <v>0</v>
      </c>
    </row>
    <row r="118" spans="1:13" x14ac:dyDescent="0.25">
      <c r="A118" s="7">
        <v>6894</v>
      </c>
      <c r="B118" s="26" t="str">
        <f t="shared" si="10"/>
        <v>68</v>
      </c>
      <c r="C118" s="7" t="s">
        <v>161</v>
      </c>
      <c r="D118" s="7">
        <v>0</v>
      </c>
      <c r="E118" s="7">
        <v>0</v>
      </c>
      <c r="F118" s="7">
        <f t="shared" si="11"/>
        <v>0</v>
      </c>
      <c r="G118" s="7">
        <v>0</v>
      </c>
      <c r="H118" s="7">
        <v>0</v>
      </c>
      <c r="I118" s="7">
        <f t="shared" si="7"/>
        <v>0</v>
      </c>
      <c r="K118" t="s">
        <v>210</v>
      </c>
      <c r="L118" s="26">
        <f t="shared" si="8"/>
        <v>0</v>
      </c>
      <c r="M118" s="26">
        <f t="shared" si="9"/>
        <v>0</v>
      </c>
    </row>
    <row r="119" spans="1:13" x14ac:dyDescent="0.25">
      <c r="A119" s="7">
        <v>6899</v>
      </c>
      <c r="B119" s="26" t="str">
        <f t="shared" si="10"/>
        <v>68</v>
      </c>
      <c r="C119" s="7" t="s">
        <v>162</v>
      </c>
      <c r="D119" s="7">
        <v>0</v>
      </c>
      <c r="E119" s="7">
        <v>0</v>
      </c>
      <c r="F119" s="7">
        <f t="shared" si="11"/>
        <v>0</v>
      </c>
      <c r="G119" s="7">
        <v>0</v>
      </c>
      <c r="H119" s="7">
        <v>0</v>
      </c>
      <c r="I119" s="7">
        <f t="shared" si="7"/>
        <v>0</v>
      </c>
      <c r="K119" t="s">
        <v>210</v>
      </c>
      <c r="L119" s="26">
        <f t="shared" si="8"/>
        <v>0</v>
      </c>
      <c r="M119" s="26">
        <f t="shared" si="9"/>
        <v>0</v>
      </c>
    </row>
    <row r="120" spans="1:13" x14ac:dyDescent="0.25">
      <c r="A120" s="7">
        <v>7110</v>
      </c>
      <c r="B120" s="26" t="str">
        <f t="shared" si="10"/>
        <v>71</v>
      </c>
      <c r="C120" s="7" t="s">
        <v>80</v>
      </c>
      <c r="D120" s="7">
        <v>15097</v>
      </c>
      <c r="E120" s="7">
        <v>0</v>
      </c>
      <c r="F120" s="7">
        <f t="shared" si="11"/>
        <v>15097</v>
      </c>
      <c r="G120" s="7">
        <v>13582</v>
      </c>
      <c r="H120" s="7">
        <v>0</v>
      </c>
      <c r="I120" s="7">
        <f t="shared" si="7"/>
        <v>13582</v>
      </c>
      <c r="K120" t="s">
        <v>211</v>
      </c>
      <c r="L120" s="26">
        <f t="shared" si="8"/>
        <v>15097</v>
      </c>
      <c r="M120" s="26">
        <f t="shared" si="9"/>
        <v>13582</v>
      </c>
    </row>
    <row r="121" spans="1:13" x14ac:dyDescent="0.25">
      <c r="A121" s="7">
        <v>7120</v>
      </c>
      <c r="B121" s="26" t="str">
        <f t="shared" si="10"/>
        <v>71</v>
      </c>
      <c r="C121" s="7" t="s">
        <v>119</v>
      </c>
      <c r="D121" s="7">
        <v>0</v>
      </c>
      <c r="E121" s="7">
        <v>0</v>
      </c>
      <c r="F121" s="7">
        <f t="shared" si="11"/>
        <v>0</v>
      </c>
      <c r="G121" s="7">
        <v>0</v>
      </c>
      <c r="H121" s="7">
        <v>0</v>
      </c>
      <c r="I121" s="7">
        <f t="shared" si="7"/>
        <v>0</v>
      </c>
      <c r="K121" t="s">
        <v>211</v>
      </c>
      <c r="L121" s="26">
        <f t="shared" si="8"/>
        <v>0</v>
      </c>
      <c r="M121" s="26">
        <f t="shared" si="9"/>
        <v>0</v>
      </c>
    </row>
    <row r="122" spans="1:13" x14ac:dyDescent="0.25">
      <c r="A122" s="31">
        <v>7210</v>
      </c>
      <c r="B122" s="31" t="str">
        <f t="shared" si="10"/>
        <v>72</v>
      </c>
      <c r="C122" s="31" t="s">
        <v>120</v>
      </c>
      <c r="D122" s="7">
        <v>0</v>
      </c>
      <c r="E122" s="7">
        <v>0</v>
      </c>
      <c r="F122" s="7">
        <f t="shared" si="11"/>
        <v>0</v>
      </c>
      <c r="G122" s="7">
        <v>0</v>
      </c>
      <c r="H122" s="7">
        <v>0</v>
      </c>
      <c r="I122" s="7">
        <f t="shared" si="7"/>
        <v>0</v>
      </c>
      <c r="K122" t="s">
        <v>234</v>
      </c>
      <c r="L122" s="26">
        <f t="shared" si="8"/>
        <v>0</v>
      </c>
      <c r="M122" s="26">
        <f t="shared" si="9"/>
        <v>0</v>
      </c>
    </row>
    <row r="123" spans="1:13" x14ac:dyDescent="0.25">
      <c r="A123" s="7">
        <v>7220</v>
      </c>
      <c r="B123" s="26" t="str">
        <f t="shared" si="10"/>
        <v>72</v>
      </c>
      <c r="C123" s="7" t="s">
        <v>121</v>
      </c>
      <c r="D123" s="7">
        <v>0</v>
      </c>
      <c r="E123" s="7">
        <v>0</v>
      </c>
      <c r="F123" s="7">
        <f t="shared" si="11"/>
        <v>0</v>
      </c>
      <c r="G123" s="7">
        <v>0</v>
      </c>
      <c r="H123" s="7">
        <v>0</v>
      </c>
      <c r="I123" s="7">
        <f t="shared" si="7"/>
        <v>0</v>
      </c>
      <c r="K123" t="s">
        <v>234</v>
      </c>
      <c r="L123" s="26">
        <f t="shared" si="8"/>
        <v>0</v>
      </c>
      <c r="M123" s="26">
        <f t="shared" si="9"/>
        <v>0</v>
      </c>
    </row>
    <row r="124" spans="1:13" x14ac:dyDescent="0.25">
      <c r="A124" s="7">
        <v>7230</v>
      </c>
      <c r="B124" s="26" t="str">
        <f t="shared" si="10"/>
        <v>72</v>
      </c>
      <c r="C124" s="7" t="s">
        <v>122</v>
      </c>
      <c r="D124" s="7">
        <v>0</v>
      </c>
      <c r="E124" s="7">
        <v>0</v>
      </c>
      <c r="F124" s="7">
        <f t="shared" si="11"/>
        <v>0</v>
      </c>
      <c r="G124" s="7">
        <v>0</v>
      </c>
      <c r="H124" s="7">
        <v>0</v>
      </c>
      <c r="I124" s="7">
        <f t="shared" si="7"/>
        <v>0</v>
      </c>
      <c r="K124" t="s">
        <v>234</v>
      </c>
      <c r="L124" s="26">
        <f t="shared" si="8"/>
        <v>0</v>
      </c>
      <c r="M124" s="26">
        <f t="shared" si="9"/>
        <v>0</v>
      </c>
    </row>
    <row r="125" spans="1:13" x14ac:dyDescent="0.25">
      <c r="A125" s="7">
        <v>7300</v>
      </c>
      <c r="B125" s="26" t="str">
        <f t="shared" si="10"/>
        <v>73</v>
      </c>
      <c r="C125" s="7" t="s">
        <v>128</v>
      </c>
      <c r="D125" s="7">
        <v>0</v>
      </c>
      <c r="E125" s="7">
        <v>0</v>
      </c>
      <c r="F125" s="7">
        <f t="shared" si="11"/>
        <v>0</v>
      </c>
      <c r="G125" s="7">
        <v>0</v>
      </c>
      <c r="H125" s="7">
        <v>0</v>
      </c>
      <c r="I125" s="7">
        <f t="shared" si="7"/>
        <v>0</v>
      </c>
      <c r="K125" t="s">
        <v>240</v>
      </c>
      <c r="L125" s="26">
        <f t="shared" si="8"/>
        <v>0</v>
      </c>
      <c r="M125" s="26">
        <f t="shared" si="9"/>
        <v>0</v>
      </c>
    </row>
    <row r="126" spans="1:13" x14ac:dyDescent="0.25">
      <c r="A126" s="7">
        <v>7400</v>
      </c>
      <c r="B126" s="26" t="str">
        <f t="shared" si="10"/>
        <v>74</v>
      </c>
      <c r="C126" s="7" t="s">
        <v>81</v>
      </c>
      <c r="D126" s="7">
        <v>0</v>
      </c>
      <c r="E126" s="7">
        <v>0</v>
      </c>
      <c r="F126" s="7">
        <f t="shared" si="11"/>
        <v>0</v>
      </c>
      <c r="G126" s="7">
        <v>1500</v>
      </c>
      <c r="H126" s="7">
        <v>1500</v>
      </c>
      <c r="I126" s="7">
        <f t="shared" si="7"/>
        <v>0</v>
      </c>
      <c r="K126" t="s">
        <v>225</v>
      </c>
      <c r="L126" s="26">
        <f t="shared" si="8"/>
        <v>0</v>
      </c>
      <c r="M126" s="26">
        <f t="shared" si="9"/>
        <v>0</v>
      </c>
    </row>
    <row r="127" spans="1:13" x14ac:dyDescent="0.25">
      <c r="A127" s="7">
        <v>7500</v>
      </c>
      <c r="B127" s="26" t="str">
        <f t="shared" si="10"/>
        <v>75</v>
      </c>
      <c r="C127" s="7" t="s">
        <v>123</v>
      </c>
      <c r="D127" s="7">
        <v>0</v>
      </c>
      <c r="E127" s="7">
        <v>0</v>
      </c>
      <c r="F127" s="7">
        <f t="shared" si="11"/>
        <v>0</v>
      </c>
      <c r="G127" s="7">
        <v>0</v>
      </c>
      <c r="H127" s="7">
        <v>0</v>
      </c>
      <c r="I127" s="7">
        <f t="shared" si="7"/>
        <v>0</v>
      </c>
      <c r="K127" t="s">
        <v>235</v>
      </c>
      <c r="L127" s="26">
        <f t="shared" si="8"/>
        <v>0</v>
      </c>
      <c r="M127" s="26">
        <f t="shared" si="9"/>
        <v>0</v>
      </c>
    </row>
    <row r="128" spans="1:13" x14ac:dyDescent="0.25">
      <c r="A128" s="7">
        <v>7600</v>
      </c>
      <c r="B128" s="26" t="str">
        <f t="shared" si="10"/>
        <v>76</v>
      </c>
      <c r="C128" s="7" t="s">
        <v>124</v>
      </c>
      <c r="D128" s="7">
        <v>9512</v>
      </c>
      <c r="E128" s="7">
        <v>0</v>
      </c>
      <c r="F128" s="7">
        <f t="shared" si="11"/>
        <v>9512</v>
      </c>
      <c r="G128" s="7">
        <v>0</v>
      </c>
      <c r="H128" s="7">
        <v>0</v>
      </c>
      <c r="I128" s="7">
        <f t="shared" si="7"/>
        <v>0</v>
      </c>
      <c r="K128" t="s">
        <v>236</v>
      </c>
      <c r="L128" s="26">
        <f t="shared" si="8"/>
        <v>9512</v>
      </c>
      <c r="M128" s="26">
        <f t="shared" si="9"/>
        <v>0</v>
      </c>
    </row>
    <row r="129" spans="1:13" x14ac:dyDescent="0.25">
      <c r="A129" s="7">
        <v>7900</v>
      </c>
      <c r="B129" s="26" t="str">
        <f t="shared" si="10"/>
        <v>79</v>
      </c>
      <c r="C129" s="7" t="s">
        <v>82</v>
      </c>
      <c r="D129" s="7">
        <v>0</v>
      </c>
      <c r="E129" s="7">
        <v>0</v>
      </c>
      <c r="F129" s="7">
        <f t="shared" si="11"/>
        <v>0</v>
      </c>
      <c r="G129" s="7">
        <v>1000</v>
      </c>
      <c r="H129" s="13">
        <f>2781-1781</f>
        <v>1000</v>
      </c>
      <c r="I129" s="7">
        <f t="shared" si="7"/>
        <v>0</v>
      </c>
      <c r="K129" t="s">
        <v>212</v>
      </c>
      <c r="L129" s="26">
        <f t="shared" si="8"/>
        <v>0</v>
      </c>
      <c r="M129" s="26">
        <f t="shared" si="9"/>
        <v>0</v>
      </c>
    </row>
    <row r="130" spans="1:13" x14ac:dyDescent="0.25">
      <c r="A130" s="7">
        <v>9900</v>
      </c>
      <c r="B130" s="26" t="str">
        <f t="shared" si="10"/>
        <v>99</v>
      </c>
      <c r="C130" s="7" t="s">
        <v>105</v>
      </c>
      <c r="D130" s="7">
        <v>0</v>
      </c>
      <c r="E130" s="7">
        <v>0</v>
      </c>
      <c r="F130" s="7">
        <f t="shared" si="11"/>
        <v>0</v>
      </c>
      <c r="G130" s="7">
        <v>0</v>
      </c>
      <c r="H130" s="7">
        <v>0</v>
      </c>
      <c r="I130" s="7">
        <f t="shared" si="7"/>
        <v>0</v>
      </c>
      <c r="K130" t="s">
        <v>237</v>
      </c>
      <c r="L130" s="26">
        <f t="shared" si="8"/>
        <v>0</v>
      </c>
      <c r="M130" s="26">
        <f t="shared" si="9"/>
        <v>0</v>
      </c>
    </row>
    <row r="131" spans="1:13" x14ac:dyDescent="0.25">
      <c r="D131" s="7"/>
    </row>
    <row r="132" spans="1:13" x14ac:dyDescent="0.25">
      <c r="D132" s="7"/>
    </row>
    <row r="133" spans="1:13" x14ac:dyDescent="0.25">
      <c r="D133" s="7"/>
    </row>
    <row r="134" spans="1:13" x14ac:dyDescent="0.25">
      <c r="D134" s="7"/>
    </row>
    <row r="135" spans="1:13" x14ac:dyDescent="0.25">
      <c r="D135" s="7"/>
    </row>
    <row r="136" spans="1:13" x14ac:dyDescent="0.25">
      <c r="D136" s="7"/>
    </row>
    <row r="137" spans="1:13" x14ac:dyDescent="0.25">
      <c r="D137" s="7"/>
    </row>
    <row r="138" spans="1:13" x14ac:dyDescent="0.25">
      <c r="D138" s="7"/>
    </row>
    <row r="139" spans="1:13" x14ac:dyDescent="0.25">
      <c r="D139" s="7"/>
    </row>
    <row r="140" spans="1:13" x14ac:dyDescent="0.25">
      <c r="D140" s="7"/>
    </row>
    <row r="141" spans="1:13" x14ac:dyDescent="0.25">
      <c r="D141" s="7"/>
    </row>
    <row r="142" spans="1:13" x14ac:dyDescent="0.25">
      <c r="D142" s="7"/>
    </row>
    <row r="143" spans="1:13" x14ac:dyDescent="0.25">
      <c r="D143" s="7"/>
    </row>
    <row r="144" spans="1:13" x14ac:dyDescent="0.25">
      <c r="D144" s="7"/>
    </row>
    <row r="145" spans="4:4" x14ac:dyDescent="0.25">
      <c r="D145" s="7"/>
    </row>
    <row r="146" spans="4:4" x14ac:dyDescent="0.25">
      <c r="D146" s="7"/>
    </row>
    <row r="147" spans="4:4" x14ac:dyDescent="0.25">
      <c r="D147" s="7"/>
    </row>
    <row r="148" spans="4:4" x14ac:dyDescent="0.25">
      <c r="D148" s="7"/>
    </row>
    <row r="149" spans="4:4" x14ac:dyDescent="0.25">
      <c r="D149" s="7"/>
    </row>
    <row r="150" spans="4:4" x14ac:dyDescent="0.25">
      <c r="D150" s="7"/>
    </row>
  </sheetData>
  <autoFilter ref="C5:I130"/>
  <pageMargins left="0.7" right="0.7" top="0.75" bottom="0.75" header="0.3" footer="0.3"/>
  <pageSetup orientation="portrait" r:id="rId3"/>
  <legacy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Y109"/>
  <sheetViews>
    <sheetView workbookViewId="0">
      <selection activeCell="Q6" sqref="Q6:Q7"/>
    </sheetView>
  </sheetViews>
  <sheetFormatPr defaultRowHeight="15.75" x14ac:dyDescent="0.25"/>
  <cols>
    <col min="2" max="2" width="9" style="35"/>
    <col min="3" max="3" width="30.75" customWidth="1"/>
    <col min="17" max="17" width="12.125" bestFit="1" customWidth="1"/>
    <col min="18" max="18" width="14" bestFit="1" customWidth="1"/>
    <col min="22" max="22" width="12.125" bestFit="1" customWidth="1"/>
    <col min="23" max="23" width="15.375" bestFit="1" customWidth="1"/>
  </cols>
  <sheetData>
    <row r="1" spans="1:25" x14ac:dyDescent="0.25">
      <c r="A1" s="1" t="s">
        <v>471</v>
      </c>
      <c r="B1" s="3"/>
    </row>
    <row r="2" spans="1:25" x14ac:dyDescent="0.25">
      <c r="A2" s="1" t="s">
        <v>93</v>
      </c>
      <c r="B2" s="1"/>
      <c r="C2" s="4"/>
      <c r="D2" s="5" t="s">
        <v>101</v>
      </c>
      <c r="E2" s="5"/>
      <c r="F2" s="4" t="s">
        <v>102</v>
      </c>
      <c r="G2" s="4"/>
      <c r="H2" s="4" t="s">
        <v>103</v>
      </c>
      <c r="I2" s="4"/>
      <c r="J2" s="4" t="s">
        <v>104</v>
      </c>
      <c r="K2" s="4"/>
    </row>
    <row r="3" spans="1:25" x14ac:dyDescent="0.25">
      <c r="A3" t="s">
        <v>0</v>
      </c>
      <c r="B3" s="35" t="s">
        <v>182</v>
      </c>
      <c r="C3" t="s">
        <v>1</v>
      </c>
      <c r="D3" t="s">
        <v>2</v>
      </c>
      <c r="E3" t="s">
        <v>3</v>
      </c>
      <c r="F3" t="s">
        <v>2</v>
      </c>
      <c r="G3" t="s">
        <v>3</v>
      </c>
      <c r="H3" t="s">
        <v>2</v>
      </c>
      <c r="I3" t="s">
        <v>3</v>
      </c>
      <c r="J3" t="s">
        <v>2</v>
      </c>
      <c r="K3" t="s">
        <v>3</v>
      </c>
      <c r="M3" t="s">
        <v>182</v>
      </c>
      <c r="N3" t="s">
        <v>2</v>
      </c>
      <c r="O3" t="s">
        <v>3</v>
      </c>
    </row>
    <row r="4" spans="1:25" x14ac:dyDescent="0.25">
      <c r="A4">
        <v>0</v>
      </c>
      <c r="C4" t="s">
        <v>4</v>
      </c>
      <c r="D4" s="4">
        <v>460021</v>
      </c>
      <c r="E4" s="4">
        <v>224</v>
      </c>
      <c r="F4" s="4">
        <v>195855</v>
      </c>
      <c r="G4" s="4">
        <v>0</v>
      </c>
      <c r="H4" s="4">
        <v>1832249</v>
      </c>
      <c r="I4" s="4">
        <v>19701</v>
      </c>
      <c r="J4" s="4">
        <v>598318</v>
      </c>
      <c r="K4" s="4">
        <v>53282</v>
      </c>
      <c r="N4" s="35">
        <f>D4+F4+H4+J4</f>
        <v>3086443</v>
      </c>
      <c r="O4" s="35">
        <f>E4+G4+I4+K4</f>
        <v>73207</v>
      </c>
      <c r="Q4" s="22" t="s">
        <v>184</v>
      </c>
      <c r="R4" t="s">
        <v>216</v>
      </c>
      <c r="V4" s="22" t="s">
        <v>184</v>
      </c>
      <c r="W4" t="s">
        <v>221</v>
      </c>
    </row>
    <row r="5" spans="1:25" x14ac:dyDescent="0.25">
      <c r="A5" s="32">
        <v>1100</v>
      </c>
      <c r="B5" s="32" t="str">
        <f>LEFT(A5,2)</f>
        <v>11</v>
      </c>
      <c r="C5" s="32" t="s">
        <v>5</v>
      </c>
      <c r="D5" s="4">
        <v>6130</v>
      </c>
      <c r="E5" s="4">
        <v>0</v>
      </c>
      <c r="H5" s="4">
        <v>1265845</v>
      </c>
      <c r="I5" s="4">
        <v>0</v>
      </c>
      <c r="M5" s="35" t="s">
        <v>223</v>
      </c>
      <c r="N5">
        <f>D5+F5+H5+J5</f>
        <v>1271975</v>
      </c>
      <c r="O5" s="35">
        <f>E5+G5+I5+K5</f>
        <v>0</v>
      </c>
      <c r="Q5" s="32" t="s">
        <v>223</v>
      </c>
      <c r="R5" s="35">
        <v>1271975</v>
      </c>
      <c r="S5">
        <v>1271975</v>
      </c>
      <c r="T5" s="24">
        <f>S5/$S$37</f>
        <v>0.41211679593629302</v>
      </c>
      <c r="V5" s="23" t="s">
        <v>223</v>
      </c>
      <c r="W5" s="35">
        <v>0</v>
      </c>
      <c r="X5">
        <v>0</v>
      </c>
      <c r="Y5" s="24">
        <f>X5/$X$37</f>
        <v>0</v>
      </c>
    </row>
    <row r="6" spans="1:25" x14ac:dyDescent="0.25">
      <c r="A6" s="124">
        <v>2211</v>
      </c>
      <c r="B6" s="124" t="str">
        <f t="shared" ref="B6:B69" si="0">LEFT(A6,2)</f>
        <v>22</v>
      </c>
      <c r="C6" s="124" t="s">
        <v>8</v>
      </c>
      <c r="D6" s="4">
        <v>279671</v>
      </c>
      <c r="E6" s="4">
        <v>0</v>
      </c>
      <c r="F6" s="4">
        <v>166993</v>
      </c>
      <c r="G6" s="4">
        <v>0</v>
      </c>
      <c r="J6" s="4">
        <v>365215</v>
      </c>
      <c r="K6" s="4">
        <v>0</v>
      </c>
      <c r="M6" s="35" t="s">
        <v>186</v>
      </c>
      <c r="N6" s="35">
        <f t="shared" ref="N6:N69" si="1">D6+F6+H6+J6</f>
        <v>811879</v>
      </c>
      <c r="O6" s="35">
        <f t="shared" ref="O6:O69" si="2">E6+G6+I6+K6</f>
        <v>0</v>
      </c>
      <c r="Q6" s="126" t="s">
        <v>186</v>
      </c>
      <c r="R6" s="35">
        <v>909425</v>
      </c>
      <c r="S6">
        <v>909425</v>
      </c>
      <c r="T6" s="24">
        <f t="shared" ref="T6:T36" si="3">S6/$S$37</f>
        <v>0.29465148068504748</v>
      </c>
      <c r="V6" s="23" t="s">
        <v>186</v>
      </c>
      <c r="W6" s="35">
        <v>0</v>
      </c>
      <c r="X6">
        <v>0</v>
      </c>
      <c r="Y6" s="24">
        <f t="shared" ref="Y6:Y36" si="4">X6/$X$37</f>
        <v>0</v>
      </c>
    </row>
    <row r="7" spans="1:25" x14ac:dyDescent="0.25">
      <c r="A7">
        <v>2221</v>
      </c>
      <c r="B7" s="35" t="str">
        <f t="shared" si="0"/>
        <v>22</v>
      </c>
      <c r="C7" t="s">
        <v>9</v>
      </c>
      <c r="D7" s="4">
        <v>19272</v>
      </c>
      <c r="E7" s="4">
        <v>0</v>
      </c>
      <c r="J7" s="4">
        <v>78274</v>
      </c>
      <c r="K7" s="4">
        <v>0</v>
      </c>
      <c r="M7" s="35" t="s">
        <v>186</v>
      </c>
      <c r="N7" s="35">
        <f t="shared" si="1"/>
        <v>97546</v>
      </c>
      <c r="O7" s="35">
        <f t="shared" si="2"/>
        <v>0</v>
      </c>
      <c r="Q7" s="126" t="s">
        <v>187</v>
      </c>
      <c r="R7" s="35">
        <v>199570</v>
      </c>
      <c r="S7">
        <v>199570</v>
      </c>
      <c r="T7" s="24">
        <f t="shared" si="3"/>
        <v>6.4660192979426476E-2</v>
      </c>
      <c r="V7" s="23" t="s">
        <v>187</v>
      </c>
      <c r="W7" s="35">
        <v>0</v>
      </c>
      <c r="X7">
        <v>0</v>
      </c>
      <c r="Y7" s="24">
        <f t="shared" si="4"/>
        <v>0</v>
      </c>
    </row>
    <row r="8" spans="1:25" x14ac:dyDescent="0.25">
      <c r="A8" s="124">
        <v>2330</v>
      </c>
      <c r="B8" s="124" t="str">
        <f t="shared" si="0"/>
        <v>23</v>
      </c>
      <c r="C8" s="124" t="s">
        <v>10</v>
      </c>
      <c r="D8" s="4">
        <v>80004</v>
      </c>
      <c r="E8" s="4">
        <v>0</v>
      </c>
      <c r="J8" s="4">
        <v>59688</v>
      </c>
      <c r="K8" s="4">
        <v>0</v>
      </c>
      <c r="M8" s="35" t="s">
        <v>187</v>
      </c>
      <c r="N8" s="35">
        <f t="shared" si="1"/>
        <v>139692</v>
      </c>
      <c r="O8" s="35">
        <f t="shared" si="2"/>
        <v>0</v>
      </c>
      <c r="Q8" s="23" t="s">
        <v>188</v>
      </c>
      <c r="R8" s="35">
        <v>50200</v>
      </c>
      <c r="S8">
        <v>50200</v>
      </c>
      <c r="T8" s="24">
        <f t="shared" si="3"/>
        <v>1.6264677494449112E-2</v>
      </c>
      <c r="V8" s="23" t="s">
        <v>188</v>
      </c>
      <c r="W8" s="35">
        <v>0</v>
      </c>
      <c r="X8">
        <v>0</v>
      </c>
      <c r="Y8" s="24">
        <f t="shared" si="4"/>
        <v>0</v>
      </c>
    </row>
    <row r="9" spans="1:25" x14ac:dyDescent="0.25">
      <c r="A9" s="124">
        <v>2340</v>
      </c>
      <c r="B9" s="124" t="str">
        <f t="shared" si="0"/>
        <v>23</v>
      </c>
      <c r="C9" s="124" t="s">
        <v>11</v>
      </c>
      <c r="F9" s="4">
        <v>8062</v>
      </c>
      <c r="G9" s="4">
        <v>0</v>
      </c>
      <c r="J9" s="4">
        <v>51816</v>
      </c>
      <c r="K9" s="4">
        <v>0</v>
      </c>
      <c r="M9" s="35" t="s">
        <v>187</v>
      </c>
      <c r="N9" s="35">
        <f t="shared" si="1"/>
        <v>59878</v>
      </c>
      <c r="O9" s="35">
        <f t="shared" si="2"/>
        <v>0</v>
      </c>
      <c r="Q9" s="23" t="s">
        <v>189</v>
      </c>
      <c r="R9" s="35">
        <v>0</v>
      </c>
      <c r="S9">
        <v>0</v>
      </c>
      <c r="T9" s="24">
        <f t="shared" si="3"/>
        <v>0</v>
      </c>
      <c r="V9" s="23" t="s">
        <v>189</v>
      </c>
      <c r="W9" s="35">
        <v>0</v>
      </c>
      <c r="X9">
        <v>0</v>
      </c>
      <c r="Y9" s="24">
        <f t="shared" si="4"/>
        <v>0</v>
      </c>
    </row>
    <row r="10" spans="1:25" x14ac:dyDescent="0.25">
      <c r="A10" s="124">
        <v>2350</v>
      </c>
      <c r="B10" s="124" t="str">
        <f t="shared" si="0"/>
        <v>23</v>
      </c>
      <c r="C10" s="124" t="s">
        <v>12</v>
      </c>
      <c r="D10" s="4">
        <v>0</v>
      </c>
      <c r="E10" s="4">
        <v>0</v>
      </c>
      <c r="M10" s="35" t="s">
        <v>187</v>
      </c>
      <c r="N10" s="35">
        <f t="shared" si="1"/>
        <v>0</v>
      </c>
      <c r="O10" s="35">
        <f t="shared" si="2"/>
        <v>0</v>
      </c>
      <c r="Q10" s="23" t="s">
        <v>190</v>
      </c>
      <c r="R10" s="35">
        <v>76040</v>
      </c>
      <c r="S10">
        <v>76040</v>
      </c>
      <c r="T10" s="24">
        <f t="shared" si="3"/>
        <v>2.463677443581495E-2</v>
      </c>
      <c r="V10" s="23" t="s">
        <v>190</v>
      </c>
      <c r="W10" s="35">
        <v>0</v>
      </c>
      <c r="X10">
        <v>0</v>
      </c>
      <c r="Y10" s="24">
        <f t="shared" si="4"/>
        <v>0</v>
      </c>
    </row>
    <row r="11" spans="1:25" x14ac:dyDescent="0.25">
      <c r="A11">
        <v>2410</v>
      </c>
      <c r="B11" s="35" t="str">
        <f t="shared" si="0"/>
        <v>24</v>
      </c>
      <c r="C11" t="s">
        <v>13</v>
      </c>
      <c r="D11" s="4">
        <v>0</v>
      </c>
      <c r="E11" s="4">
        <v>0</v>
      </c>
      <c r="M11" s="35" t="s">
        <v>188</v>
      </c>
      <c r="N11" s="35">
        <f t="shared" si="1"/>
        <v>0</v>
      </c>
      <c r="O11" s="35">
        <f t="shared" si="2"/>
        <v>0</v>
      </c>
      <c r="Q11" s="23" t="s">
        <v>192</v>
      </c>
      <c r="R11" s="35">
        <v>3400</v>
      </c>
      <c r="S11">
        <v>3400</v>
      </c>
      <c r="T11" s="24">
        <f t="shared" si="3"/>
        <v>1.1015917028112945E-3</v>
      </c>
      <c r="V11" s="23" t="s">
        <v>192</v>
      </c>
      <c r="W11" s="35">
        <v>0</v>
      </c>
      <c r="X11">
        <v>0</v>
      </c>
      <c r="Y11" s="24">
        <f t="shared" si="4"/>
        <v>0</v>
      </c>
    </row>
    <row r="12" spans="1:25" x14ac:dyDescent="0.25">
      <c r="A12" s="124">
        <v>2429</v>
      </c>
      <c r="B12" s="124" t="str">
        <f t="shared" si="0"/>
        <v>24</v>
      </c>
      <c r="C12" s="124" t="s">
        <v>14</v>
      </c>
      <c r="D12" s="4">
        <v>0</v>
      </c>
      <c r="E12" s="4">
        <v>0</v>
      </c>
      <c r="M12" s="35" t="s">
        <v>188</v>
      </c>
      <c r="N12" s="35">
        <f t="shared" si="1"/>
        <v>0</v>
      </c>
      <c r="O12" s="35">
        <f t="shared" si="2"/>
        <v>0</v>
      </c>
      <c r="Q12" s="37" t="s">
        <v>193</v>
      </c>
      <c r="R12" s="35">
        <v>527244</v>
      </c>
      <c r="S12">
        <v>527244</v>
      </c>
      <c r="T12" s="24">
        <f t="shared" si="3"/>
        <v>0.17082576934030533</v>
      </c>
      <c r="V12" s="23" t="s">
        <v>193</v>
      </c>
      <c r="W12" s="35">
        <v>3000</v>
      </c>
      <c r="X12">
        <v>3000</v>
      </c>
      <c r="Y12" s="24">
        <f t="shared" si="4"/>
        <v>4.097968773477946E-2</v>
      </c>
    </row>
    <row r="13" spans="1:25" x14ac:dyDescent="0.25">
      <c r="A13" s="124">
        <v>2430</v>
      </c>
      <c r="B13" s="124" t="str">
        <f t="shared" si="0"/>
        <v>24</v>
      </c>
      <c r="C13" s="124" t="s">
        <v>15</v>
      </c>
      <c r="D13" s="4">
        <v>50200</v>
      </c>
      <c r="E13" s="4">
        <v>0</v>
      </c>
      <c r="M13" s="35" t="s">
        <v>188</v>
      </c>
      <c r="N13" s="35">
        <f t="shared" si="1"/>
        <v>50200</v>
      </c>
      <c r="O13" s="35">
        <f t="shared" si="2"/>
        <v>0</v>
      </c>
      <c r="Q13" s="23" t="s">
        <v>194</v>
      </c>
      <c r="R13" s="35">
        <v>0</v>
      </c>
      <c r="S13">
        <v>0</v>
      </c>
      <c r="T13" s="24">
        <f t="shared" si="3"/>
        <v>0</v>
      </c>
      <c r="V13" s="23" t="s">
        <v>194</v>
      </c>
      <c r="W13" s="35">
        <v>0</v>
      </c>
      <c r="X13">
        <v>0</v>
      </c>
      <c r="Y13" s="24">
        <f t="shared" si="4"/>
        <v>0</v>
      </c>
    </row>
    <row r="14" spans="1:25" x14ac:dyDescent="0.25">
      <c r="A14" s="124">
        <v>2540</v>
      </c>
      <c r="B14" s="124" t="str">
        <f t="shared" si="0"/>
        <v>25</v>
      </c>
      <c r="C14" s="124" t="s">
        <v>16</v>
      </c>
      <c r="D14" s="4">
        <v>0</v>
      </c>
      <c r="E14" s="4">
        <v>0</v>
      </c>
      <c r="M14" s="35" t="s">
        <v>189</v>
      </c>
      <c r="N14" s="35">
        <f t="shared" si="1"/>
        <v>0</v>
      </c>
      <c r="O14" s="35">
        <f t="shared" si="2"/>
        <v>0</v>
      </c>
      <c r="Q14" s="23" t="s">
        <v>231</v>
      </c>
      <c r="R14" s="35">
        <v>0</v>
      </c>
      <c r="S14">
        <v>0</v>
      </c>
      <c r="T14" s="24">
        <f t="shared" si="3"/>
        <v>0</v>
      </c>
      <c r="V14" s="23" t="s">
        <v>231</v>
      </c>
      <c r="W14" s="35">
        <v>0</v>
      </c>
      <c r="X14">
        <v>0</v>
      </c>
      <c r="Y14" s="24">
        <f t="shared" si="4"/>
        <v>0</v>
      </c>
    </row>
    <row r="15" spans="1:25" x14ac:dyDescent="0.25">
      <c r="A15">
        <v>2640</v>
      </c>
      <c r="B15" s="35" t="str">
        <f t="shared" si="0"/>
        <v>26</v>
      </c>
      <c r="C15" t="s">
        <v>17</v>
      </c>
      <c r="H15" s="4">
        <v>76040</v>
      </c>
      <c r="I15" s="4">
        <v>0</v>
      </c>
      <c r="M15" s="35" t="s">
        <v>190</v>
      </c>
      <c r="N15" s="35">
        <f t="shared" si="1"/>
        <v>76040</v>
      </c>
      <c r="O15" s="35">
        <f t="shared" si="2"/>
        <v>0</v>
      </c>
      <c r="Q15" s="23" t="s">
        <v>195</v>
      </c>
      <c r="R15" s="35">
        <v>12604</v>
      </c>
      <c r="S15">
        <v>12604</v>
      </c>
      <c r="T15" s="24">
        <f t="shared" si="3"/>
        <v>4.0836652418333981E-3</v>
      </c>
      <c r="V15" s="38" t="s">
        <v>195</v>
      </c>
      <c r="W15" s="35">
        <v>11901</v>
      </c>
      <c r="X15">
        <v>11901</v>
      </c>
      <c r="Y15" s="24">
        <f t="shared" si="4"/>
        <v>0.16256642124387014</v>
      </c>
    </row>
    <row r="16" spans="1:25" x14ac:dyDescent="0.25">
      <c r="A16" s="17">
        <v>3110</v>
      </c>
      <c r="B16" s="17" t="str">
        <f t="shared" si="0"/>
        <v>31</v>
      </c>
      <c r="C16" s="17" t="s">
        <v>19</v>
      </c>
      <c r="D16" s="4">
        <v>0</v>
      </c>
      <c r="E16" s="4">
        <v>0</v>
      </c>
      <c r="M16" s="35" t="s">
        <v>192</v>
      </c>
      <c r="N16" s="35">
        <f t="shared" si="1"/>
        <v>0</v>
      </c>
      <c r="O16" s="35">
        <f t="shared" si="2"/>
        <v>0</v>
      </c>
      <c r="Q16" s="23" t="s">
        <v>196</v>
      </c>
      <c r="R16" s="35">
        <v>0</v>
      </c>
      <c r="S16">
        <v>0</v>
      </c>
      <c r="T16" s="24">
        <f t="shared" si="3"/>
        <v>0</v>
      </c>
      <c r="V16" s="40" t="s">
        <v>196</v>
      </c>
      <c r="W16" s="35">
        <v>58080</v>
      </c>
      <c r="X16">
        <v>58080</v>
      </c>
      <c r="Y16" s="24">
        <f t="shared" si="4"/>
        <v>0.79336675454533034</v>
      </c>
    </row>
    <row r="17" spans="1:25" x14ac:dyDescent="0.25">
      <c r="A17" s="17">
        <v>3190</v>
      </c>
      <c r="B17" s="17" t="str">
        <f t="shared" si="0"/>
        <v>31</v>
      </c>
      <c r="C17" s="17" t="s">
        <v>22</v>
      </c>
      <c r="D17" s="4">
        <v>0</v>
      </c>
      <c r="E17" s="4">
        <v>0</v>
      </c>
      <c r="F17" s="4">
        <v>3400</v>
      </c>
      <c r="G17" s="4">
        <v>0</v>
      </c>
      <c r="M17" s="35" t="s">
        <v>192</v>
      </c>
      <c r="N17" s="35">
        <f t="shared" si="1"/>
        <v>3400</v>
      </c>
      <c r="O17" s="35">
        <f t="shared" si="2"/>
        <v>0</v>
      </c>
      <c r="Q17" s="23" t="s">
        <v>197</v>
      </c>
      <c r="R17" s="35">
        <v>5100</v>
      </c>
      <c r="S17">
        <v>5100</v>
      </c>
      <c r="T17" s="24">
        <f t="shared" si="3"/>
        <v>1.6523875542169416E-3</v>
      </c>
      <c r="V17" s="23" t="s">
        <v>197</v>
      </c>
      <c r="W17" s="35">
        <v>0</v>
      </c>
      <c r="X17">
        <v>0</v>
      </c>
      <c r="Y17" s="24">
        <f t="shared" si="4"/>
        <v>0</v>
      </c>
    </row>
    <row r="18" spans="1:25" x14ac:dyDescent="0.25">
      <c r="A18">
        <v>3211</v>
      </c>
      <c r="B18" s="35" t="str">
        <f t="shared" si="0"/>
        <v>32</v>
      </c>
      <c r="C18" t="s">
        <v>23</v>
      </c>
      <c r="D18" s="4">
        <v>0</v>
      </c>
      <c r="E18" s="4">
        <v>0</v>
      </c>
      <c r="M18" s="35" t="s">
        <v>193</v>
      </c>
      <c r="N18" s="35">
        <f t="shared" si="1"/>
        <v>0</v>
      </c>
      <c r="O18" s="35">
        <f t="shared" si="2"/>
        <v>0</v>
      </c>
      <c r="Q18" s="23" t="s">
        <v>198</v>
      </c>
      <c r="R18" s="35">
        <v>0</v>
      </c>
      <c r="S18">
        <v>0</v>
      </c>
      <c r="T18" s="24">
        <f t="shared" si="3"/>
        <v>0</v>
      </c>
      <c r="V18" s="23" t="s">
        <v>198</v>
      </c>
      <c r="W18" s="35">
        <v>0</v>
      </c>
      <c r="X18">
        <v>0</v>
      </c>
      <c r="Y18" s="24">
        <f t="shared" si="4"/>
        <v>0</v>
      </c>
    </row>
    <row r="19" spans="1:25" x14ac:dyDescent="0.25">
      <c r="A19">
        <v>3219</v>
      </c>
      <c r="B19" s="35" t="str">
        <f t="shared" si="0"/>
        <v>32</v>
      </c>
      <c r="C19" t="s">
        <v>25</v>
      </c>
      <c r="D19" s="4">
        <v>0</v>
      </c>
      <c r="E19" s="4">
        <v>0</v>
      </c>
      <c r="H19" s="4">
        <v>199521</v>
      </c>
      <c r="I19" s="4">
        <v>3000</v>
      </c>
      <c r="M19" s="35" t="s">
        <v>193</v>
      </c>
      <c r="N19" s="35">
        <f t="shared" si="1"/>
        <v>199521</v>
      </c>
      <c r="O19" s="35">
        <f t="shared" si="2"/>
        <v>3000</v>
      </c>
      <c r="Q19" s="23" t="s">
        <v>200</v>
      </c>
      <c r="R19" s="35">
        <v>0</v>
      </c>
      <c r="S19">
        <v>0</v>
      </c>
      <c r="T19" s="24">
        <f t="shared" si="3"/>
        <v>0</v>
      </c>
      <c r="V19" s="23" t="s">
        <v>200</v>
      </c>
      <c r="W19" s="35">
        <v>0</v>
      </c>
      <c r="X19">
        <v>0</v>
      </c>
      <c r="Y19" s="24">
        <f t="shared" si="4"/>
        <v>0</v>
      </c>
    </row>
    <row r="20" spans="1:25" x14ac:dyDescent="0.25">
      <c r="A20">
        <v>3220</v>
      </c>
      <c r="B20" s="35" t="str">
        <f t="shared" si="0"/>
        <v>32</v>
      </c>
      <c r="C20" t="s">
        <v>26</v>
      </c>
      <c r="D20" s="4">
        <v>0</v>
      </c>
      <c r="E20" s="4">
        <v>0</v>
      </c>
      <c r="J20" s="4">
        <v>36880</v>
      </c>
      <c r="K20" s="4">
        <v>0</v>
      </c>
      <c r="M20" s="35" t="s">
        <v>193</v>
      </c>
      <c r="N20" s="35">
        <f t="shared" si="1"/>
        <v>36880</v>
      </c>
      <c r="O20" s="35">
        <f t="shared" si="2"/>
        <v>0</v>
      </c>
      <c r="Q20" s="23" t="s">
        <v>232</v>
      </c>
      <c r="R20" s="35">
        <v>0</v>
      </c>
      <c r="S20">
        <v>0</v>
      </c>
      <c r="T20" s="24">
        <f t="shared" si="3"/>
        <v>0</v>
      </c>
      <c r="V20" s="23" t="s">
        <v>232</v>
      </c>
      <c r="W20" s="35">
        <v>0</v>
      </c>
      <c r="X20">
        <v>0</v>
      </c>
      <c r="Y20" s="24">
        <f t="shared" si="4"/>
        <v>0</v>
      </c>
    </row>
    <row r="21" spans="1:25" x14ac:dyDescent="0.25">
      <c r="A21">
        <v>3230</v>
      </c>
      <c r="B21" s="35" t="str">
        <f t="shared" si="0"/>
        <v>32</v>
      </c>
      <c r="C21" t="s">
        <v>27</v>
      </c>
      <c r="D21" s="4">
        <v>0</v>
      </c>
      <c r="E21" s="4">
        <v>0</v>
      </c>
      <c r="M21" s="35" t="s">
        <v>193</v>
      </c>
      <c r="N21" s="35">
        <f t="shared" si="1"/>
        <v>0</v>
      </c>
      <c r="O21" s="35">
        <f t="shared" si="2"/>
        <v>0</v>
      </c>
      <c r="Q21" s="23" t="s">
        <v>201</v>
      </c>
      <c r="R21" s="35">
        <v>10800</v>
      </c>
      <c r="S21">
        <v>10800</v>
      </c>
      <c r="T21" s="24">
        <f t="shared" si="3"/>
        <v>3.4991736442241115E-3</v>
      </c>
      <c r="V21" s="23" t="s">
        <v>201</v>
      </c>
      <c r="W21" s="35">
        <v>0</v>
      </c>
      <c r="X21">
        <v>0</v>
      </c>
      <c r="Y21" s="24">
        <f t="shared" si="4"/>
        <v>0</v>
      </c>
    </row>
    <row r="22" spans="1:25" x14ac:dyDescent="0.25">
      <c r="A22">
        <v>3240</v>
      </c>
      <c r="B22" s="35" t="str">
        <f t="shared" si="0"/>
        <v>32</v>
      </c>
      <c r="C22" t="s">
        <v>28</v>
      </c>
      <c r="D22" s="4">
        <v>0</v>
      </c>
      <c r="E22" s="4">
        <v>0</v>
      </c>
      <c r="H22" s="4">
        <v>161150</v>
      </c>
      <c r="I22" s="4">
        <v>0</v>
      </c>
      <c r="M22" s="35" t="s">
        <v>193</v>
      </c>
      <c r="N22" s="35">
        <f t="shared" si="1"/>
        <v>161150</v>
      </c>
      <c r="O22" s="35">
        <f t="shared" si="2"/>
        <v>0</v>
      </c>
      <c r="Q22" s="23" t="s">
        <v>202</v>
      </c>
      <c r="R22" s="35">
        <v>20042</v>
      </c>
      <c r="S22">
        <v>20042</v>
      </c>
      <c r="T22" s="24">
        <f t="shared" si="3"/>
        <v>6.4935590905129299E-3</v>
      </c>
      <c r="V22" s="23" t="s">
        <v>202</v>
      </c>
      <c r="W22" s="35">
        <v>0</v>
      </c>
      <c r="X22">
        <v>0</v>
      </c>
      <c r="Y22" s="24">
        <f t="shared" si="4"/>
        <v>0</v>
      </c>
    </row>
    <row r="23" spans="1:25" x14ac:dyDescent="0.25">
      <c r="A23" s="4">
        <v>3250</v>
      </c>
      <c r="B23" s="35" t="str">
        <f t="shared" si="0"/>
        <v>32</v>
      </c>
      <c r="C23" s="4" t="s">
        <v>129</v>
      </c>
      <c r="D23" s="4">
        <v>0</v>
      </c>
      <c r="E23" s="4">
        <v>0</v>
      </c>
      <c r="M23" s="35" t="s">
        <v>193</v>
      </c>
      <c r="N23" s="35">
        <f t="shared" si="1"/>
        <v>0</v>
      </c>
      <c r="O23" s="35">
        <f t="shared" si="2"/>
        <v>0</v>
      </c>
      <c r="Q23" s="23" t="s">
        <v>203</v>
      </c>
      <c r="R23" s="35">
        <v>0</v>
      </c>
      <c r="S23">
        <v>0</v>
      </c>
      <c r="T23" s="24">
        <f t="shared" si="3"/>
        <v>0</v>
      </c>
      <c r="V23" s="23" t="s">
        <v>203</v>
      </c>
      <c r="W23" s="35">
        <v>0</v>
      </c>
      <c r="X23">
        <v>0</v>
      </c>
      <c r="Y23" s="24">
        <f t="shared" si="4"/>
        <v>0</v>
      </c>
    </row>
    <row r="24" spans="1:25" x14ac:dyDescent="0.25">
      <c r="A24">
        <v>3260</v>
      </c>
      <c r="B24" s="35" t="str">
        <f t="shared" si="0"/>
        <v>32</v>
      </c>
      <c r="C24" t="s">
        <v>29</v>
      </c>
      <c r="D24" s="4">
        <v>0</v>
      </c>
      <c r="E24" s="4">
        <v>0</v>
      </c>
      <c r="M24" s="35" t="s">
        <v>193</v>
      </c>
      <c r="N24" s="35">
        <f t="shared" si="1"/>
        <v>0</v>
      </c>
      <c r="O24" s="35">
        <f t="shared" si="2"/>
        <v>0</v>
      </c>
      <c r="Q24" s="23" t="s">
        <v>233</v>
      </c>
      <c r="R24" s="35">
        <v>0</v>
      </c>
      <c r="S24">
        <v>0</v>
      </c>
      <c r="T24" s="24">
        <f t="shared" si="3"/>
        <v>0</v>
      </c>
      <c r="V24" s="23" t="s">
        <v>233</v>
      </c>
      <c r="W24" s="35">
        <v>0</v>
      </c>
      <c r="X24">
        <v>0</v>
      </c>
      <c r="Y24" s="24">
        <f t="shared" si="4"/>
        <v>0</v>
      </c>
    </row>
    <row r="25" spans="1:25" x14ac:dyDescent="0.25">
      <c r="A25">
        <v>3272</v>
      </c>
      <c r="B25" s="35" t="str">
        <f t="shared" si="0"/>
        <v>32</v>
      </c>
      <c r="C25" t="s">
        <v>31</v>
      </c>
      <c r="D25" s="4">
        <v>0</v>
      </c>
      <c r="E25" s="4">
        <v>0</v>
      </c>
      <c r="M25" s="35" t="s">
        <v>193</v>
      </c>
      <c r="N25" s="35">
        <f t="shared" si="1"/>
        <v>0</v>
      </c>
      <c r="O25" s="35">
        <f t="shared" si="2"/>
        <v>0</v>
      </c>
      <c r="Q25" s="23" t="s">
        <v>239</v>
      </c>
      <c r="R25" s="35">
        <v>0</v>
      </c>
      <c r="S25">
        <v>0</v>
      </c>
      <c r="T25" s="24">
        <f t="shared" si="3"/>
        <v>0</v>
      </c>
      <c r="V25" s="23" t="s">
        <v>239</v>
      </c>
      <c r="W25" s="35">
        <v>0</v>
      </c>
      <c r="X25">
        <v>0</v>
      </c>
      <c r="Y25" s="24">
        <f t="shared" si="4"/>
        <v>0</v>
      </c>
    </row>
    <row r="26" spans="1:25" x14ac:dyDescent="0.25">
      <c r="A26">
        <v>3273</v>
      </c>
      <c r="B26" s="35" t="str">
        <f t="shared" si="0"/>
        <v>32</v>
      </c>
      <c r="C26" t="s">
        <v>32</v>
      </c>
      <c r="H26" s="4">
        <v>129693</v>
      </c>
      <c r="I26" s="4">
        <v>0</v>
      </c>
      <c r="M26" s="35" t="s">
        <v>193</v>
      </c>
      <c r="N26" s="35">
        <f t="shared" si="1"/>
        <v>129693</v>
      </c>
      <c r="O26" s="35">
        <f t="shared" si="2"/>
        <v>0</v>
      </c>
      <c r="Q26" s="23" t="s">
        <v>208</v>
      </c>
      <c r="R26" s="35">
        <v>0</v>
      </c>
      <c r="S26">
        <v>0</v>
      </c>
      <c r="T26" s="24">
        <f t="shared" si="3"/>
        <v>0</v>
      </c>
      <c r="V26" s="23" t="s">
        <v>208</v>
      </c>
      <c r="W26" s="35">
        <v>0</v>
      </c>
      <c r="X26">
        <v>0</v>
      </c>
      <c r="Y26" s="24">
        <f t="shared" si="4"/>
        <v>0</v>
      </c>
    </row>
    <row r="27" spans="1:25" x14ac:dyDescent="0.25">
      <c r="A27" s="16">
        <v>3274</v>
      </c>
      <c r="B27" s="16" t="str">
        <f t="shared" si="0"/>
        <v>32</v>
      </c>
      <c r="C27" s="16" t="s">
        <v>33</v>
      </c>
      <c r="D27" s="4">
        <v>0</v>
      </c>
      <c r="E27" s="4">
        <v>0</v>
      </c>
      <c r="M27" s="35" t="s">
        <v>193</v>
      </c>
      <c r="N27" s="35">
        <f t="shared" si="1"/>
        <v>0</v>
      </c>
      <c r="O27" s="35">
        <f t="shared" si="2"/>
        <v>0</v>
      </c>
      <c r="Q27" s="23" t="s">
        <v>209</v>
      </c>
      <c r="R27" s="35">
        <v>0</v>
      </c>
      <c r="S27">
        <v>0</v>
      </c>
      <c r="T27" s="24">
        <f t="shared" si="3"/>
        <v>0</v>
      </c>
      <c r="V27" s="23" t="s">
        <v>209</v>
      </c>
      <c r="W27" s="35">
        <v>0</v>
      </c>
      <c r="X27">
        <v>0</v>
      </c>
      <c r="Y27" s="24">
        <f t="shared" si="4"/>
        <v>0</v>
      </c>
    </row>
    <row r="28" spans="1:25" x14ac:dyDescent="0.25">
      <c r="A28" s="16">
        <v>3275</v>
      </c>
      <c r="B28" s="16" t="str">
        <f t="shared" si="0"/>
        <v>32</v>
      </c>
      <c r="C28" s="16" t="s">
        <v>34</v>
      </c>
      <c r="D28" s="4">
        <v>0</v>
      </c>
      <c r="E28" s="4">
        <v>0</v>
      </c>
      <c r="M28" s="35" t="s">
        <v>193</v>
      </c>
      <c r="N28" s="35">
        <f t="shared" si="1"/>
        <v>0</v>
      </c>
      <c r="O28" s="35">
        <f t="shared" si="2"/>
        <v>0</v>
      </c>
      <c r="Q28" s="23" t="s">
        <v>210</v>
      </c>
      <c r="R28" s="35">
        <v>0</v>
      </c>
      <c r="S28">
        <v>0</v>
      </c>
      <c r="T28" s="24">
        <f t="shared" si="3"/>
        <v>0</v>
      </c>
      <c r="V28" s="23" t="s">
        <v>210</v>
      </c>
      <c r="W28" s="35">
        <v>0</v>
      </c>
      <c r="X28">
        <v>0</v>
      </c>
      <c r="Y28" s="24">
        <f t="shared" si="4"/>
        <v>0</v>
      </c>
    </row>
    <row r="29" spans="1:25" x14ac:dyDescent="0.25">
      <c r="A29" s="16">
        <v>3276</v>
      </c>
      <c r="B29" s="16" t="str">
        <f t="shared" si="0"/>
        <v>32</v>
      </c>
      <c r="C29" s="16" t="s">
        <v>35</v>
      </c>
      <c r="D29" s="4">
        <v>0</v>
      </c>
      <c r="E29" s="4">
        <v>0</v>
      </c>
      <c r="M29" s="35" t="s">
        <v>193</v>
      </c>
      <c r="N29" s="35">
        <f t="shared" si="1"/>
        <v>0</v>
      </c>
      <c r="O29" s="35">
        <f t="shared" si="2"/>
        <v>0</v>
      </c>
      <c r="Q29" s="23" t="s">
        <v>211</v>
      </c>
      <c r="R29" s="35">
        <v>43</v>
      </c>
      <c r="S29">
        <v>43</v>
      </c>
      <c r="T29" s="24">
        <f t="shared" si="3"/>
        <v>1.3931895064966371E-5</v>
      </c>
      <c r="V29" s="23" t="s">
        <v>211</v>
      </c>
      <c r="W29" s="35">
        <v>226</v>
      </c>
      <c r="X29">
        <v>226</v>
      </c>
      <c r="Y29" s="24">
        <f t="shared" si="4"/>
        <v>3.0871364760200527E-3</v>
      </c>
    </row>
    <row r="30" spans="1:25" x14ac:dyDescent="0.25">
      <c r="A30">
        <v>3279</v>
      </c>
      <c r="B30" s="35" t="str">
        <f t="shared" si="0"/>
        <v>32</v>
      </c>
      <c r="C30" t="s">
        <v>36</v>
      </c>
      <c r="D30" s="4">
        <v>0</v>
      </c>
      <c r="E30" s="4">
        <v>0</v>
      </c>
      <c r="M30" s="35" t="s">
        <v>193</v>
      </c>
      <c r="N30" s="35">
        <f t="shared" si="1"/>
        <v>0</v>
      </c>
      <c r="O30" s="35">
        <f t="shared" si="2"/>
        <v>0</v>
      </c>
      <c r="Q30" s="23" t="s">
        <v>234</v>
      </c>
      <c r="R30" s="35">
        <v>0</v>
      </c>
      <c r="S30">
        <v>0</v>
      </c>
      <c r="T30" s="24">
        <f t="shared" si="3"/>
        <v>0</v>
      </c>
      <c r="V30" s="23" t="s">
        <v>234</v>
      </c>
      <c r="W30" s="35">
        <v>0</v>
      </c>
      <c r="X30">
        <v>0</v>
      </c>
      <c r="Y30" s="24">
        <f t="shared" si="4"/>
        <v>0</v>
      </c>
    </row>
    <row r="31" spans="1:25" x14ac:dyDescent="0.25">
      <c r="A31" s="4">
        <v>3281</v>
      </c>
      <c r="B31" s="35" t="str">
        <f t="shared" si="0"/>
        <v>32</v>
      </c>
      <c r="C31" s="4" t="s">
        <v>130</v>
      </c>
      <c r="D31" s="4">
        <v>0</v>
      </c>
      <c r="E31" s="4">
        <v>0</v>
      </c>
      <c r="M31" s="35" t="s">
        <v>193</v>
      </c>
      <c r="N31" s="35">
        <f t="shared" si="1"/>
        <v>0</v>
      </c>
      <c r="O31" s="35">
        <f t="shared" si="2"/>
        <v>0</v>
      </c>
      <c r="Q31" s="23" t="s">
        <v>240</v>
      </c>
      <c r="R31" s="35">
        <v>0</v>
      </c>
      <c r="S31">
        <v>0</v>
      </c>
      <c r="T31" s="24">
        <f t="shared" si="3"/>
        <v>0</v>
      </c>
      <c r="V31" s="23" t="s">
        <v>240</v>
      </c>
      <c r="W31" s="35">
        <v>0</v>
      </c>
      <c r="X31">
        <v>0</v>
      </c>
      <c r="Y31" s="24">
        <f t="shared" si="4"/>
        <v>0</v>
      </c>
    </row>
    <row r="32" spans="1:25" x14ac:dyDescent="0.25">
      <c r="A32" s="4">
        <v>3282</v>
      </c>
      <c r="B32" s="35" t="str">
        <f t="shared" si="0"/>
        <v>32</v>
      </c>
      <c r="C32" s="4" t="s">
        <v>131</v>
      </c>
      <c r="D32" s="4">
        <v>0</v>
      </c>
      <c r="E32" s="4">
        <v>0</v>
      </c>
      <c r="M32" s="35" t="s">
        <v>193</v>
      </c>
      <c r="N32" s="35">
        <f t="shared" si="1"/>
        <v>0</v>
      </c>
      <c r="O32" s="35">
        <f t="shared" si="2"/>
        <v>0</v>
      </c>
      <c r="Q32" s="23" t="s">
        <v>225</v>
      </c>
      <c r="R32" s="35">
        <v>0</v>
      </c>
      <c r="S32">
        <v>0</v>
      </c>
      <c r="T32" s="24">
        <f t="shared" si="3"/>
        <v>0</v>
      </c>
      <c r="V32" s="23" t="s">
        <v>225</v>
      </c>
      <c r="W32" s="35">
        <v>0</v>
      </c>
      <c r="X32">
        <v>0</v>
      </c>
      <c r="Y32" s="24">
        <f t="shared" si="4"/>
        <v>0</v>
      </c>
    </row>
    <row r="33" spans="1:25" x14ac:dyDescent="0.25">
      <c r="A33" s="4">
        <v>3283</v>
      </c>
      <c r="B33" s="35" t="str">
        <f t="shared" si="0"/>
        <v>32</v>
      </c>
      <c r="C33" s="4" t="s">
        <v>106</v>
      </c>
      <c r="D33" s="4">
        <v>0</v>
      </c>
      <c r="E33" s="4">
        <v>0</v>
      </c>
      <c r="M33" s="35" t="s">
        <v>193</v>
      </c>
      <c r="N33" s="35">
        <f t="shared" si="1"/>
        <v>0</v>
      </c>
      <c r="O33" s="35">
        <f t="shared" si="2"/>
        <v>0</v>
      </c>
      <c r="Q33" s="23" t="s">
        <v>235</v>
      </c>
      <c r="R33" s="35">
        <v>0</v>
      </c>
      <c r="S33">
        <v>0</v>
      </c>
      <c r="T33" s="24">
        <f t="shared" si="3"/>
        <v>0</v>
      </c>
      <c r="V33" s="23" t="s">
        <v>235</v>
      </c>
      <c r="W33" s="35">
        <v>0</v>
      </c>
      <c r="X33">
        <v>0</v>
      </c>
      <c r="Y33" s="24">
        <f t="shared" si="4"/>
        <v>0</v>
      </c>
    </row>
    <row r="34" spans="1:25" x14ac:dyDescent="0.25">
      <c r="A34" s="4">
        <v>3284</v>
      </c>
      <c r="B34" s="35" t="str">
        <f t="shared" si="0"/>
        <v>32</v>
      </c>
      <c r="C34" s="4" t="s">
        <v>132</v>
      </c>
      <c r="D34" s="4">
        <v>0</v>
      </c>
      <c r="E34" s="4">
        <v>0</v>
      </c>
      <c r="M34" s="35" t="s">
        <v>193</v>
      </c>
      <c r="N34" s="35">
        <f t="shared" si="1"/>
        <v>0</v>
      </c>
      <c r="O34" s="35">
        <f t="shared" si="2"/>
        <v>0</v>
      </c>
      <c r="Q34" s="23" t="s">
        <v>236</v>
      </c>
      <c r="R34" s="35">
        <v>0</v>
      </c>
      <c r="S34">
        <v>0</v>
      </c>
      <c r="T34" s="24">
        <f t="shared" si="3"/>
        <v>0</v>
      </c>
      <c r="V34" s="23" t="s">
        <v>236</v>
      </c>
      <c r="W34" s="35">
        <v>0</v>
      </c>
      <c r="X34">
        <v>0</v>
      </c>
      <c r="Y34" s="24">
        <f t="shared" si="4"/>
        <v>0</v>
      </c>
    </row>
    <row r="35" spans="1:25" x14ac:dyDescent="0.25">
      <c r="A35" s="4">
        <v>3285</v>
      </c>
      <c r="B35" s="35" t="str">
        <f t="shared" si="0"/>
        <v>32</v>
      </c>
      <c r="C35" s="4" t="s">
        <v>107</v>
      </c>
      <c r="D35" s="4">
        <v>0</v>
      </c>
      <c r="E35" s="4">
        <v>0</v>
      </c>
      <c r="M35" s="35" t="s">
        <v>193</v>
      </c>
      <c r="N35" s="35">
        <f t="shared" si="1"/>
        <v>0</v>
      </c>
      <c r="O35" s="35">
        <f t="shared" si="2"/>
        <v>0</v>
      </c>
      <c r="Q35" s="23" t="s">
        <v>212</v>
      </c>
      <c r="R35" s="35">
        <v>0</v>
      </c>
      <c r="S35">
        <v>0</v>
      </c>
      <c r="T35" s="24">
        <f t="shared" si="3"/>
        <v>0</v>
      </c>
      <c r="V35" s="23" t="s">
        <v>212</v>
      </c>
      <c r="W35" s="35">
        <v>0</v>
      </c>
      <c r="X35">
        <v>0</v>
      </c>
      <c r="Y35" s="24">
        <f t="shared" si="4"/>
        <v>0</v>
      </c>
    </row>
    <row r="36" spans="1:25" x14ac:dyDescent="0.25">
      <c r="A36" s="4">
        <v>3286</v>
      </c>
      <c r="B36" s="35" t="str">
        <f t="shared" si="0"/>
        <v>32</v>
      </c>
      <c r="C36" s="4" t="s">
        <v>108</v>
      </c>
      <c r="D36" s="4">
        <v>0</v>
      </c>
      <c r="E36" s="4">
        <v>0</v>
      </c>
      <c r="M36" s="35" t="s">
        <v>193</v>
      </c>
      <c r="N36" s="35">
        <f t="shared" si="1"/>
        <v>0</v>
      </c>
      <c r="O36" s="35">
        <f t="shared" si="2"/>
        <v>0</v>
      </c>
      <c r="Q36" s="23" t="s">
        <v>237</v>
      </c>
      <c r="R36" s="35">
        <v>0</v>
      </c>
      <c r="S36">
        <v>0</v>
      </c>
      <c r="T36" s="24">
        <f t="shared" si="3"/>
        <v>0</v>
      </c>
      <c r="V36" s="23" t="s">
        <v>237</v>
      </c>
      <c r="W36" s="35">
        <v>0</v>
      </c>
      <c r="X36">
        <v>0</v>
      </c>
      <c r="Y36" s="24">
        <f t="shared" si="4"/>
        <v>0</v>
      </c>
    </row>
    <row r="37" spans="1:25" x14ac:dyDescent="0.25">
      <c r="A37" s="4">
        <v>3292</v>
      </c>
      <c r="B37" s="35" t="str">
        <f t="shared" si="0"/>
        <v>32</v>
      </c>
      <c r="C37" s="4" t="s">
        <v>134</v>
      </c>
      <c r="D37" s="4">
        <v>0</v>
      </c>
      <c r="E37" s="4">
        <v>0</v>
      </c>
      <c r="M37" s="35" t="s">
        <v>193</v>
      </c>
      <c r="N37" s="35">
        <f t="shared" si="1"/>
        <v>0</v>
      </c>
      <c r="O37" s="35">
        <f t="shared" si="2"/>
        <v>0</v>
      </c>
      <c r="Q37" s="23" t="s">
        <v>214</v>
      </c>
      <c r="R37" s="35">
        <v>3086443</v>
      </c>
      <c r="S37">
        <v>3086443</v>
      </c>
      <c r="V37" s="23" t="s">
        <v>214</v>
      </c>
      <c r="W37" s="35">
        <v>73207</v>
      </c>
      <c r="X37">
        <v>73207</v>
      </c>
    </row>
    <row r="38" spans="1:25" x14ac:dyDescent="0.25">
      <c r="A38">
        <v>3297</v>
      </c>
      <c r="B38" s="35" t="str">
        <f t="shared" si="0"/>
        <v>32</v>
      </c>
      <c r="C38" t="s">
        <v>37</v>
      </c>
      <c r="D38" s="4">
        <v>0</v>
      </c>
      <c r="E38" s="4">
        <v>0</v>
      </c>
      <c r="M38" s="35" t="s">
        <v>193</v>
      </c>
      <c r="N38" s="35">
        <f t="shared" si="1"/>
        <v>0</v>
      </c>
      <c r="O38" s="35">
        <f t="shared" si="2"/>
        <v>0</v>
      </c>
      <c r="Q38" s="23" t="s">
        <v>215</v>
      </c>
      <c r="R38" s="35">
        <v>6172886</v>
      </c>
      <c r="S38">
        <v>6172886</v>
      </c>
      <c r="V38" s="23" t="s">
        <v>215</v>
      </c>
      <c r="W38" s="35">
        <v>146414</v>
      </c>
      <c r="X38">
        <v>146414</v>
      </c>
    </row>
    <row r="39" spans="1:25" x14ac:dyDescent="0.25">
      <c r="A39">
        <v>3298</v>
      </c>
      <c r="B39" s="35" t="str">
        <f t="shared" si="0"/>
        <v>32</v>
      </c>
      <c r="C39" t="s">
        <v>38</v>
      </c>
      <c r="D39" s="4">
        <v>0</v>
      </c>
      <c r="E39" s="4">
        <v>0</v>
      </c>
      <c r="M39" s="35" t="s">
        <v>193</v>
      </c>
      <c r="N39" s="35">
        <f t="shared" si="1"/>
        <v>0</v>
      </c>
      <c r="O39" s="35">
        <f t="shared" si="2"/>
        <v>0</v>
      </c>
      <c r="T39" s="24">
        <f>SUM(T5:T36)</f>
        <v>1.0000000000000002</v>
      </c>
      <c r="Y39" s="24">
        <f>SUM(Y5:Y36)</f>
        <v>1</v>
      </c>
    </row>
    <row r="40" spans="1:25" x14ac:dyDescent="0.25">
      <c r="A40">
        <v>3299</v>
      </c>
      <c r="B40" s="35" t="str">
        <f t="shared" si="0"/>
        <v>32</v>
      </c>
      <c r="C40" t="s">
        <v>39</v>
      </c>
      <c r="D40" s="4">
        <v>0</v>
      </c>
      <c r="E40" s="4">
        <v>0</v>
      </c>
      <c r="M40" s="35" t="s">
        <v>193</v>
      </c>
      <c r="N40" s="35">
        <f t="shared" si="1"/>
        <v>0</v>
      </c>
      <c r="O40" s="35">
        <f t="shared" si="2"/>
        <v>0</v>
      </c>
      <c r="T40" s="24">
        <f>T5+T6+T7+T12</f>
        <v>0.94225423894107241</v>
      </c>
      <c r="Y40" s="24">
        <f>Y15+Y16</f>
        <v>0.95593317578920045</v>
      </c>
    </row>
    <row r="41" spans="1:25" x14ac:dyDescent="0.25">
      <c r="A41" s="4">
        <v>4110</v>
      </c>
      <c r="B41" s="35" t="str">
        <f t="shared" si="0"/>
        <v>41</v>
      </c>
      <c r="C41" s="4" t="s">
        <v>136</v>
      </c>
      <c r="D41" s="4">
        <v>0</v>
      </c>
      <c r="E41" s="4">
        <v>0</v>
      </c>
      <c r="M41" s="35" t="s">
        <v>194</v>
      </c>
      <c r="N41" s="35">
        <f t="shared" si="1"/>
        <v>0</v>
      </c>
      <c r="O41" s="35">
        <f t="shared" si="2"/>
        <v>0</v>
      </c>
    </row>
    <row r="42" spans="1:25" x14ac:dyDescent="0.25">
      <c r="A42" s="4">
        <v>4150</v>
      </c>
      <c r="B42" s="35" t="str">
        <f t="shared" si="0"/>
        <v>41</v>
      </c>
      <c r="C42" s="4" t="s">
        <v>125</v>
      </c>
      <c r="D42" s="4">
        <v>0</v>
      </c>
      <c r="E42" s="4">
        <v>0</v>
      </c>
      <c r="M42" s="35" t="s">
        <v>194</v>
      </c>
      <c r="N42" s="35">
        <f t="shared" si="1"/>
        <v>0</v>
      </c>
      <c r="O42" s="35">
        <f t="shared" si="2"/>
        <v>0</v>
      </c>
    </row>
    <row r="43" spans="1:25" x14ac:dyDescent="0.25">
      <c r="A43" s="31">
        <v>4161</v>
      </c>
      <c r="B43" s="31" t="str">
        <f t="shared" si="0"/>
        <v>41</v>
      </c>
      <c r="C43" s="31" t="s">
        <v>40</v>
      </c>
      <c r="D43" s="4">
        <v>0</v>
      </c>
      <c r="E43" s="4">
        <v>0</v>
      </c>
      <c r="M43" s="35" t="s">
        <v>194</v>
      </c>
      <c r="N43" s="35">
        <f t="shared" si="1"/>
        <v>0</v>
      </c>
      <c r="O43" s="35">
        <f t="shared" si="2"/>
        <v>0</v>
      </c>
    </row>
    <row r="44" spans="1:25" x14ac:dyDescent="0.25">
      <c r="A44" s="31">
        <v>4170</v>
      </c>
      <c r="B44" s="31" t="str">
        <f t="shared" si="0"/>
        <v>41</v>
      </c>
      <c r="C44" s="31" t="s">
        <v>137</v>
      </c>
      <c r="J44" s="4">
        <v>0</v>
      </c>
      <c r="K44" s="4">
        <v>0</v>
      </c>
      <c r="M44" s="35" t="s">
        <v>194</v>
      </c>
      <c r="N44" s="35">
        <f t="shared" si="1"/>
        <v>0</v>
      </c>
      <c r="O44" s="35">
        <f t="shared" si="2"/>
        <v>0</v>
      </c>
    </row>
    <row r="45" spans="1:25" x14ac:dyDescent="0.25">
      <c r="A45" s="4">
        <v>4189</v>
      </c>
      <c r="B45" s="35" t="str">
        <f t="shared" si="0"/>
        <v>41</v>
      </c>
      <c r="C45" s="4" t="s">
        <v>109</v>
      </c>
      <c r="D45" s="4">
        <v>0</v>
      </c>
      <c r="E45" s="4">
        <v>0</v>
      </c>
      <c r="M45" s="35" t="s">
        <v>194</v>
      </c>
      <c r="N45" s="35">
        <f t="shared" si="1"/>
        <v>0</v>
      </c>
      <c r="O45" s="35">
        <f t="shared" si="2"/>
        <v>0</v>
      </c>
    </row>
    <row r="46" spans="1:25" x14ac:dyDescent="0.25">
      <c r="A46" s="4">
        <v>4190</v>
      </c>
      <c r="B46" s="35" t="str">
        <f t="shared" si="0"/>
        <v>41</v>
      </c>
      <c r="C46" s="4" t="s">
        <v>138</v>
      </c>
      <c r="D46" s="4">
        <v>0</v>
      </c>
      <c r="E46" s="4">
        <v>0</v>
      </c>
      <c r="M46" s="35" t="s">
        <v>194</v>
      </c>
      <c r="N46" s="35">
        <f t="shared" si="1"/>
        <v>0</v>
      </c>
      <c r="O46" s="35">
        <f t="shared" si="2"/>
        <v>0</v>
      </c>
    </row>
    <row r="47" spans="1:25" x14ac:dyDescent="0.25">
      <c r="A47" s="4">
        <v>4225</v>
      </c>
      <c r="B47" s="35" t="str">
        <f t="shared" si="0"/>
        <v>42</v>
      </c>
      <c r="C47" s="4" t="s">
        <v>110</v>
      </c>
      <c r="D47" s="4">
        <v>0</v>
      </c>
      <c r="E47" s="4">
        <v>0</v>
      </c>
      <c r="M47" s="35" t="s">
        <v>231</v>
      </c>
      <c r="N47" s="35">
        <f t="shared" si="1"/>
        <v>0</v>
      </c>
      <c r="O47" s="35">
        <f t="shared" si="2"/>
        <v>0</v>
      </c>
    </row>
    <row r="48" spans="1:25" x14ac:dyDescent="0.25">
      <c r="A48" s="4">
        <v>4310</v>
      </c>
      <c r="B48" s="35" t="str">
        <f t="shared" si="0"/>
        <v>43</v>
      </c>
      <c r="C48" s="4" t="s">
        <v>139</v>
      </c>
      <c r="D48" s="4">
        <v>0</v>
      </c>
      <c r="E48" s="4">
        <v>0</v>
      </c>
      <c r="M48" s="35" t="s">
        <v>195</v>
      </c>
      <c r="N48" s="35">
        <f t="shared" si="1"/>
        <v>0</v>
      </c>
      <c r="O48" s="35">
        <f t="shared" si="2"/>
        <v>0</v>
      </c>
    </row>
    <row r="49" spans="1:15" x14ac:dyDescent="0.25">
      <c r="A49" s="15">
        <v>4322</v>
      </c>
      <c r="B49" s="15" t="str">
        <f t="shared" si="0"/>
        <v>43</v>
      </c>
      <c r="C49" s="15" t="s">
        <v>41</v>
      </c>
      <c r="D49" s="4">
        <v>0</v>
      </c>
      <c r="E49" s="4">
        <v>0</v>
      </c>
      <c r="J49" s="4">
        <v>6402</v>
      </c>
      <c r="K49" s="4">
        <v>0</v>
      </c>
      <c r="M49" s="35" t="s">
        <v>195</v>
      </c>
      <c r="N49" s="35">
        <f t="shared" si="1"/>
        <v>6402</v>
      </c>
      <c r="O49" s="35">
        <f t="shared" si="2"/>
        <v>0</v>
      </c>
    </row>
    <row r="50" spans="1:15" x14ac:dyDescent="0.25">
      <c r="A50" s="15">
        <v>4323</v>
      </c>
      <c r="B50" s="15" t="str">
        <f t="shared" si="0"/>
        <v>43</v>
      </c>
      <c r="C50" s="15" t="s">
        <v>42</v>
      </c>
      <c r="D50" s="4">
        <v>0</v>
      </c>
      <c r="E50" s="4">
        <v>0</v>
      </c>
      <c r="H50" s="4">
        <v>0</v>
      </c>
      <c r="I50" s="4">
        <v>11901</v>
      </c>
      <c r="M50" s="35" t="s">
        <v>195</v>
      </c>
      <c r="N50" s="35">
        <f t="shared" si="1"/>
        <v>0</v>
      </c>
      <c r="O50" s="35">
        <f t="shared" si="2"/>
        <v>11901</v>
      </c>
    </row>
    <row r="51" spans="1:15" x14ac:dyDescent="0.25">
      <c r="A51" s="15">
        <v>4331</v>
      </c>
      <c r="B51" s="15" t="str">
        <f t="shared" si="0"/>
        <v>43</v>
      </c>
      <c r="C51" s="15" t="s">
        <v>43</v>
      </c>
      <c r="D51" s="4">
        <v>6202</v>
      </c>
      <c r="E51" s="4">
        <v>0</v>
      </c>
      <c r="M51" s="35" t="s">
        <v>195</v>
      </c>
      <c r="N51" s="35">
        <f t="shared" si="1"/>
        <v>6202</v>
      </c>
      <c r="O51" s="35">
        <f t="shared" si="2"/>
        <v>0</v>
      </c>
    </row>
    <row r="52" spans="1:15" x14ac:dyDescent="0.25">
      <c r="A52" s="13">
        <v>4420</v>
      </c>
      <c r="B52" s="13" t="str">
        <f t="shared" si="0"/>
        <v>44</v>
      </c>
      <c r="C52" s="13" t="s">
        <v>46</v>
      </c>
      <c r="D52" s="4">
        <v>0</v>
      </c>
      <c r="E52" s="4">
        <v>0</v>
      </c>
      <c r="H52" s="4">
        <v>0</v>
      </c>
      <c r="I52" s="4">
        <v>4800</v>
      </c>
      <c r="J52" s="4">
        <v>0</v>
      </c>
      <c r="K52" s="4">
        <v>53280</v>
      </c>
      <c r="M52" s="35" t="s">
        <v>196</v>
      </c>
      <c r="N52" s="35">
        <f t="shared" si="1"/>
        <v>0</v>
      </c>
      <c r="O52" s="35">
        <f t="shared" si="2"/>
        <v>58080</v>
      </c>
    </row>
    <row r="53" spans="1:15" x14ac:dyDescent="0.25">
      <c r="A53" s="4">
        <v>4680</v>
      </c>
      <c r="B53" s="35" t="str">
        <f t="shared" si="0"/>
        <v>46</v>
      </c>
      <c r="C53" s="4" t="s">
        <v>111</v>
      </c>
      <c r="D53" s="4">
        <v>0</v>
      </c>
      <c r="E53" s="4">
        <v>0</v>
      </c>
      <c r="M53" s="35" t="s">
        <v>197</v>
      </c>
      <c r="N53" s="35">
        <f t="shared" si="1"/>
        <v>0</v>
      </c>
      <c r="O53" s="35">
        <f t="shared" si="2"/>
        <v>0</v>
      </c>
    </row>
    <row r="54" spans="1:15" x14ac:dyDescent="0.25">
      <c r="A54">
        <v>4690</v>
      </c>
      <c r="B54" s="35" t="str">
        <f t="shared" si="0"/>
        <v>46</v>
      </c>
      <c r="C54" t="s">
        <v>50</v>
      </c>
      <c r="F54" s="4">
        <v>5100</v>
      </c>
      <c r="G54" s="4">
        <v>0</v>
      </c>
      <c r="M54" s="35" t="s">
        <v>197</v>
      </c>
      <c r="N54" s="35">
        <f t="shared" si="1"/>
        <v>5100</v>
      </c>
      <c r="O54" s="35">
        <f t="shared" si="2"/>
        <v>0</v>
      </c>
    </row>
    <row r="55" spans="1:15" x14ac:dyDescent="0.25">
      <c r="A55" s="4">
        <v>4741</v>
      </c>
      <c r="B55" s="35" t="str">
        <f t="shared" si="0"/>
        <v>47</v>
      </c>
      <c r="C55" s="4" t="s">
        <v>112</v>
      </c>
      <c r="D55" s="4">
        <v>0</v>
      </c>
      <c r="E55" s="4">
        <v>0</v>
      </c>
      <c r="M55" s="35" t="s">
        <v>198</v>
      </c>
      <c r="N55" s="35">
        <f t="shared" si="1"/>
        <v>0</v>
      </c>
      <c r="O55" s="35">
        <f t="shared" si="2"/>
        <v>0</v>
      </c>
    </row>
    <row r="56" spans="1:15" x14ac:dyDescent="0.25">
      <c r="A56" s="21">
        <v>4782</v>
      </c>
      <c r="B56" s="21" t="str">
        <f t="shared" si="0"/>
        <v>47</v>
      </c>
      <c r="C56" s="21" t="s">
        <v>51</v>
      </c>
      <c r="D56" s="4">
        <v>0</v>
      </c>
      <c r="E56" s="4">
        <v>0</v>
      </c>
      <c r="M56" s="35" t="s">
        <v>198</v>
      </c>
      <c r="N56" s="35">
        <f t="shared" si="1"/>
        <v>0</v>
      </c>
      <c r="O56" s="35">
        <f t="shared" si="2"/>
        <v>0</v>
      </c>
    </row>
    <row r="57" spans="1:15" x14ac:dyDescent="0.25">
      <c r="A57" s="21">
        <v>4900</v>
      </c>
      <c r="B57" s="21" t="str">
        <f t="shared" si="0"/>
        <v>49</v>
      </c>
      <c r="C57" s="21" t="s">
        <v>54</v>
      </c>
      <c r="D57" s="4">
        <v>0</v>
      </c>
      <c r="E57" s="4">
        <v>0</v>
      </c>
      <c r="M57" s="35" t="s">
        <v>200</v>
      </c>
      <c r="N57" s="35">
        <f t="shared" si="1"/>
        <v>0</v>
      </c>
      <c r="O57" s="35">
        <f t="shared" si="2"/>
        <v>0</v>
      </c>
    </row>
    <row r="58" spans="1:15" x14ac:dyDescent="0.25">
      <c r="A58" s="4">
        <v>5110</v>
      </c>
      <c r="B58" s="35" t="str">
        <f t="shared" si="0"/>
        <v>51</v>
      </c>
      <c r="C58" s="4" t="s">
        <v>126</v>
      </c>
      <c r="D58" s="4">
        <v>0</v>
      </c>
      <c r="E58" s="4">
        <v>0</v>
      </c>
      <c r="M58" s="35" t="s">
        <v>232</v>
      </c>
      <c r="N58" s="35">
        <f t="shared" si="1"/>
        <v>0</v>
      </c>
      <c r="O58" s="35">
        <f t="shared" si="2"/>
        <v>0</v>
      </c>
    </row>
    <row r="59" spans="1:15" x14ac:dyDescent="0.25">
      <c r="A59" s="4">
        <v>5120</v>
      </c>
      <c r="B59" s="35" t="str">
        <f t="shared" si="0"/>
        <v>51</v>
      </c>
      <c r="C59" s="4" t="s">
        <v>113</v>
      </c>
      <c r="D59" s="4">
        <v>0</v>
      </c>
      <c r="E59" s="4">
        <v>0</v>
      </c>
      <c r="J59" s="4">
        <v>0</v>
      </c>
      <c r="K59" s="4">
        <v>0</v>
      </c>
      <c r="M59" s="35" t="s">
        <v>232</v>
      </c>
      <c r="N59" s="35">
        <f t="shared" si="1"/>
        <v>0</v>
      </c>
      <c r="O59" s="35">
        <f t="shared" si="2"/>
        <v>0</v>
      </c>
    </row>
    <row r="60" spans="1:15" x14ac:dyDescent="0.25">
      <c r="A60" s="4">
        <v>5190</v>
      </c>
      <c r="B60" s="35" t="str">
        <f t="shared" si="0"/>
        <v>51</v>
      </c>
      <c r="C60" s="4" t="s">
        <v>114</v>
      </c>
      <c r="D60" s="4">
        <v>0</v>
      </c>
      <c r="E60" s="4">
        <v>0</v>
      </c>
      <c r="M60" s="35" t="s">
        <v>232</v>
      </c>
      <c r="N60" s="35">
        <f t="shared" si="1"/>
        <v>0</v>
      </c>
      <c r="O60" s="35">
        <f t="shared" si="2"/>
        <v>0</v>
      </c>
    </row>
    <row r="61" spans="1:15" x14ac:dyDescent="0.25">
      <c r="A61" s="31">
        <v>5220</v>
      </c>
      <c r="B61" s="31" t="str">
        <f t="shared" si="0"/>
        <v>52</v>
      </c>
      <c r="C61" s="31" t="s">
        <v>56</v>
      </c>
      <c r="D61" s="4">
        <v>0</v>
      </c>
      <c r="E61" s="4">
        <v>0</v>
      </c>
      <c r="F61" s="4">
        <v>10800</v>
      </c>
      <c r="G61" s="4">
        <v>0</v>
      </c>
      <c r="M61" s="35" t="s">
        <v>201</v>
      </c>
      <c r="N61" s="35">
        <f t="shared" si="1"/>
        <v>10800</v>
      </c>
      <c r="O61" s="35">
        <f t="shared" si="2"/>
        <v>0</v>
      </c>
    </row>
    <row r="62" spans="1:15" x14ac:dyDescent="0.25">
      <c r="A62" s="4">
        <v>5240</v>
      </c>
      <c r="B62" s="35" t="str">
        <f t="shared" si="0"/>
        <v>52</v>
      </c>
      <c r="C62" s="4" t="s">
        <v>115</v>
      </c>
      <c r="D62" s="4">
        <v>0</v>
      </c>
      <c r="E62" s="4">
        <v>0</v>
      </c>
      <c r="M62" s="35" t="s">
        <v>201</v>
      </c>
      <c r="N62" s="35">
        <f t="shared" si="1"/>
        <v>0</v>
      </c>
      <c r="O62" s="35">
        <f t="shared" si="2"/>
        <v>0</v>
      </c>
    </row>
    <row r="63" spans="1:15" x14ac:dyDescent="0.25">
      <c r="A63">
        <v>5290</v>
      </c>
      <c r="B63" s="35" t="str">
        <f t="shared" si="0"/>
        <v>52</v>
      </c>
      <c r="C63" t="s">
        <v>57</v>
      </c>
      <c r="D63" s="4">
        <v>0</v>
      </c>
      <c r="E63" s="4">
        <v>0</v>
      </c>
      <c r="M63" s="35" t="s">
        <v>201</v>
      </c>
      <c r="N63" s="35">
        <f t="shared" si="1"/>
        <v>0</v>
      </c>
      <c r="O63" s="35">
        <f t="shared" si="2"/>
        <v>0</v>
      </c>
    </row>
    <row r="64" spans="1:15" x14ac:dyDescent="0.25">
      <c r="A64" s="13">
        <v>5312</v>
      </c>
      <c r="B64" s="13" t="str">
        <f t="shared" si="0"/>
        <v>53</v>
      </c>
      <c r="C64" s="13" t="s">
        <v>58</v>
      </c>
      <c r="F64" s="4">
        <v>1500</v>
      </c>
      <c r="G64" s="4">
        <v>0</v>
      </c>
      <c r="M64" s="35" t="s">
        <v>202</v>
      </c>
      <c r="N64" s="35">
        <f t="shared" si="1"/>
        <v>1500</v>
      </c>
      <c r="O64" s="35">
        <f t="shared" si="2"/>
        <v>0</v>
      </c>
    </row>
    <row r="65" spans="1:15" x14ac:dyDescent="0.25">
      <c r="A65" s="13">
        <v>5320</v>
      </c>
      <c r="B65" s="13" t="str">
        <f t="shared" si="0"/>
        <v>53</v>
      </c>
      <c r="C65" s="13" t="s">
        <v>60</v>
      </c>
      <c r="D65" s="4">
        <v>0</v>
      </c>
      <c r="E65" s="4">
        <v>0</v>
      </c>
      <c r="M65" s="35" t="s">
        <v>202</v>
      </c>
      <c r="N65" s="35">
        <f t="shared" si="1"/>
        <v>0</v>
      </c>
      <c r="O65" s="35">
        <f t="shared" si="2"/>
        <v>0</v>
      </c>
    </row>
    <row r="66" spans="1:15" x14ac:dyDescent="0.25">
      <c r="A66" s="13">
        <v>5330</v>
      </c>
      <c r="B66" s="13" t="str">
        <f t="shared" si="0"/>
        <v>53</v>
      </c>
      <c r="C66" s="13" t="s">
        <v>61</v>
      </c>
      <c r="D66" s="4">
        <v>8069</v>
      </c>
      <c r="E66" s="4">
        <v>0</v>
      </c>
      <c r="J66" s="4">
        <v>0</v>
      </c>
      <c r="K66" s="4">
        <v>0</v>
      </c>
      <c r="M66" s="35" t="s">
        <v>202</v>
      </c>
      <c r="N66" s="35">
        <f t="shared" si="1"/>
        <v>8069</v>
      </c>
      <c r="O66" s="35">
        <f t="shared" si="2"/>
        <v>0</v>
      </c>
    </row>
    <row r="67" spans="1:15" x14ac:dyDescent="0.25">
      <c r="A67">
        <v>5360</v>
      </c>
      <c r="B67" s="35" t="str">
        <f t="shared" si="0"/>
        <v>53</v>
      </c>
      <c r="C67" t="s">
        <v>62</v>
      </c>
      <c r="D67" s="4">
        <v>0</v>
      </c>
      <c r="E67" s="4">
        <v>0</v>
      </c>
      <c r="J67" s="4">
        <v>0</v>
      </c>
      <c r="K67" s="4">
        <v>0</v>
      </c>
      <c r="M67" s="35" t="s">
        <v>202</v>
      </c>
      <c r="N67" s="35">
        <f t="shared" si="1"/>
        <v>0</v>
      </c>
      <c r="O67" s="35">
        <f t="shared" si="2"/>
        <v>0</v>
      </c>
    </row>
    <row r="68" spans="1:15" x14ac:dyDescent="0.25">
      <c r="A68" s="13">
        <v>5370</v>
      </c>
      <c r="B68" s="13" t="str">
        <f t="shared" si="0"/>
        <v>53</v>
      </c>
      <c r="C68" s="13" t="s">
        <v>63</v>
      </c>
      <c r="D68" s="4">
        <v>0</v>
      </c>
      <c r="E68" s="4">
        <v>0</v>
      </c>
      <c r="M68" s="35" t="s">
        <v>202</v>
      </c>
      <c r="N68" s="35">
        <f t="shared" si="1"/>
        <v>0</v>
      </c>
      <c r="O68" s="35">
        <f t="shared" si="2"/>
        <v>0</v>
      </c>
    </row>
    <row r="69" spans="1:15" x14ac:dyDescent="0.25">
      <c r="A69" s="13">
        <v>5390</v>
      </c>
      <c r="B69" s="13" t="str">
        <f t="shared" si="0"/>
        <v>53</v>
      </c>
      <c r="C69" s="13" t="s">
        <v>64</v>
      </c>
      <c r="D69" s="4">
        <v>10473</v>
      </c>
      <c r="E69" s="4">
        <v>0</v>
      </c>
      <c r="M69" s="35" t="s">
        <v>202</v>
      </c>
      <c r="N69" s="35">
        <f t="shared" si="1"/>
        <v>10473</v>
      </c>
      <c r="O69" s="35">
        <f t="shared" si="2"/>
        <v>0</v>
      </c>
    </row>
    <row r="70" spans="1:15" x14ac:dyDescent="0.25">
      <c r="A70" s="4">
        <v>5421</v>
      </c>
      <c r="B70" s="35" t="str">
        <f t="shared" ref="B70:B109" si="5">LEFT(A70,2)</f>
        <v>54</v>
      </c>
      <c r="C70" s="4" t="s">
        <v>141</v>
      </c>
      <c r="D70" s="4">
        <v>0</v>
      </c>
      <c r="E70" s="4">
        <v>0</v>
      </c>
      <c r="M70" s="35" t="s">
        <v>203</v>
      </c>
      <c r="N70" s="35">
        <f t="shared" ref="N70:N109" si="6">D70+F70+H70+J70</f>
        <v>0</v>
      </c>
      <c r="O70" s="35">
        <f t="shared" ref="O70:O109" si="7">E70+G70+I70+K70</f>
        <v>0</v>
      </c>
    </row>
    <row r="71" spans="1:15" x14ac:dyDescent="0.25">
      <c r="A71">
        <v>5422</v>
      </c>
      <c r="B71" s="35" t="str">
        <f t="shared" si="5"/>
        <v>54</v>
      </c>
      <c r="C71" t="s">
        <v>65</v>
      </c>
      <c r="D71" s="4">
        <v>0</v>
      </c>
      <c r="E71" s="4">
        <v>0</v>
      </c>
      <c r="M71" s="35" t="s">
        <v>203</v>
      </c>
      <c r="N71" s="35">
        <f t="shared" si="6"/>
        <v>0</v>
      </c>
      <c r="O71" s="35">
        <f t="shared" si="7"/>
        <v>0</v>
      </c>
    </row>
    <row r="72" spans="1:15" x14ac:dyDescent="0.25">
      <c r="A72" s="4">
        <v>5429</v>
      </c>
      <c r="B72" s="35" t="str">
        <f t="shared" si="5"/>
        <v>54</v>
      </c>
      <c r="C72" s="4" t="s">
        <v>142</v>
      </c>
      <c r="D72" s="4">
        <v>0</v>
      </c>
      <c r="E72" s="4">
        <v>0</v>
      </c>
      <c r="M72" s="35" t="s">
        <v>203</v>
      </c>
      <c r="N72" s="35">
        <f t="shared" si="6"/>
        <v>0</v>
      </c>
      <c r="O72" s="35">
        <f t="shared" si="7"/>
        <v>0</v>
      </c>
    </row>
    <row r="73" spans="1:15" x14ac:dyDescent="0.25">
      <c r="A73">
        <v>5480</v>
      </c>
      <c r="B73" s="35" t="str">
        <f t="shared" si="5"/>
        <v>54</v>
      </c>
      <c r="C73" t="s">
        <v>66</v>
      </c>
      <c r="D73" s="4">
        <v>0</v>
      </c>
      <c r="E73" s="4">
        <v>0</v>
      </c>
      <c r="M73" s="35" t="s">
        <v>203</v>
      </c>
      <c r="N73" s="35">
        <f t="shared" si="6"/>
        <v>0</v>
      </c>
      <c r="O73" s="35">
        <f t="shared" si="7"/>
        <v>0</v>
      </c>
    </row>
    <row r="74" spans="1:15" x14ac:dyDescent="0.25">
      <c r="A74" s="4">
        <v>5540</v>
      </c>
      <c r="B74" s="35" t="str">
        <f t="shared" si="5"/>
        <v>55</v>
      </c>
      <c r="C74" s="4" t="s">
        <v>143</v>
      </c>
      <c r="D74" s="4">
        <v>0</v>
      </c>
      <c r="E74" s="4">
        <v>0</v>
      </c>
      <c r="M74" s="35" t="s">
        <v>233</v>
      </c>
      <c r="N74" s="35">
        <f t="shared" si="6"/>
        <v>0</v>
      </c>
      <c r="O74" s="35">
        <f t="shared" si="7"/>
        <v>0</v>
      </c>
    </row>
    <row r="75" spans="1:15" x14ac:dyDescent="0.25">
      <c r="A75" s="4">
        <v>6134</v>
      </c>
      <c r="B75" s="35" t="str">
        <f t="shared" si="5"/>
        <v>61</v>
      </c>
      <c r="C75" s="4" t="s">
        <v>116</v>
      </c>
      <c r="D75" s="4">
        <v>0</v>
      </c>
      <c r="E75" s="4">
        <v>0</v>
      </c>
      <c r="M75" s="35" t="s">
        <v>239</v>
      </c>
      <c r="N75" s="35">
        <f t="shared" si="6"/>
        <v>0</v>
      </c>
      <c r="O75" s="35">
        <f t="shared" si="7"/>
        <v>0</v>
      </c>
    </row>
    <row r="76" spans="1:15" x14ac:dyDescent="0.25">
      <c r="A76" s="4">
        <v>6136</v>
      </c>
      <c r="B76" s="35" t="str">
        <f t="shared" si="5"/>
        <v>61</v>
      </c>
      <c r="C76" s="4" t="s">
        <v>144</v>
      </c>
      <c r="D76" s="4">
        <v>0</v>
      </c>
      <c r="E76" s="4">
        <v>0</v>
      </c>
      <c r="M76" s="35" t="s">
        <v>239</v>
      </c>
      <c r="N76" s="35">
        <f t="shared" si="6"/>
        <v>0</v>
      </c>
      <c r="O76" s="35">
        <f t="shared" si="7"/>
        <v>0</v>
      </c>
    </row>
    <row r="77" spans="1:15" x14ac:dyDescent="0.25">
      <c r="A77">
        <v>6653</v>
      </c>
      <c r="B77" s="35" t="str">
        <f t="shared" si="5"/>
        <v>66</v>
      </c>
      <c r="C77" t="s">
        <v>73</v>
      </c>
      <c r="D77" s="4">
        <v>0</v>
      </c>
      <c r="E77" s="4">
        <v>0</v>
      </c>
      <c r="M77" s="35" t="s">
        <v>208</v>
      </c>
      <c r="N77" s="35">
        <f t="shared" si="6"/>
        <v>0</v>
      </c>
      <c r="O77" s="35">
        <f t="shared" si="7"/>
        <v>0</v>
      </c>
    </row>
    <row r="78" spans="1:15" x14ac:dyDescent="0.25">
      <c r="A78" s="4">
        <v>6654</v>
      </c>
      <c r="B78" s="35" t="str">
        <f t="shared" si="5"/>
        <v>66</v>
      </c>
      <c r="C78" s="4" t="s">
        <v>117</v>
      </c>
      <c r="D78" s="4">
        <v>0</v>
      </c>
      <c r="E78" s="4">
        <v>0</v>
      </c>
      <c r="M78" s="35" t="s">
        <v>208</v>
      </c>
      <c r="N78" s="35">
        <f t="shared" si="6"/>
        <v>0</v>
      </c>
      <c r="O78" s="35">
        <f t="shared" si="7"/>
        <v>0</v>
      </c>
    </row>
    <row r="79" spans="1:15" x14ac:dyDescent="0.25">
      <c r="A79" s="4">
        <v>6746</v>
      </c>
      <c r="B79" s="35" t="str">
        <f t="shared" si="5"/>
        <v>67</v>
      </c>
      <c r="C79" s="4" t="s">
        <v>148</v>
      </c>
      <c r="D79" s="4">
        <v>0</v>
      </c>
      <c r="E79" s="4">
        <v>0</v>
      </c>
      <c r="M79" s="35" t="s">
        <v>209</v>
      </c>
      <c r="N79" s="35">
        <f t="shared" si="6"/>
        <v>0</v>
      </c>
      <c r="O79" s="35">
        <f t="shared" si="7"/>
        <v>0</v>
      </c>
    </row>
    <row r="80" spans="1:15" x14ac:dyDescent="0.25">
      <c r="A80">
        <v>6747</v>
      </c>
      <c r="B80" s="35" t="str">
        <f t="shared" si="5"/>
        <v>67</v>
      </c>
      <c r="C80" t="s">
        <v>74</v>
      </c>
      <c r="D80" s="4">
        <v>0</v>
      </c>
      <c r="E80" s="4">
        <v>0</v>
      </c>
      <c r="M80" s="35" t="s">
        <v>209</v>
      </c>
      <c r="N80" s="35">
        <f t="shared" si="6"/>
        <v>0</v>
      </c>
      <c r="O80" s="35">
        <f t="shared" si="7"/>
        <v>0</v>
      </c>
    </row>
    <row r="81" spans="1:15" x14ac:dyDescent="0.25">
      <c r="A81" s="30">
        <v>6782</v>
      </c>
      <c r="B81" s="30" t="str">
        <f t="shared" si="5"/>
        <v>67</v>
      </c>
      <c r="C81" s="30" t="s">
        <v>75</v>
      </c>
      <c r="D81" s="4">
        <v>0</v>
      </c>
      <c r="E81" s="4">
        <v>0</v>
      </c>
      <c r="M81" s="35" t="s">
        <v>209</v>
      </c>
      <c r="N81" s="35">
        <f t="shared" si="6"/>
        <v>0</v>
      </c>
      <c r="O81" s="35">
        <f t="shared" si="7"/>
        <v>0</v>
      </c>
    </row>
    <row r="82" spans="1:15" x14ac:dyDescent="0.25">
      <c r="A82" s="4">
        <v>6811</v>
      </c>
      <c r="B82" s="35" t="str">
        <f t="shared" si="5"/>
        <v>68</v>
      </c>
      <c r="C82" s="4" t="s">
        <v>149</v>
      </c>
      <c r="D82" s="4">
        <v>0</v>
      </c>
      <c r="E82" s="4">
        <v>0</v>
      </c>
      <c r="M82" s="35" t="s">
        <v>210</v>
      </c>
      <c r="N82" s="35">
        <f t="shared" si="6"/>
        <v>0</v>
      </c>
      <c r="O82" s="35">
        <f t="shared" si="7"/>
        <v>0</v>
      </c>
    </row>
    <row r="83" spans="1:15" x14ac:dyDescent="0.25">
      <c r="A83" s="4">
        <v>6817</v>
      </c>
      <c r="B83" s="35" t="str">
        <f t="shared" si="5"/>
        <v>68</v>
      </c>
      <c r="C83" s="4" t="s">
        <v>150</v>
      </c>
      <c r="D83" s="4">
        <v>0</v>
      </c>
      <c r="E83" s="4">
        <v>0</v>
      </c>
      <c r="M83" s="35" t="s">
        <v>210</v>
      </c>
      <c r="N83" s="35">
        <f t="shared" si="6"/>
        <v>0</v>
      </c>
      <c r="O83" s="35">
        <f t="shared" si="7"/>
        <v>0</v>
      </c>
    </row>
    <row r="84" spans="1:15" x14ac:dyDescent="0.25">
      <c r="A84" s="4">
        <v>6822</v>
      </c>
      <c r="B84" s="35" t="str">
        <f t="shared" si="5"/>
        <v>68</v>
      </c>
      <c r="C84" s="4" t="s">
        <v>151</v>
      </c>
      <c r="D84" s="4">
        <v>0</v>
      </c>
      <c r="E84" s="4">
        <v>0</v>
      </c>
      <c r="M84" s="35" t="s">
        <v>210</v>
      </c>
      <c r="N84" s="35">
        <f t="shared" si="6"/>
        <v>0</v>
      </c>
      <c r="O84" s="35">
        <f t="shared" si="7"/>
        <v>0</v>
      </c>
    </row>
    <row r="85" spans="1:15" x14ac:dyDescent="0.25">
      <c r="A85">
        <v>6835</v>
      </c>
      <c r="B85" s="35" t="str">
        <f t="shared" si="5"/>
        <v>68</v>
      </c>
      <c r="C85" t="s">
        <v>76</v>
      </c>
      <c r="D85" s="4">
        <v>0</v>
      </c>
      <c r="E85" s="4">
        <v>0</v>
      </c>
      <c r="M85" s="35" t="s">
        <v>210</v>
      </c>
      <c r="N85" s="35">
        <f t="shared" si="6"/>
        <v>0</v>
      </c>
      <c r="O85" s="35">
        <f t="shared" si="7"/>
        <v>0</v>
      </c>
    </row>
    <row r="86" spans="1:15" x14ac:dyDescent="0.25">
      <c r="A86" s="4">
        <v>6839</v>
      </c>
      <c r="B86" s="35" t="str">
        <f t="shared" si="5"/>
        <v>68</v>
      </c>
      <c r="C86" s="4" t="s">
        <v>153</v>
      </c>
      <c r="D86" s="4">
        <v>0</v>
      </c>
      <c r="E86" s="4">
        <v>0</v>
      </c>
      <c r="M86" s="35" t="s">
        <v>210</v>
      </c>
      <c r="N86" s="35">
        <f t="shared" si="6"/>
        <v>0</v>
      </c>
      <c r="O86" s="35">
        <f t="shared" si="7"/>
        <v>0</v>
      </c>
    </row>
    <row r="87" spans="1:15" x14ac:dyDescent="0.25">
      <c r="A87" s="4">
        <v>6856</v>
      </c>
      <c r="B87" s="35" t="str">
        <f t="shared" si="5"/>
        <v>68</v>
      </c>
      <c r="C87" s="4" t="s">
        <v>154</v>
      </c>
      <c r="D87" s="4">
        <v>0</v>
      </c>
      <c r="E87" s="4">
        <v>0</v>
      </c>
      <c r="M87" s="35" t="s">
        <v>210</v>
      </c>
      <c r="N87" s="35">
        <f t="shared" si="6"/>
        <v>0</v>
      </c>
      <c r="O87" s="35">
        <f t="shared" si="7"/>
        <v>0</v>
      </c>
    </row>
    <row r="88" spans="1:15" x14ac:dyDescent="0.25">
      <c r="A88" s="4">
        <v>6857</v>
      </c>
      <c r="B88" s="35" t="str">
        <f t="shared" si="5"/>
        <v>68</v>
      </c>
      <c r="C88" s="4" t="s">
        <v>155</v>
      </c>
      <c r="D88" s="4">
        <v>0</v>
      </c>
      <c r="E88" s="4">
        <v>0</v>
      </c>
      <c r="M88" s="35" t="s">
        <v>210</v>
      </c>
      <c r="N88" s="35">
        <f t="shared" si="6"/>
        <v>0</v>
      </c>
      <c r="O88" s="35">
        <f t="shared" si="7"/>
        <v>0</v>
      </c>
    </row>
    <row r="89" spans="1:15" x14ac:dyDescent="0.25">
      <c r="A89" s="4">
        <v>6858</v>
      </c>
      <c r="B89" s="35" t="str">
        <f t="shared" si="5"/>
        <v>68</v>
      </c>
      <c r="C89" s="4" t="s">
        <v>156</v>
      </c>
      <c r="D89" s="4">
        <v>0</v>
      </c>
      <c r="E89" s="4">
        <v>0</v>
      </c>
      <c r="M89" s="35" t="s">
        <v>210</v>
      </c>
      <c r="N89" s="35">
        <f t="shared" si="6"/>
        <v>0</v>
      </c>
      <c r="O89" s="35">
        <f t="shared" si="7"/>
        <v>0</v>
      </c>
    </row>
    <row r="90" spans="1:15" x14ac:dyDescent="0.25">
      <c r="A90">
        <v>6865</v>
      </c>
      <c r="B90" s="35" t="str">
        <f t="shared" si="5"/>
        <v>68</v>
      </c>
      <c r="C90" t="s">
        <v>78</v>
      </c>
      <c r="D90" s="4">
        <v>0</v>
      </c>
      <c r="E90" s="4">
        <v>0</v>
      </c>
      <c r="M90" s="35" t="s">
        <v>210</v>
      </c>
      <c r="N90" s="35">
        <f t="shared" si="6"/>
        <v>0</v>
      </c>
      <c r="O90" s="35">
        <f t="shared" si="7"/>
        <v>0</v>
      </c>
    </row>
    <row r="91" spans="1:15" x14ac:dyDescent="0.25">
      <c r="A91" s="4">
        <v>6872</v>
      </c>
      <c r="B91" s="35" t="str">
        <f t="shared" si="5"/>
        <v>68</v>
      </c>
      <c r="C91" s="4" t="s">
        <v>158</v>
      </c>
      <c r="D91" s="4">
        <v>0</v>
      </c>
      <c r="E91" s="4">
        <v>0</v>
      </c>
      <c r="M91" s="35" t="s">
        <v>210</v>
      </c>
      <c r="N91" s="35">
        <f t="shared" si="6"/>
        <v>0</v>
      </c>
      <c r="O91" s="35">
        <f t="shared" si="7"/>
        <v>0</v>
      </c>
    </row>
    <row r="92" spans="1:15" x14ac:dyDescent="0.25">
      <c r="A92" s="4">
        <v>6885</v>
      </c>
      <c r="B92" s="35" t="str">
        <f t="shared" si="5"/>
        <v>68</v>
      </c>
      <c r="C92" s="4" t="s">
        <v>127</v>
      </c>
      <c r="D92" s="4">
        <v>0</v>
      </c>
      <c r="E92" s="4">
        <v>0</v>
      </c>
      <c r="M92" s="35" t="s">
        <v>210</v>
      </c>
      <c r="N92" s="35">
        <f t="shared" si="6"/>
        <v>0</v>
      </c>
      <c r="O92" s="35">
        <f t="shared" si="7"/>
        <v>0</v>
      </c>
    </row>
    <row r="93" spans="1:15" x14ac:dyDescent="0.25">
      <c r="A93">
        <v>6888</v>
      </c>
      <c r="B93" s="35" t="str">
        <f t="shared" si="5"/>
        <v>68</v>
      </c>
      <c r="C93" t="s">
        <v>79</v>
      </c>
      <c r="D93" s="4">
        <v>0</v>
      </c>
      <c r="E93" s="4">
        <v>0</v>
      </c>
      <c r="J93" s="4">
        <v>0</v>
      </c>
      <c r="K93" s="4">
        <v>0</v>
      </c>
      <c r="M93" s="35" t="s">
        <v>210</v>
      </c>
      <c r="N93" s="35">
        <f t="shared" si="6"/>
        <v>0</v>
      </c>
      <c r="O93" s="35">
        <f t="shared" si="7"/>
        <v>0</v>
      </c>
    </row>
    <row r="94" spans="1:15" x14ac:dyDescent="0.25">
      <c r="A94" s="4">
        <v>6889</v>
      </c>
      <c r="B94" s="35" t="str">
        <f t="shared" si="5"/>
        <v>68</v>
      </c>
      <c r="C94" s="4" t="s">
        <v>118</v>
      </c>
      <c r="D94" s="4">
        <v>0</v>
      </c>
      <c r="E94" s="4">
        <v>0</v>
      </c>
      <c r="J94" s="4">
        <v>0</v>
      </c>
      <c r="K94" s="4">
        <v>0</v>
      </c>
      <c r="M94" s="35" t="s">
        <v>210</v>
      </c>
      <c r="N94" s="35">
        <f t="shared" si="6"/>
        <v>0</v>
      </c>
      <c r="O94" s="35">
        <f t="shared" si="7"/>
        <v>0</v>
      </c>
    </row>
    <row r="95" spans="1:15" x14ac:dyDescent="0.25">
      <c r="A95" s="4">
        <v>6891</v>
      </c>
      <c r="B95" s="35" t="str">
        <f t="shared" si="5"/>
        <v>68</v>
      </c>
      <c r="C95" s="4" t="s">
        <v>159</v>
      </c>
      <c r="D95" s="4">
        <v>0</v>
      </c>
      <c r="E95" s="4">
        <v>0</v>
      </c>
      <c r="M95" s="35" t="s">
        <v>210</v>
      </c>
      <c r="N95" s="35">
        <f t="shared" si="6"/>
        <v>0</v>
      </c>
      <c r="O95" s="35">
        <f t="shared" si="7"/>
        <v>0</v>
      </c>
    </row>
    <row r="96" spans="1:15" x14ac:dyDescent="0.25">
      <c r="A96" s="4">
        <v>6893</v>
      </c>
      <c r="B96" s="35" t="str">
        <f t="shared" si="5"/>
        <v>68</v>
      </c>
      <c r="C96" s="4" t="s">
        <v>160</v>
      </c>
      <c r="D96" s="4">
        <v>0</v>
      </c>
      <c r="E96" s="4">
        <v>0</v>
      </c>
      <c r="M96" s="35" t="s">
        <v>210</v>
      </c>
      <c r="N96" s="35">
        <f t="shared" si="6"/>
        <v>0</v>
      </c>
      <c r="O96" s="35">
        <f t="shared" si="7"/>
        <v>0</v>
      </c>
    </row>
    <row r="97" spans="1:15" x14ac:dyDescent="0.25">
      <c r="A97" s="4">
        <v>6894</v>
      </c>
      <c r="B97" s="35" t="str">
        <f t="shared" si="5"/>
        <v>68</v>
      </c>
      <c r="C97" s="4" t="s">
        <v>161</v>
      </c>
      <c r="D97" s="4">
        <v>0</v>
      </c>
      <c r="E97" s="4">
        <v>0</v>
      </c>
      <c r="M97" s="35" t="s">
        <v>210</v>
      </c>
      <c r="N97" s="35">
        <f t="shared" si="6"/>
        <v>0</v>
      </c>
      <c r="O97" s="35">
        <f t="shared" si="7"/>
        <v>0</v>
      </c>
    </row>
    <row r="98" spans="1:15" x14ac:dyDescent="0.25">
      <c r="A98" s="4">
        <v>6899</v>
      </c>
      <c r="B98" s="35" t="str">
        <f t="shared" si="5"/>
        <v>68</v>
      </c>
      <c r="C98" s="4" t="s">
        <v>162</v>
      </c>
      <c r="D98" s="4">
        <v>0</v>
      </c>
      <c r="E98" s="4">
        <v>0</v>
      </c>
      <c r="M98" s="35" t="s">
        <v>210</v>
      </c>
      <c r="N98" s="35">
        <f t="shared" si="6"/>
        <v>0</v>
      </c>
      <c r="O98" s="35">
        <f t="shared" si="7"/>
        <v>0</v>
      </c>
    </row>
    <row r="99" spans="1:15" x14ac:dyDescent="0.25">
      <c r="A99">
        <v>7110</v>
      </c>
      <c r="B99" s="35" t="str">
        <f t="shared" si="5"/>
        <v>71</v>
      </c>
      <c r="C99" t="s">
        <v>80</v>
      </c>
      <c r="D99" s="4">
        <v>0</v>
      </c>
      <c r="E99" s="4">
        <v>224</v>
      </c>
      <c r="J99" s="4">
        <v>43</v>
      </c>
      <c r="K99" s="4">
        <v>2</v>
      </c>
      <c r="M99" s="35" t="s">
        <v>211</v>
      </c>
      <c r="N99" s="35">
        <f t="shared" si="6"/>
        <v>43</v>
      </c>
      <c r="O99" s="35">
        <f t="shared" si="7"/>
        <v>226</v>
      </c>
    </row>
    <row r="100" spans="1:15" x14ac:dyDescent="0.25">
      <c r="A100" s="4">
        <v>7120</v>
      </c>
      <c r="B100" s="35" t="str">
        <f t="shared" si="5"/>
        <v>71</v>
      </c>
      <c r="C100" s="4" t="s">
        <v>119</v>
      </c>
      <c r="D100" s="4">
        <v>0</v>
      </c>
      <c r="E100" s="4">
        <v>0</v>
      </c>
      <c r="J100" s="4">
        <v>0</v>
      </c>
      <c r="K100" s="4">
        <v>0</v>
      </c>
      <c r="M100" s="35" t="s">
        <v>211</v>
      </c>
      <c r="N100" s="35">
        <f t="shared" si="6"/>
        <v>0</v>
      </c>
      <c r="O100" s="35">
        <f t="shared" si="7"/>
        <v>0</v>
      </c>
    </row>
    <row r="101" spans="1:15" x14ac:dyDescent="0.25">
      <c r="A101" s="31">
        <v>7210</v>
      </c>
      <c r="B101" s="31" t="str">
        <f t="shared" si="5"/>
        <v>72</v>
      </c>
      <c r="C101" s="31" t="s">
        <v>120</v>
      </c>
      <c r="D101" s="4">
        <v>0</v>
      </c>
      <c r="E101" s="4">
        <v>0</v>
      </c>
      <c r="M101" s="35" t="s">
        <v>234</v>
      </c>
      <c r="N101" s="35">
        <f t="shared" si="6"/>
        <v>0</v>
      </c>
      <c r="O101" s="35">
        <f t="shared" si="7"/>
        <v>0</v>
      </c>
    </row>
    <row r="102" spans="1:15" x14ac:dyDescent="0.25">
      <c r="A102" s="4">
        <v>7220</v>
      </c>
      <c r="B102" s="35" t="str">
        <f t="shared" si="5"/>
        <v>72</v>
      </c>
      <c r="C102" s="4" t="s">
        <v>121</v>
      </c>
      <c r="D102" s="4">
        <v>0</v>
      </c>
      <c r="E102" s="4">
        <v>0</v>
      </c>
      <c r="M102" s="35" t="s">
        <v>234</v>
      </c>
      <c r="N102" s="35">
        <f t="shared" si="6"/>
        <v>0</v>
      </c>
      <c r="O102" s="35">
        <f t="shared" si="7"/>
        <v>0</v>
      </c>
    </row>
    <row r="103" spans="1:15" x14ac:dyDescent="0.25">
      <c r="A103" s="4">
        <v>7230</v>
      </c>
      <c r="B103" s="35" t="str">
        <f t="shared" si="5"/>
        <v>72</v>
      </c>
      <c r="C103" s="4" t="s">
        <v>122</v>
      </c>
      <c r="D103" s="4">
        <v>0</v>
      </c>
      <c r="E103" s="4">
        <v>0</v>
      </c>
      <c r="J103" s="4">
        <v>0</v>
      </c>
      <c r="K103" s="4">
        <v>0</v>
      </c>
      <c r="M103" s="35" t="s">
        <v>234</v>
      </c>
      <c r="N103" s="35">
        <f t="shared" si="6"/>
        <v>0</v>
      </c>
      <c r="O103" s="35">
        <f t="shared" si="7"/>
        <v>0</v>
      </c>
    </row>
    <row r="104" spans="1:15" x14ac:dyDescent="0.25">
      <c r="A104" s="4">
        <v>7300</v>
      </c>
      <c r="B104" s="35" t="str">
        <f t="shared" si="5"/>
        <v>73</v>
      </c>
      <c r="C104" s="4" t="s">
        <v>128</v>
      </c>
      <c r="D104" s="4">
        <v>0</v>
      </c>
      <c r="E104" s="4">
        <v>0</v>
      </c>
      <c r="M104" s="35" t="s">
        <v>240</v>
      </c>
      <c r="N104" s="35">
        <f t="shared" si="6"/>
        <v>0</v>
      </c>
      <c r="O104" s="35">
        <f t="shared" si="7"/>
        <v>0</v>
      </c>
    </row>
    <row r="105" spans="1:15" x14ac:dyDescent="0.25">
      <c r="A105">
        <v>7400</v>
      </c>
      <c r="B105" s="35" t="str">
        <f t="shared" si="5"/>
        <v>74</v>
      </c>
      <c r="C105" t="s">
        <v>81</v>
      </c>
      <c r="D105" s="4">
        <v>0</v>
      </c>
      <c r="E105" s="4">
        <v>0</v>
      </c>
      <c r="J105" s="4">
        <v>0</v>
      </c>
      <c r="K105" s="4">
        <v>0</v>
      </c>
      <c r="M105" s="35" t="s">
        <v>225</v>
      </c>
      <c r="N105" s="35">
        <f t="shared" si="6"/>
        <v>0</v>
      </c>
      <c r="O105" s="35">
        <f t="shared" si="7"/>
        <v>0</v>
      </c>
    </row>
    <row r="106" spans="1:15" x14ac:dyDescent="0.25">
      <c r="A106" s="4">
        <v>7500</v>
      </c>
      <c r="B106" s="35" t="str">
        <f t="shared" si="5"/>
        <v>75</v>
      </c>
      <c r="C106" s="4" t="s">
        <v>123</v>
      </c>
      <c r="D106" s="4">
        <v>0</v>
      </c>
      <c r="E106" s="4">
        <v>0</v>
      </c>
      <c r="M106" s="35" t="s">
        <v>235</v>
      </c>
      <c r="N106" s="35">
        <f t="shared" si="6"/>
        <v>0</v>
      </c>
      <c r="O106" s="35">
        <f t="shared" si="7"/>
        <v>0</v>
      </c>
    </row>
    <row r="107" spans="1:15" x14ac:dyDescent="0.25">
      <c r="A107" s="4">
        <v>7600</v>
      </c>
      <c r="B107" s="35" t="str">
        <f t="shared" si="5"/>
        <v>76</v>
      </c>
      <c r="C107" s="4" t="s">
        <v>124</v>
      </c>
      <c r="D107" s="4">
        <v>0</v>
      </c>
      <c r="E107" s="4">
        <v>0</v>
      </c>
      <c r="M107" s="35" t="s">
        <v>236</v>
      </c>
      <c r="N107" s="35">
        <f t="shared" si="6"/>
        <v>0</v>
      </c>
      <c r="O107" s="35">
        <f t="shared" si="7"/>
        <v>0</v>
      </c>
    </row>
    <row r="108" spans="1:15" x14ac:dyDescent="0.25">
      <c r="A108">
        <v>7900</v>
      </c>
      <c r="B108" s="35" t="str">
        <f t="shared" si="5"/>
        <v>79</v>
      </c>
      <c r="C108" t="s">
        <v>82</v>
      </c>
      <c r="D108" s="4">
        <v>0</v>
      </c>
      <c r="E108" s="4">
        <v>0</v>
      </c>
      <c r="J108" s="4">
        <v>0</v>
      </c>
      <c r="K108" s="4">
        <v>0</v>
      </c>
      <c r="M108" s="35" t="s">
        <v>212</v>
      </c>
      <c r="N108" s="35">
        <f t="shared" si="6"/>
        <v>0</v>
      </c>
      <c r="O108" s="35">
        <f t="shared" si="7"/>
        <v>0</v>
      </c>
    </row>
    <row r="109" spans="1:15" x14ac:dyDescent="0.25">
      <c r="A109" s="4">
        <v>9900</v>
      </c>
      <c r="B109" s="35" t="str">
        <f t="shared" si="5"/>
        <v>99</v>
      </c>
      <c r="C109" s="4" t="s">
        <v>105</v>
      </c>
      <c r="D109" s="4">
        <v>0</v>
      </c>
      <c r="E109" s="4">
        <v>0</v>
      </c>
      <c r="J109" s="4">
        <v>0</v>
      </c>
      <c r="K109" s="4">
        <v>0</v>
      </c>
      <c r="M109" s="35" t="s">
        <v>237</v>
      </c>
      <c r="N109" s="35">
        <f t="shared" si="6"/>
        <v>0</v>
      </c>
      <c r="O109" s="35">
        <f t="shared" si="7"/>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83"/>
  <sheetViews>
    <sheetView workbookViewId="0">
      <selection activeCell="H9" sqref="H9"/>
    </sheetView>
  </sheetViews>
  <sheetFormatPr defaultRowHeight="15.75" x14ac:dyDescent="0.25"/>
  <cols>
    <col min="2" max="2" width="8.75" style="14"/>
    <col min="3" max="3" width="44.25" bestFit="1" customWidth="1"/>
    <col min="4" max="4" width="12.5" bestFit="1" customWidth="1"/>
    <col min="7" max="7" width="8.75" customWidth="1"/>
    <col min="8" max="8" width="12.25" customWidth="1"/>
    <col min="9" max="9" width="14.25" customWidth="1"/>
    <col min="10" max="12" width="8.75" customWidth="1"/>
    <col min="13" max="13" width="12.25" bestFit="1" customWidth="1"/>
    <col min="14" max="14" width="16.125" bestFit="1" customWidth="1"/>
  </cols>
  <sheetData>
    <row r="1" spans="1:16" x14ac:dyDescent="0.25">
      <c r="A1" s="1" t="s">
        <v>471</v>
      </c>
    </row>
    <row r="2" spans="1:16" x14ac:dyDescent="0.25">
      <c r="A2" s="1" t="s">
        <v>93</v>
      </c>
      <c r="B2" s="1"/>
    </row>
    <row r="3" spans="1:16" x14ac:dyDescent="0.25">
      <c r="A3" s="4" t="s">
        <v>0</v>
      </c>
      <c r="B3" s="14" t="s">
        <v>182</v>
      </c>
      <c r="C3" s="4" t="s">
        <v>1</v>
      </c>
      <c r="D3" s="4" t="s">
        <v>163</v>
      </c>
      <c r="E3" s="4" t="s">
        <v>2</v>
      </c>
      <c r="F3" s="4" t="s">
        <v>3</v>
      </c>
    </row>
    <row r="4" spans="1:16" x14ac:dyDescent="0.25">
      <c r="A4" s="4">
        <v>0</v>
      </c>
      <c r="C4" s="4" t="s">
        <v>4</v>
      </c>
      <c r="D4" s="4">
        <v>570141</v>
      </c>
      <c r="E4" s="4">
        <v>2921914</v>
      </c>
      <c r="F4" s="4">
        <v>7245361</v>
      </c>
      <c r="H4" s="22" t="s">
        <v>184</v>
      </c>
      <c r="I4" t="s">
        <v>216</v>
      </c>
      <c r="M4" s="22" t="s">
        <v>184</v>
      </c>
      <c r="N4" t="s">
        <v>221</v>
      </c>
    </row>
    <row r="5" spans="1:16" x14ac:dyDescent="0.25">
      <c r="A5" s="4">
        <v>1100</v>
      </c>
      <c r="B5" s="14" t="str">
        <f>LEFT(A5,2)</f>
        <v>11</v>
      </c>
      <c r="C5" s="4" t="s">
        <v>5</v>
      </c>
      <c r="D5" s="4">
        <v>0</v>
      </c>
      <c r="E5" s="4">
        <v>0</v>
      </c>
      <c r="F5" s="4">
        <v>0</v>
      </c>
      <c r="H5" s="23" t="s">
        <v>223</v>
      </c>
      <c r="I5" s="14">
        <v>0</v>
      </c>
      <c r="J5">
        <v>0</v>
      </c>
      <c r="K5" s="24">
        <f>J5/$J$38</f>
        <v>0</v>
      </c>
      <c r="M5" s="23" t="s">
        <v>223</v>
      </c>
      <c r="N5" s="14">
        <v>0</v>
      </c>
      <c r="O5">
        <v>0</v>
      </c>
      <c r="P5" s="24">
        <f>O5/$O$38</f>
        <v>0</v>
      </c>
    </row>
    <row r="6" spans="1:16" x14ac:dyDescent="0.25">
      <c r="A6" s="4">
        <v>1200</v>
      </c>
      <c r="B6" s="14" t="str">
        <f t="shared" ref="B6:B69" si="0">LEFT(A6,2)</f>
        <v>12</v>
      </c>
      <c r="C6" s="4" t="s">
        <v>6</v>
      </c>
      <c r="D6" s="4">
        <v>0</v>
      </c>
      <c r="E6" s="4">
        <v>0</v>
      </c>
      <c r="F6" s="4">
        <v>0</v>
      </c>
      <c r="H6" s="23" t="s">
        <v>183</v>
      </c>
      <c r="I6" s="14">
        <v>0</v>
      </c>
      <c r="J6">
        <v>0</v>
      </c>
      <c r="K6" s="24">
        <f t="shared" ref="K6:K37" si="1">J6/$J$38</f>
        <v>0</v>
      </c>
      <c r="M6" s="23" t="s">
        <v>183</v>
      </c>
      <c r="N6" s="14">
        <v>0</v>
      </c>
      <c r="O6">
        <v>0</v>
      </c>
      <c r="P6" s="24">
        <f t="shared" ref="P6:P37" si="2">O6/$O$38</f>
        <v>0</v>
      </c>
    </row>
    <row r="7" spans="1:16" x14ac:dyDescent="0.25">
      <c r="A7" s="18">
        <v>2100</v>
      </c>
      <c r="B7" s="18" t="str">
        <f t="shared" si="0"/>
        <v>21</v>
      </c>
      <c r="C7" s="18" t="s">
        <v>7</v>
      </c>
      <c r="D7" s="18">
        <v>489111</v>
      </c>
      <c r="E7" s="18">
        <v>711505</v>
      </c>
      <c r="F7" s="18">
        <v>3021166</v>
      </c>
      <c r="H7" s="33" t="s">
        <v>185</v>
      </c>
      <c r="I7" s="14">
        <v>711505</v>
      </c>
      <c r="J7">
        <v>711505</v>
      </c>
      <c r="K7" s="24">
        <f t="shared" si="1"/>
        <v>0.24350648239475906</v>
      </c>
      <c r="M7" s="33" t="s">
        <v>185</v>
      </c>
      <c r="N7" s="14">
        <v>3021166</v>
      </c>
      <c r="O7">
        <v>3021166</v>
      </c>
      <c r="P7" s="24">
        <f t="shared" si="2"/>
        <v>0.41697936100078381</v>
      </c>
    </row>
    <row r="8" spans="1:16" x14ac:dyDescent="0.25">
      <c r="A8" s="124">
        <v>2211</v>
      </c>
      <c r="B8" s="124" t="str">
        <f t="shared" si="0"/>
        <v>22</v>
      </c>
      <c r="C8" s="124" t="s">
        <v>8</v>
      </c>
      <c r="D8" s="124">
        <v>0</v>
      </c>
      <c r="E8" s="124">
        <v>7744</v>
      </c>
      <c r="F8" s="124">
        <v>0</v>
      </c>
      <c r="H8" s="23" t="s">
        <v>186</v>
      </c>
      <c r="I8" s="14">
        <v>7744</v>
      </c>
      <c r="J8">
        <v>7744</v>
      </c>
      <c r="K8" s="24">
        <f t="shared" si="1"/>
        <v>2.6503175658147363E-3</v>
      </c>
      <c r="M8" s="23" t="s">
        <v>186</v>
      </c>
      <c r="N8" s="14">
        <v>0</v>
      </c>
      <c r="O8">
        <v>0</v>
      </c>
      <c r="P8" s="24">
        <f t="shared" si="2"/>
        <v>0</v>
      </c>
    </row>
    <row r="9" spans="1:16" x14ac:dyDescent="0.25">
      <c r="A9" s="4">
        <v>2221</v>
      </c>
      <c r="B9" s="14" t="str">
        <f t="shared" si="0"/>
        <v>22</v>
      </c>
      <c r="C9" s="4" t="s">
        <v>9</v>
      </c>
      <c r="D9" s="4">
        <v>0</v>
      </c>
      <c r="E9" s="4">
        <v>0</v>
      </c>
      <c r="F9" s="4">
        <v>0</v>
      </c>
      <c r="H9" s="126" t="s">
        <v>187</v>
      </c>
      <c r="I9" s="14">
        <v>666384</v>
      </c>
      <c r="J9">
        <v>666384</v>
      </c>
      <c r="K9" s="24">
        <f t="shared" si="1"/>
        <v>0.2280642072285495</v>
      </c>
      <c r="M9" s="23" t="s">
        <v>187</v>
      </c>
      <c r="N9" s="14">
        <v>86601</v>
      </c>
      <c r="O9">
        <v>86601</v>
      </c>
      <c r="P9" s="24">
        <f t="shared" si="2"/>
        <v>1.1952613541271442E-2</v>
      </c>
    </row>
    <row r="10" spans="1:16" x14ac:dyDescent="0.25">
      <c r="A10" s="124">
        <v>2330</v>
      </c>
      <c r="B10" s="124" t="str">
        <f t="shared" si="0"/>
        <v>23</v>
      </c>
      <c r="C10" s="124" t="s">
        <v>10</v>
      </c>
      <c r="D10" s="124">
        <v>898</v>
      </c>
      <c r="E10" s="124">
        <v>179806</v>
      </c>
      <c r="F10" s="124">
        <v>30518</v>
      </c>
      <c r="H10" s="23" t="s">
        <v>188</v>
      </c>
      <c r="I10" s="14">
        <v>16733</v>
      </c>
      <c r="J10">
        <v>16733</v>
      </c>
      <c r="K10" s="24">
        <f t="shared" si="1"/>
        <v>5.726725701030215E-3</v>
      </c>
      <c r="M10" s="23" t="s">
        <v>188</v>
      </c>
      <c r="N10" s="14">
        <v>6862</v>
      </c>
      <c r="O10">
        <v>6862</v>
      </c>
      <c r="P10" s="24">
        <f t="shared" si="2"/>
        <v>9.4708876479722675E-4</v>
      </c>
    </row>
    <row r="11" spans="1:16" x14ac:dyDescent="0.25">
      <c r="A11" s="124">
        <v>2340</v>
      </c>
      <c r="B11" s="124" t="str">
        <f t="shared" si="0"/>
        <v>23</v>
      </c>
      <c r="C11" s="124" t="s">
        <v>11</v>
      </c>
      <c r="D11" s="124">
        <v>0</v>
      </c>
      <c r="E11" s="124">
        <v>478998</v>
      </c>
      <c r="F11" s="124">
        <v>56080</v>
      </c>
      <c r="H11" s="23" t="s">
        <v>189</v>
      </c>
      <c r="I11" s="14">
        <v>0</v>
      </c>
      <c r="J11">
        <v>0</v>
      </c>
      <c r="K11" s="24">
        <f t="shared" si="1"/>
        <v>0</v>
      </c>
      <c r="M11" s="23" t="s">
        <v>189</v>
      </c>
      <c r="N11" s="14">
        <v>0</v>
      </c>
      <c r="O11">
        <v>0</v>
      </c>
      <c r="P11" s="24">
        <f t="shared" si="2"/>
        <v>0</v>
      </c>
    </row>
    <row r="12" spans="1:16" x14ac:dyDescent="0.25">
      <c r="A12" s="124">
        <v>2350</v>
      </c>
      <c r="B12" s="124" t="str">
        <f t="shared" si="0"/>
        <v>23</v>
      </c>
      <c r="C12" s="124" t="s">
        <v>12</v>
      </c>
      <c r="D12" s="124">
        <v>0</v>
      </c>
      <c r="E12" s="124">
        <v>7580</v>
      </c>
      <c r="F12" s="124">
        <v>3</v>
      </c>
      <c r="H12" s="23" t="s">
        <v>190</v>
      </c>
      <c r="I12" s="14">
        <v>0</v>
      </c>
      <c r="J12">
        <v>0</v>
      </c>
      <c r="K12" s="24">
        <f t="shared" si="1"/>
        <v>0</v>
      </c>
      <c r="M12" s="23" t="s">
        <v>190</v>
      </c>
      <c r="N12" s="14">
        <v>0</v>
      </c>
      <c r="O12">
        <v>0</v>
      </c>
      <c r="P12" s="24">
        <f t="shared" si="2"/>
        <v>0</v>
      </c>
    </row>
    <row r="13" spans="1:16" x14ac:dyDescent="0.25">
      <c r="A13" s="4">
        <v>2410</v>
      </c>
      <c r="B13" s="14" t="str">
        <f t="shared" si="0"/>
        <v>24</v>
      </c>
      <c r="C13" s="4" t="s">
        <v>13</v>
      </c>
      <c r="D13" s="4">
        <v>0</v>
      </c>
      <c r="E13" s="4">
        <v>0</v>
      </c>
      <c r="F13" s="4">
        <v>0</v>
      </c>
      <c r="H13" s="23" t="s">
        <v>191</v>
      </c>
      <c r="I13" s="14">
        <v>0</v>
      </c>
      <c r="J13">
        <v>0</v>
      </c>
      <c r="K13" s="24">
        <f t="shared" si="1"/>
        <v>0</v>
      </c>
      <c r="M13" s="23" t="s">
        <v>191</v>
      </c>
      <c r="N13" s="14">
        <v>0</v>
      </c>
      <c r="O13">
        <v>0</v>
      </c>
      <c r="P13" s="24">
        <f t="shared" si="2"/>
        <v>0</v>
      </c>
    </row>
    <row r="14" spans="1:16" x14ac:dyDescent="0.25">
      <c r="A14" s="124">
        <v>2429</v>
      </c>
      <c r="B14" s="124" t="str">
        <f t="shared" si="0"/>
        <v>24</v>
      </c>
      <c r="C14" s="124" t="s">
        <v>14</v>
      </c>
      <c r="D14" s="124">
        <v>0</v>
      </c>
      <c r="E14" s="124">
        <v>0</v>
      </c>
      <c r="F14" s="124">
        <v>0</v>
      </c>
      <c r="H14" s="23" t="s">
        <v>192</v>
      </c>
      <c r="I14" s="14">
        <v>35164</v>
      </c>
      <c r="J14">
        <v>35164</v>
      </c>
      <c r="K14" s="24">
        <f t="shared" si="1"/>
        <v>1.2034577335267225E-2</v>
      </c>
      <c r="M14" s="23" t="s">
        <v>192</v>
      </c>
      <c r="N14" s="14">
        <v>21512</v>
      </c>
      <c r="O14">
        <v>21512</v>
      </c>
      <c r="P14" s="24">
        <f t="shared" si="2"/>
        <v>2.9690722104806096E-3</v>
      </c>
    </row>
    <row r="15" spans="1:16" x14ac:dyDescent="0.25">
      <c r="A15" s="124">
        <v>2430</v>
      </c>
      <c r="B15" s="124" t="str">
        <f t="shared" si="0"/>
        <v>24</v>
      </c>
      <c r="C15" s="124" t="s">
        <v>15</v>
      </c>
      <c r="D15" s="124">
        <v>0</v>
      </c>
      <c r="E15" s="124">
        <v>16733</v>
      </c>
      <c r="F15" s="124">
        <v>6862</v>
      </c>
      <c r="H15" s="23" t="s">
        <v>193</v>
      </c>
      <c r="I15" s="14">
        <v>4032</v>
      </c>
      <c r="J15">
        <v>4032</v>
      </c>
      <c r="K15" s="24">
        <f t="shared" si="1"/>
        <v>1.3799174103002348E-3</v>
      </c>
      <c r="M15" s="23" t="s">
        <v>193</v>
      </c>
      <c r="N15" s="14">
        <v>12927</v>
      </c>
      <c r="O15">
        <v>12927</v>
      </c>
      <c r="P15" s="24">
        <f t="shared" si="2"/>
        <v>1.7841761093753644E-3</v>
      </c>
    </row>
    <row r="16" spans="1:16" x14ac:dyDescent="0.25">
      <c r="A16" s="124">
        <v>2540</v>
      </c>
      <c r="B16" s="124" t="str">
        <f t="shared" si="0"/>
        <v>25</v>
      </c>
      <c r="C16" s="124" t="s">
        <v>16</v>
      </c>
      <c r="D16" s="124">
        <v>0</v>
      </c>
      <c r="E16" s="124">
        <v>0</v>
      </c>
      <c r="F16" s="124">
        <v>0</v>
      </c>
      <c r="H16" s="23" t="s">
        <v>194</v>
      </c>
      <c r="I16" s="14">
        <v>0</v>
      </c>
      <c r="J16">
        <v>0</v>
      </c>
      <c r="K16" s="24">
        <f t="shared" si="1"/>
        <v>0</v>
      </c>
      <c r="M16" s="23" t="s">
        <v>194</v>
      </c>
      <c r="N16" s="14">
        <v>0</v>
      </c>
      <c r="O16">
        <v>0</v>
      </c>
      <c r="P16" s="24">
        <f t="shared" si="2"/>
        <v>0</v>
      </c>
    </row>
    <row r="17" spans="1:16" x14ac:dyDescent="0.25">
      <c r="A17" s="4">
        <v>2640</v>
      </c>
      <c r="B17" s="14" t="str">
        <f t="shared" si="0"/>
        <v>26</v>
      </c>
      <c r="C17" s="4" t="s">
        <v>17</v>
      </c>
      <c r="D17" s="4">
        <v>0</v>
      </c>
      <c r="E17" s="4">
        <v>0</v>
      </c>
      <c r="F17" s="4">
        <v>0</v>
      </c>
      <c r="H17" s="15" t="s">
        <v>195</v>
      </c>
      <c r="I17" s="14">
        <v>820735</v>
      </c>
      <c r="J17">
        <v>820735</v>
      </c>
      <c r="K17" s="24">
        <f t="shared" si="1"/>
        <v>0.28088951283302654</v>
      </c>
      <c r="M17" s="23" t="s">
        <v>195</v>
      </c>
      <c r="N17" s="14">
        <v>0</v>
      </c>
      <c r="O17">
        <v>0</v>
      </c>
      <c r="P17" s="24">
        <f t="shared" si="2"/>
        <v>0</v>
      </c>
    </row>
    <row r="18" spans="1:16" x14ac:dyDescent="0.25">
      <c r="A18" s="4">
        <v>2990</v>
      </c>
      <c r="B18" s="14" t="str">
        <f t="shared" si="0"/>
        <v>29</v>
      </c>
      <c r="C18" s="4" t="s">
        <v>18</v>
      </c>
      <c r="D18" s="4">
        <v>0</v>
      </c>
      <c r="E18" s="4">
        <v>0</v>
      </c>
      <c r="F18" s="4">
        <v>0</v>
      </c>
      <c r="H18" s="23" t="s">
        <v>196</v>
      </c>
      <c r="I18" s="14">
        <v>1500</v>
      </c>
      <c r="J18">
        <v>1500</v>
      </c>
      <c r="K18" s="24">
        <f t="shared" si="1"/>
        <v>5.1336213180812307E-4</v>
      </c>
      <c r="M18" s="23" t="s">
        <v>196</v>
      </c>
      <c r="N18" s="14">
        <v>38604</v>
      </c>
      <c r="O18">
        <v>38604</v>
      </c>
      <c r="P18" s="24">
        <f t="shared" si="2"/>
        <v>5.3280989035604989E-3</v>
      </c>
    </row>
    <row r="19" spans="1:16" x14ac:dyDescent="0.25">
      <c r="A19" s="17">
        <v>3110</v>
      </c>
      <c r="B19" s="17" t="str">
        <f t="shared" si="0"/>
        <v>31</v>
      </c>
      <c r="C19" s="17" t="s">
        <v>19</v>
      </c>
      <c r="D19" s="17">
        <v>0</v>
      </c>
      <c r="E19" s="17">
        <v>35164</v>
      </c>
      <c r="F19" s="17">
        <v>14079</v>
      </c>
      <c r="H19" s="23" t="s">
        <v>224</v>
      </c>
      <c r="I19" s="14">
        <v>0</v>
      </c>
      <c r="J19">
        <v>0</v>
      </c>
      <c r="K19" s="24">
        <f t="shared" si="1"/>
        <v>0</v>
      </c>
      <c r="M19" s="23" t="s">
        <v>224</v>
      </c>
      <c r="N19" s="14">
        <v>0</v>
      </c>
      <c r="O19">
        <v>0</v>
      </c>
      <c r="P19" s="24">
        <f t="shared" si="2"/>
        <v>0</v>
      </c>
    </row>
    <row r="20" spans="1:16" x14ac:dyDescent="0.25">
      <c r="A20" s="17">
        <v>3120</v>
      </c>
      <c r="B20" s="17" t="str">
        <f t="shared" si="0"/>
        <v>31</v>
      </c>
      <c r="C20" s="17" t="s">
        <v>20</v>
      </c>
      <c r="D20" s="17">
        <v>0</v>
      </c>
      <c r="E20" s="17">
        <v>0</v>
      </c>
      <c r="F20" s="17">
        <v>0</v>
      </c>
      <c r="H20" s="23" t="s">
        <v>197</v>
      </c>
      <c r="I20" s="14">
        <v>0</v>
      </c>
      <c r="J20">
        <v>0</v>
      </c>
      <c r="K20" s="24">
        <f t="shared" si="1"/>
        <v>0</v>
      </c>
      <c r="M20" s="23" t="s">
        <v>197</v>
      </c>
      <c r="N20" s="14">
        <v>0</v>
      </c>
      <c r="O20">
        <v>0</v>
      </c>
      <c r="P20" s="24">
        <f t="shared" si="2"/>
        <v>0</v>
      </c>
    </row>
    <row r="21" spans="1:16" x14ac:dyDescent="0.25">
      <c r="A21" s="17">
        <v>3130</v>
      </c>
      <c r="B21" s="17" t="str">
        <f t="shared" si="0"/>
        <v>31</v>
      </c>
      <c r="C21" s="17" t="s">
        <v>21</v>
      </c>
      <c r="D21" s="17">
        <v>0</v>
      </c>
      <c r="E21" s="17">
        <v>0</v>
      </c>
      <c r="F21" s="17">
        <v>7433</v>
      </c>
      <c r="H21" s="21" t="s">
        <v>198</v>
      </c>
      <c r="I21" s="14">
        <v>227717</v>
      </c>
      <c r="J21">
        <v>227717</v>
      </c>
      <c r="K21" s="24">
        <f t="shared" si="1"/>
        <v>7.7934189712633564E-2</v>
      </c>
      <c r="M21" s="21" t="s">
        <v>198</v>
      </c>
      <c r="N21" s="14">
        <v>3672744</v>
      </c>
      <c r="O21">
        <v>3672744</v>
      </c>
      <c r="P21" s="24">
        <f t="shared" si="2"/>
        <v>0.50690973161999797</v>
      </c>
    </row>
    <row r="22" spans="1:16" x14ac:dyDescent="0.25">
      <c r="A22" s="17">
        <v>3190</v>
      </c>
      <c r="B22" s="17" t="str">
        <f t="shared" si="0"/>
        <v>31</v>
      </c>
      <c r="C22" s="17" t="s">
        <v>22</v>
      </c>
      <c r="D22" s="17">
        <v>0</v>
      </c>
      <c r="E22" s="17">
        <v>0</v>
      </c>
      <c r="F22" s="17">
        <v>0</v>
      </c>
      <c r="H22" s="23" t="s">
        <v>199</v>
      </c>
      <c r="I22" s="14">
        <v>82510</v>
      </c>
      <c r="J22">
        <v>82510</v>
      </c>
      <c r="K22" s="24">
        <f t="shared" si="1"/>
        <v>2.823833966365882E-2</v>
      </c>
      <c r="M22" s="23" t="s">
        <v>199</v>
      </c>
      <c r="N22" s="14">
        <v>0</v>
      </c>
      <c r="O22">
        <v>0</v>
      </c>
      <c r="P22" s="24">
        <f t="shared" si="2"/>
        <v>0</v>
      </c>
    </row>
    <row r="23" spans="1:16" x14ac:dyDescent="0.25">
      <c r="A23" s="4">
        <v>3211</v>
      </c>
      <c r="B23" s="14" t="str">
        <f t="shared" si="0"/>
        <v>32</v>
      </c>
      <c r="C23" s="4" t="s">
        <v>23</v>
      </c>
      <c r="D23" s="4">
        <v>0</v>
      </c>
      <c r="E23" s="4">
        <v>0</v>
      </c>
      <c r="F23" s="4">
        <v>0</v>
      </c>
      <c r="H23" s="23" t="s">
        <v>200</v>
      </c>
      <c r="I23" s="14">
        <v>100902</v>
      </c>
      <c r="J23">
        <v>100902</v>
      </c>
      <c r="K23" s="24">
        <f t="shared" si="1"/>
        <v>3.4532843882468821E-2</v>
      </c>
      <c r="M23" s="23" t="s">
        <v>200</v>
      </c>
      <c r="N23" s="14">
        <v>1714</v>
      </c>
      <c r="O23">
        <v>1714</v>
      </c>
      <c r="P23" s="24">
        <f t="shared" si="2"/>
        <v>2.3656516217756437E-4</v>
      </c>
    </row>
    <row r="24" spans="1:16" x14ac:dyDescent="0.25">
      <c r="A24" s="16">
        <v>3212</v>
      </c>
      <c r="B24" s="16" t="str">
        <f t="shared" si="0"/>
        <v>32</v>
      </c>
      <c r="C24" s="16" t="s">
        <v>24</v>
      </c>
      <c r="D24" s="16">
        <v>0</v>
      </c>
      <c r="E24" s="16">
        <v>0</v>
      </c>
      <c r="F24" s="16">
        <v>0</v>
      </c>
      <c r="H24" s="34" t="s">
        <v>201</v>
      </c>
      <c r="I24" s="14">
        <v>194052</v>
      </c>
      <c r="J24">
        <v>194052</v>
      </c>
      <c r="K24" s="24">
        <f t="shared" si="1"/>
        <v>6.6412632267753263E-2</v>
      </c>
      <c r="M24" s="23" t="s">
        <v>201</v>
      </c>
      <c r="N24" s="14">
        <v>86</v>
      </c>
      <c r="O24">
        <v>86</v>
      </c>
      <c r="P24" s="24">
        <f t="shared" si="2"/>
        <v>1.1869663913226685E-5</v>
      </c>
    </row>
    <row r="25" spans="1:16" x14ac:dyDescent="0.25">
      <c r="A25" s="16">
        <v>3219</v>
      </c>
      <c r="B25" s="16" t="str">
        <f t="shared" si="0"/>
        <v>32</v>
      </c>
      <c r="C25" s="16" t="s">
        <v>25</v>
      </c>
      <c r="D25" s="16">
        <v>0</v>
      </c>
      <c r="E25" s="16">
        <v>0</v>
      </c>
      <c r="F25" s="16">
        <v>0</v>
      </c>
      <c r="H25" s="23" t="s">
        <v>202</v>
      </c>
      <c r="I25" s="14">
        <v>14397</v>
      </c>
      <c r="J25">
        <v>14397</v>
      </c>
      <c r="K25" s="24">
        <f t="shared" si="1"/>
        <v>4.9272497410943646E-3</v>
      </c>
      <c r="M25" s="23" t="s">
        <v>202</v>
      </c>
      <c r="N25" s="14">
        <v>2305</v>
      </c>
      <c r="O25">
        <v>2305</v>
      </c>
      <c r="P25" s="24">
        <f t="shared" si="2"/>
        <v>3.1813459674404077E-4</v>
      </c>
    </row>
    <row r="26" spans="1:16" x14ac:dyDescent="0.25">
      <c r="A26" s="16">
        <v>3220</v>
      </c>
      <c r="B26" s="16" t="str">
        <f t="shared" si="0"/>
        <v>32</v>
      </c>
      <c r="C26" s="16" t="s">
        <v>26</v>
      </c>
      <c r="D26" s="16">
        <v>0</v>
      </c>
      <c r="E26" s="16">
        <v>0</v>
      </c>
      <c r="F26" s="16">
        <v>0</v>
      </c>
      <c r="H26" s="23" t="s">
        <v>203</v>
      </c>
      <c r="I26" s="14">
        <v>0</v>
      </c>
      <c r="J26">
        <v>0</v>
      </c>
      <c r="K26" s="24">
        <f t="shared" si="1"/>
        <v>0</v>
      </c>
      <c r="M26" s="23" t="s">
        <v>203</v>
      </c>
      <c r="N26" s="14">
        <v>8862</v>
      </c>
      <c r="O26">
        <v>8862</v>
      </c>
      <c r="P26" s="24">
        <f t="shared" si="2"/>
        <v>1.2231274604536614E-3</v>
      </c>
    </row>
    <row r="27" spans="1:16" x14ac:dyDescent="0.25">
      <c r="A27" s="4">
        <v>3230</v>
      </c>
      <c r="B27" s="14" t="str">
        <f t="shared" si="0"/>
        <v>32</v>
      </c>
      <c r="C27" s="4" t="s">
        <v>27</v>
      </c>
      <c r="D27" s="4">
        <v>0</v>
      </c>
      <c r="E27" s="4">
        <v>0</v>
      </c>
      <c r="F27" s="4">
        <v>2800</v>
      </c>
      <c r="H27" s="23" t="s">
        <v>204</v>
      </c>
      <c r="I27" s="14">
        <v>0</v>
      </c>
      <c r="J27">
        <v>0</v>
      </c>
      <c r="K27" s="24">
        <f t="shared" si="1"/>
        <v>0</v>
      </c>
      <c r="M27" s="23" t="s">
        <v>204</v>
      </c>
      <c r="N27" s="14">
        <v>0</v>
      </c>
      <c r="O27">
        <v>0</v>
      </c>
      <c r="P27" s="24">
        <f t="shared" si="2"/>
        <v>0</v>
      </c>
    </row>
    <row r="28" spans="1:16" x14ac:dyDescent="0.25">
      <c r="A28" s="4">
        <v>3240</v>
      </c>
      <c r="B28" s="14" t="str">
        <f t="shared" si="0"/>
        <v>32</v>
      </c>
      <c r="C28" s="4" t="s">
        <v>28</v>
      </c>
      <c r="D28" s="4">
        <v>0</v>
      </c>
      <c r="E28" s="4">
        <v>0</v>
      </c>
      <c r="F28" s="4">
        <v>0</v>
      </c>
      <c r="H28" s="23" t="s">
        <v>205</v>
      </c>
      <c r="I28" s="14">
        <v>0</v>
      </c>
      <c r="J28">
        <v>0</v>
      </c>
      <c r="K28" s="24">
        <f t="shared" si="1"/>
        <v>0</v>
      </c>
      <c r="M28" s="23" t="s">
        <v>205</v>
      </c>
      <c r="N28" s="14">
        <v>0</v>
      </c>
      <c r="O28">
        <v>0</v>
      </c>
      <c r="P28" s="24">
        <f t="shared" si="2"/>
        <v>0</v>
      </c>
    </row>
    <row r="29" spans="1:16" x14ac:dyDescent="0.25">
      <c r="A29" s="4">
        <v>3260</v>
      </c>
      <c r="B29" s="14" t="str">
        <f t="shared" si="0"/>
        <v>32</v>
      </c>
      <c r="C29" s="4" t="s">
        <v>29</v>
      </c>
      <c r="D29" s="4">
        <v>0</v>
      </c>
      <c r="E29" s="4">
        <v>0</v>
      </c>
      <c r="F29" s="4">
        <v>0</v>
      </c>
      <c r="H29" s="23" t="s">
        <v>206</v>
      </c>
      <c r="I29" s="14">
        <v>0</v>
      </c>
      <c r="J29">
        <v>0</v>
      </c>
      <c r="K29" s="24">
        <f t="shared" si="1"/>
        <v>0</v>
      </c>
      <c r="M29" s="23" t="s">
        <v>206</v>
      </c>
      <c r="N29" s="14">
        <v>224698</v>
      </c>
      <c r="O29">
        <v>224698</v>
      </c>
      <c r="P29" s="24">
        <f t="shared" si="2"/>
        <v>3.1012671418304761E-2</v>
      </c>
    </row>
    <row r="30" spans="1:16" x14ac:dyDescent="0.25">
      <c r="A30" s="4">
        <v>3271</v>
      </c>
      <c r="B30" s="14" t="str">
        <f t="shared" si="0"/>
        <v>32</v>
      </c>
      <c r="C30" s="4" t="s">
        <v>30</v>
      </c>
      <c r="D30" s="4">
        <v>0</v>
      </c>
      <c r="E30" s="4">
        <v>0</v>
      </c>
      <c r="F30" s="4">
        <v>0</v>
      </c>
      <c r="H30" s="23" t="s">
        <v>207</v>
      </c>
      <c r="I30" s="14">
        <v>0</v>
      </c>
      <c r="J30">
        <v>0</v>
      </c>
      <c r="K30" s="24">
        <f t="shared" si="1"/>
        <v>0</v>
      </c>
      <c r="M30" s="23" t="s">
        <v>207</v>
      </c>
      <c r="N30" s="14">
        <v>0</v>
      </c>
      <c r="O30">
        <v>0</v>
      </c>
      <c r="P30" s="24">
        <f t="shared" si="2"/>
        <v>0</v>
      </c>
    </row>
    <row r="31" spans="1:16" x14ac:dyDescent="0.25">
      <c r="A31" s="4">
        <v>3272</v>
      </c>
      <c r="B31" s="14" t="str">
        <f t="shared" si="0"/>
        <v>32</v>
      </c>
      <c r="C31" s="4" t="s">
        <v>31</v>
      </c>
      <c r="D31" s="4">
        <v>0</v>
      </c>
      <c r="E31" s="4">
        <v>2632</v>
      </c>
      <c r="F31" s="4">
        <v>3934</v>
      </c>
      <c r="H31" s="23" t="s">
        <v>208</v>
      </c>
      <c r="I31" s="14">
        <v>0</v>
      </c>
      <c r="J31">
        <v>0</v>
      </c>
      <c r="K31" s="24">
        <f t="shared" si="1"/>
        <v>0</v>
      </c>
      <c r="M31" s="23" t="s">
        <v>208</v>
      </c>
      <c r="N31" s="14">
        <v>0</v>
      </c>
      <c r="O31">
        <v>0</v>
      </c>
      <c r="P31" s="24">
        <f t="shared" si="2"/>
        <v>0</v>
      </c>
    </row>
    <row r="32" spans="1:16" x14ac:dyDescent="0.25">
      <c r="A32" s="4">
        <v>3273</v>
      </c>
      <c r="B32" s="14" t="str">
        <f t="shared" si="0"/>
        <v>32</v>
      </c>
      <c r="C32" s="4" t="s">
        <v>32</v>
      </c>
      <c r="D32" s="4">
        <v>0</v>
      </c>
      <c r="E32" s="4">
        <v>0</v>
      </c>
      <c r="F32" s="4">
        <v>0</v>
      </c>
      <c r="H32" s="23" t="s">
        <v>209</v>
      </c>
      <c r="I32" s="14">
        <v>0</v>
      </c>
      <c r="J32">
        <v>0</v>
      </c>
      <c r="K32" s="24">
        <f t="shared" si="1"/>
        <v>0</v>
      </c>
      <c r="M32" s="23" t="s">
        <v>209</v>
      </c>
      <c r="N32" s="14">
        <v>0</v>
      </c>
      <c r="O32">
        <v>0</v>
      </c>
      <c r="P32" s="24">
        <f t="shared" si="2"/>
        <v>0</v>
      </c>
    </row>
    <row r="33" spans="1:16" x14ac:dyDescent="0.25">
      <c r="A33" s="16">
        <v>3274</v>
      </c>
      <c r="B33" s="16" t="str">
        <f t="shared" si="0"/>
        <v>32</v>
      </c>
      <c r="C33" s="16" t="s">
        <v>33</v>
      </c>
      <c r="D33" s="16">
        <v>0</v>
      </c>
      <c r="E33" s="16">
        <v>0</v>
      </c>
      <c r="F33" s="16">
        <v>0</v>
      </c>
      <c r="H33" s="23" t="s">
        <v>210</v>
      </c>
      <c r="I33" s="14">
        <v>2335</v>
      </c>
      <c r="J33">
        <v>2335</v>
      </c>
      <c r="K33" s="24">
        <f t="shared" si="1"/>
        <v>7.9913371851464486E-4</v>
      </c>
      <c r="M33" s="23" t="s">
        <v>210</v>
      </c>
      <c r="N33" s="14">
        <v>27824</v>
      </c>
      <c r="O33">
        <v>27824</v>
      </c>
      <c r="P33" s="24">
        <f t="shared" si="2"/>
        <v>3.8402503339723167E-3</v>
      </c>
    </row>
    <row r="34" spans="1:16" x14ac:dyDescent="0.25">
      <c r="A34" s="16">
        <v>3275</v>
      </c>
      <c r="B34" s="16" t="str">
        <f t="shared" si="0"/>
        <v>32</v>
      </c>
      <c r="C34" s="16" t="s">
        <v>34</v>
      </c>
      <c r="D34" s="16">
        <v>0</v>
      </c>
      <c r="E34" s="16">
        <v>0</v>
      </c>
      <c r="F34" s="16">
        <v>0</v>
      </c>
      <c r="H34" s="23" t="s">
        <v>211</v>
      </c>
      <c r="I34" s="14">
        <v>36204</v>
      </c>
      <c r="J34">
        <v>36204</v>
      </c>
      <c r="K34" s="24">
        <f t="shared" si="1"/>
        <v>1.2390508413320858E-2</v>
      </c>
      <c r="M34" s="23" t="s">
        <v>211</v>
      </c>
      <c r="N34" s="14">
        <v>98088</v>
      </c>
      <c r="O34">
        <v>98088</v>
      </c>
      <c r="P34" s="24">
        <f t="shared" si="2"/>
        <v>1.3538041789774174E-2</v>
      </c>
    </row>
    <row r="35" spans="1:16" x14ac:dyDescent="0.25">
      <c r="A35" s="16">
        <v>3276</v>
      </c>
      <c r="B35" s="16" t="str">
        <f t="shared" si="0"/>
        <v>32</v>
      </c>
      <c r="C35" s="16" t="s">
        <v>35</v>
      </c>
      <c r="D35" s="16">
        <v>1400</v>
      </c>
      <c r="E35" s="16">
        <v>1400</v>
      </c>
      <c r="F35" s="16">
        <v>6193</v>
      </c>
      <c r="H35" s="23" t="s">
        <v>225</v>
      </c>
      <c r="I35" s="14">
        <v>0</v>
      </c>
      <c r="J35">
        <v>0</v>
      </c>
      <c r="K35" s="24">
        <f t="shared" si="1"/>
        <v>0</v>
      </c>
      <c r="M35" s="23" t="s">
        <v>225</v>
      </c>
      <c r="N35" s="14">
        <v>657</v>
      </c>
      <c r="O35">
        <v>657</v>
      </c>
      <c r="P35" s="24">
        <f t="shared" si="2"/>
        <v>9.0678711523138736E-5</v>
      </c>
    </row>
    <row r="36" spans="1:16" x14ac:dyDescent="0.25">
      <c r="A36" s="4">
        <v>3279</v>
      </c>
      <c r="B36" s="14" t="str">
        <f t="shared" si="0"/>
        <v>32</v>
      </c>
      <c r="C36" s="4" t="s">
        <v>36</v>
      </c>
      <c r="D36" s="4">
        <v>0</v>
      </c>
      <c r="E36" s="4">
        <v>0</v>
      </c>
      <c r="F36" s="4">
        <v>0</v>
      </c>
      <c r="H36" s="23" t="s">
        <v>212</v>
      </c>
      <c r="I36" s="14">
        <v>0</v>
      </c>
      <c r="J36">
        <v>0</v>
      </c>
      <c r="K36" s="24">
        <f t="shared" si="1"/>
        <v>0</v>
      </c>
      <c r="M36" s="23" t="s">
        <v>212</v>
      </c>
      <c r="N36" s="14">
        <v>207</v>
      </c>
      <c r="O36">
        <v>207</v>
      </c>
      <c r="P36" s="24">
        <f t="shared" si="2"/>
        <v>2.8570005000440972E-5</v>
      </c>
    </row>
    <row r="37" spans="1:16" x14ac:dyDescent="0.25">
      <c r="A37" s="4">
        <v>3297</v>
      </c>
      <c r="B37" s="14" t="str">
        <f t="shared" si="0"/>
        <v>32</v>
      </c>
      <c r="C37" s="4" t="s">
        <v>37</v>
      </c>
      <c r="D37" s="4">
        <v>0</v>
      </c>
      <c r="E37" s="4">
        <v>0</v>
      </c>
      <c r="F37" s="4">
        <v>0</v>
      </c>
      <c r="H37" s="23" t="s">
        <v>213</v>
      </c>
      <c r="I37" s="14">
        <v>0</v>
      </c>
      <c r="J37">
        <v>0</v>
      </c>
      <c r="K37" s="24">
        <f t="shared" si="1"/>
        <v>0</v>
      </c>
      <c r="M37" s="23" t="s">
        <v>213</v>
      </c>
      <c r="N37" s="14">
        <v>20504</v>
      </c>
      <c r="O37">
        <v>20504</v>
      </c>
      <c r="P37" s="24">
        <f t="shared" si="2"/>
        <v>2.8299487078697668E-3</v>
      </c>
    </row>
    <row r="38" spans="1:16" x14ac:dyDescent="0.25">
      <c r="A38" s="4">
        <v>3298</v>
      </c>
      <c r="B38" s="14" t="str">
        <f t="shared" si="0"/>
        <v>32</v>
      </c>
      <c r="C38" s="4" t="s">
        <v>38</v>
      </c>
      <c r="D38" s="4">
        <v>0</v>
      </c>
      <c r="E38" s="4">
        <v>0</v>
      </c>
      <c r="F38" s="4">
        <v>0</v>
      </c>
      <c r="H38" s="23" t="s">
        <v>214</v>
      </c>
      <c r="I38" s="14">
        <v>2921914</v>
      </c>
      <c r="J38">
        <v>2921914</v>
      </c>
      <c r="M38" s="23" t="s">
        <v>214</v>
      </c>
      <c r="N38" s="14">
        <v>7245361</v>
      </c>
      <c r="O38">
        <v>7245361</v>
      </c>
    </row>
    <row r="39" spans="1:16" x14ac:dyDescent="0.25">
      <c r="A39" s="4">
        <v>3299</v>
      </c>
      <c r="B39" s="14" t="str">
        <f t="shared" si="0"/>
        <v>32</v>
      </c>
      <c r="C39" s="4" t="s">
        <v>39</v>
      </c>
      <c r="D39" s="4">
        <v>0</v>
      </c>
      <c r="E39" s="4">
        <v>0</v>
      </c>
      <c r="F39" s="4">
        <v>0</v>
      </c>
      <c r="H39" s="23" t="s">
        <v>215</v>
      </c>
      <c r="I39" s="14">
        <v>5843828</v>
      </c>
      <c r="J39">
        <v>5843828</v>
      </c>
      <c r="M39" s="23" t="s">
        <v>215</v>
      </c>
      <c r="N39" s="14">
        <v>14490722</v>
      </c>
      <c r="O39">
        <v>14490722</v>
      </c>
    </row>
    <row r="40" spans="1:16" x14ac:dyDescent="0.25">
      <c r="A40" s="31">
        <v>4161</v>
      </c>
      <c r="B40" s="31" t="str">
        <f t="shared" si="0"/>
        <v>41</v>
      </c>
      <c r="C40" s="31" t="s">
        <v>40</v>
      </c>
      <c r="D40" s="31">
        <v>0</v>
      </c>
      <c r="E40" s="31">
        <v>0</v>
      </c>
      <c r="F40" s="31">
        <v>0</v>
      </c>
    </row>
    <row r="41" spans="1:16" x14ac:dyDescent="0.25">
      <c r="A41" s="15">
        <v>4322</v>
      </c>
      <c r="B41" s="15" t="str">
        <f t="shared" si="0"/>
        <v>43</v>
      </c>
      <c r="C41" s="15" t="s">
        <v>41</v>
      </c>
      <c r="D41" s="15">
        <v>0</v>
      </c>
      <c r="E41" s="15">
        <v>670641</v>
      </c>
      <c r="F41" s="15">
        <v>0</v>
      </c>
    </row>
    <row r="42" spans="1:16" x14ac:dyDescent="0.25">
      <c r="A42" s="15">
        <v>4323</v>
      </c>
      <c r="B42" s="15" t="str">
        <f t="shared" si="0"/>
        <v>43</v>
      </c>
      <c r="C42" s="15" t="s">
        <v>42</v>
      </c>
      <c r="D42" s="15">
        <v>0</v>
      </c>
      <c r="E42" s="15">
        <v>0</v>
      </c>
      <c r="F42" s="15">
        <v>0</v>
      </c>
    </row>
    <row r="43" spans="1:16" x14ac:dyDescent="0.25">
      <c r="A43" s="15">
        <v>4331</v>
      </c>
      <c r="B43" s="15" t="str">
        <f t="shared" si="0"/>
        <v>43</v>
      </c>
      <c r="C43" s="15" t="s">
        <v>43</v>
      </c>
      <c r="D43" s="15">
        <v>0</v>
      </c>
      <c r="E43" s="15">
        <v>55426</v>
      </c>
      <c r="F43" s="15">
        <v>0</v>
      </c>
    </row>
    <row r="44" spans="1:16" x14ac:dyDescent="0.25">
      <c r="A44" s="15">
        <v>4335</v>
      </c>
      <c r="B44" s="15" t="str">
        <f t="shared" si="0"/>
        <v>43</v>
      </c>
      <c r="C44" s="15" t="s">
        <v>44</v>
      </c>
      <c r="D44" s="15">
        <v>0</v>
      </c>
      <c r="E44" s="15">
        <v>94668</v>
      </c>
      <c r="F44" s="15">
        <v>0</v>
      </c>
    </row>
    <row r="45" spans="1:16" x14ac:dyDescent="0.25">
      <c r="A45" s="13">
        <v>4410</v>
      </c>
      <c r="B45" s="13" t="str">
        <f t="shared" si="0"/>
        <v>44</v>
      </c>
      <c r="C45" s="13" t="s">
        <v>45</v>
      </c>
      <c r="D45" s="13">
        <v>0</v>
      </c>
      <c r="E45" s="13">
        <v>0</v>
      </c>
      <c r="F45" s="13">
        <v>0</v>
      </c>
    </row>
    <row r="46" spans="1:16" x14ac:dyDescent="0.25">
      <c r="A46" s="13">
        <v>4420</v>
      </c>
      <c r="B46" s="13" t="str">
        <f t="shared" si="0"/>
        <v>44</v>
      </c>
      <c r="C46" s="13" t="s">
        <v>46</v>
      </c>
      <c r="D46" s="13">
        <v>0</v>
      </c>
      <c r="E46" s="13">
        <v>1500</v>
      </c>
      <c r="F46" s="13">
        <v>38604</v>
      </c>
    </row>
    <row r="47" spans="1:16" x14ac:dyDescent="0.25">
      <c r="A47" s="4">
        <v>4515</v>
      </c>
      <c r="B47" s="14" t="str">
        <f t="shared" si="0"/>
        <v>45</v>
      </c>
      <c r="C47" s="4" t="s">
        <v>47</v>
      </c>
      <c r="D47" s="4">
        <v>0</v>
      </c>
      <c r="E47" s="4">
        <v>0</v>
      </c>
      <c r="F47" s="4">
        <v>0</v>
      </c>
    </row>
    <row r="48" spans="1:16" x14ac:dyDescent="0.25">
      <c r="A48" s="21">
        <v>4650</v>
      </c>
      <c r="B48" s="21" t="str">
        <f t="shared" si="0"/>
        <v>46</v>
      </c>
      <c r="C48" s="21" t="s">
        <v>48</v>
      </c>
      <c r="D48" s="21">
        <v>0</v>
      </c>
      <c r="E48" s="21">
        <v>0</v>
      </c>
      <c r="F48" s="21">
        <v>0</v>
      </c>
    </row>
    <row r="49" spans="1:6" x14ac:dyDescent="0.25">
      <c r="A49" s="21">
        <v>4670</v>
      </c>
      <c r="B49" s="21" t="str">
        <f t="shared" si="0"/>
        <v>46</v>
      </c>
      <c r="C49" s="21" t="s">
        <v>49</v>
      </c>
      <c r="D49" s="21">
        <v>0</v>
      </c>
      <c r="E49" s="21">
        <v>0</v>
      </c>
      <c r="F49" s="21">
        <v>0</v>
      </c>
    </row>
    <row r="50" spans="1:6" x14ac:dyDescent="0.25">
      <c r="A50" s="4">
        <v>4690</v>
      </c>
      <c r="B50" s="14" t="str">
        <f t="shared" si="0"/>
        <v>46</v>
      </c>
      <c r="C50" s="4" t="s">
        <v>50</v>
      </c>
      <c r="D50" s="4">
        <v>0</v>
      </c>
      <c r="E50" s="4">
        <v>0</v>
      </c>
      <c r="F50" s="4">
        <v>0</v>
      </c>
    </row>
    <row r="51" spans="1:6" x14ac:dyDescent="0.25">
      <c r="A51" s="21">
        <v>4782</v>
      </c>
      <c r="B51" s="21" t="str">
        <f t="shared" si="0"/>
        <v>47</v>
      </c>
      <c r="C51" s="21" t="s">
        <v>51</v>
      </c>
      <c r="D51" s="21">
        <v>10293</v>
      </c>
      <c r="E51" s="21">
        <v>136231</v>
      </c>
      <c r="F51" s="21">
        <v>41439</v>
      </c>
    </row>
    <row r="52" spans="1:6" x14ac:dyDescent="0.25">
      <c r="A52" s="4">
        <v>4783</v>
      </c>
      <c r="B52" s="14" t="str">
        <f t="shared" si="0"/>
        <v>47</v>
      </c>
      <c r="C52" s="4" t="s">
        <v>52</v>
      </c>
      <c r="D52" s="4">
        <v>61749</v>
      </c>
      <c r="E52" s="4">
        <v>91486</v>
      </c>
      <c r="F52" s="4">
        <v>3631305</v>
      </c>
    </row>
    <row r="53" spans="1:6" x14ac:dyDescent="0.25">
      <c r="A53" s="4">
        <v>4860</v>
      </c>
      <c r="B53" s="14" t="str">
        <f t="shared" si="0"/>
        <v>48</v>
      </c>
      <c r="C53" s="4" t="s">
        <v>53</v>
      </c>
      <c r="D53" s="4">
        <v>0</v>
      </c>
      <c r="E53" s="4">
        <v>82510</v>
      </c>
      <c r="F53" s="4">
        <v>0</v>
      </c>
    </row>
    <row r="54" spans="1:6" x14ac:dyDescent="0.25">
      <c r="A54" s="21">
        <v>4900</v>
      </c>
      <c r="B54" s="21" t="str">
        <f t="shared" si="0"/>
        <v>49</v>
      </c>
      <c r="C54" s="21" t="s">
        <v>54</v>
      </c>
      <c r="D54" s="21">
        <v>0</v>
      </c>
      <c r="E54" s="21">
        <v>100902</v>
      </c>
      <c r="F54" s="21">
        <v>1714</v>
      </c>
    </row>
    <row r="55" spans="1:6" x14ac:dyDescent="0.25">
      <c r="A55" s="31">
        <v>5210</v>
      </c>
      <c r="B55" s="31" t="str">
        <f t="shared" si="0"/>
        <v>52</v>
      </c>
      <c r="C55" s="31" t="s">
        <v>55</v>
      </c>
      <c r="D55" s="31">
        <v>0</v>
      </c>
      <c r="E55" s="31">
        <v>18343</v>
      </c>
      <c r="F55" s="31">
        <v>0</v>
      </c>
    </row>
    <row r="56" spans="1:6" x14ac:dyDescent="0.25">
      <c r="A56" s="31">
        <v>5220</v>
      </c>
      <c r="B56" s="31" t="str">
        <f t="shared" si="0"/>
        <v>52</v>
      </c>
      <c r="C56" s="31" t="s">
        <v>56</v>
      </c>
      <c r="D56" s="31">
        <v>0</v>
      </c>
      <c r="E56" s="31">
        <v>175709</v>
      </c>
      <c r="F56" s="31">
        <v>86</v>
      </c>
    </row>
    <row r="57" spans="1:6" x14ac:dyDescent="0.25">
      <c r="A57" s="4">
        <v>5290</v>
      </c>
      <c r="B57" s="14" t="str">
        <f t="shared" si="0"/>
        <v>52</v>
      </c>
      <c r="C57" s="4" t="s">
        <v>57</v>
      </c>
      <c r="D57" s="4">
        <v>0</v>
      </c>
      <c r="E57" s="4">
        <v>0</v>
      </c>
      <c r="F57" s="4">
        <v>0</v>
      </c>
    </row>
    <row r="58" spans="1:6" x14ac:dyDescent="0.25">
      <c r="A58" s="13">
        <v>5312</v>
      </c>
      <c r="B58" s="13" t="str">
        <f t="shared" si="0"/>
        <v>53</v>
      </c>
      <c r="C58" s="13" t="s">
        <v>58</v>
      </c>
      <c r="D58" s="13">
        <v>0</v>
      </c>
      <c r="E58" s="13">
        <v>4900</v>
      </c>
      <c r="F58" s="13">
        <v>0</v>
      </c>
    </row>
    <row r="59" spans="1:6" x14ac:dyDescent="0.25">
      <c r="A59" s="4">
        <v>5315</v>
      </c>
      <c r="B59" s="14" t="str">
        <f t="shared" si="0"/>
        <v>53</v>
      </c>
      <c r="C59" s="4" t="s">
        <v>59</v>
      </c>
      <c r="D59" s="4">
        <v>0</v>
      </c>
      <c r="E59" s="4">
        <v>0</v>
      </c>
      <c r="F59" s="4">
        <v>0</v>
      </c>
    </row>
    <row r="60" spans="1:6" x14ac:dyDescent="0.25">
      <c r="A60" s="13">
        <v>5320</v>
      </c>
      <c r="B60" s="13" t="str">
        <f t="shared" si="0"/>
        <v>53</v>
      </c>
      <c r="C60" s="13" t="s">
        <v>60</v>
      </c>
      <c r="D60" s="13">
        <v>0</v>
      </c>
      <c r="E60" s="13">
        <v>0</v>
      </c>
      <c r="F60" s="13">
        <v>0</v>
      </c>
    </row>
    <row r="61" spans="1:6" x14ac:dyDescent="0.25">
      <c r="A61" s="13">
        <v>5330</v>
      </c>
      <c r="B61" s="13" t="str">
        <f t="shared" si="0"/>
        <v>53</v>
      </c>
      <c r="C61" s="13" t="s">
        <v>61</v>
      </c>
      <c r="D61" s="13">
        <v>0</v>
      </c>
      <c r="E61" s="13">
        <v>0</v>
      </c>
      <c r="F61" s="13">
        <v>0</v>
      </c>
    </row>
    <row r="62" spans="1:6" x14ac:dyDescent="0.25">
      <c r="A62" s="4">
        <v>5360</v>
      </c>
      <c r="B62" s="14" t="str">
        <f t="shared" si="0"/>
        <v>53</v>
      </c>
      <c r="C62" s="4" t="s">
        <v>62</v>
      </c>
      <c r="D62" s="4">
        <v>0</v>
      </c>
      <c r="E62" s="4">
        <v>0</v>
      </c>
      <c r="F62" s="4">
        <v>0</v>
      </c>
    </row>
    <row r="63" spans="1:6" x14ac:dyDescent="0.25">
      <c r="A63" s="13">
        <v>5370</v>
      </c>
      <c r="B63" s="13" t="str">
        <f t="shared" si="0"/>
        <v>53</v>
      </c>
      <c r="C63" s="13" t="s">
        <v>63</v>
      </c>
      <c r="D63" s="13">
        <v>0</v>
      </c>
      <c r="E63" s="13">
        <v>7797</v>
      </c>
      <c r="F63" s="13">
        <v>705</v>
      </c>
    </row>
    <row r="64" spans="1:6" x14ac:dyDescent="0.25">
      <c r="A64" s="13">
        <v>5390</v>
      </c>
      <c r="B64" s="13" t="str">
        <f t="shared" si="0"/>
        <v>53</v>
      </c>
      <c r="C64" s="13" t="s">
        <v>64</v>
      </c>
      <c r="D64" s="13">
        <v>0</v>
      </c>
      <c r="E64" s="13">
        <v>1700</v>
      </c>
      <c r="F64" s="13">
        <v>1600</v>
      </c>
    </row>
    <row r="65" spans="1:6" x14ac:dyDescent="0.25">
      <c r="A65" s="4">
        <v>5422</v>
      </c>
      <c r="B65" s="14" t="str">
        <f t="shared" si="0"/>
        <v>54</v>
      </c>
      <c r="C65" s="4" t="s">
        <v>65</v>
      </c>
      <c r="D65" s="4">
        <v>0</v>
      </c>
      <c r="E65" s="4">
        <v>0</v>
      </c>
      <c r="F65" s="4">
        <v>0</v>
      </c>
    </row>
    <row r="66" spans="1:6" x14ac:dyDescent="0.25">
      <c r="A66" s="4">
        <v>5480</v>
      </c>
      <c r="B66" s="14" t="str">
        <f t="shared" si="0"/>
        <v>54</v>
      </c>
      <c r="C66" s="4" t="s">
        <v>66</v>
      </c>
      <c r="D66" s="4">
        <v>0</v>
      </c>
      <c r="E66" s="4">
        <v>0</v>
      </c>
      <c r="F66" s="4">
        <v>8862</v>
      </c>
    </row>
    <row r="67" spans="1:6" x14ac:dyDescent="0.25">
      <c r="A67" s="20">
        <v>6241</v>
      </c>
      <c r="B67" s="20" t="str">
        <f t="shared" si="0"/>
        <v>62</v>
      </c>
      <c r="C67" s="20" t="s">
        <v>67</v>
      </c>
      <c r="D67" s="20">
        <v>0</v>
      </c>
      <c r="E67" s="20">
        <v>0</v>
      </c>
      <c r="F67" s="20">
        <v>0</v>
      </c>
    </row>
    <row r="68" spans="1:6" x14ac:dyDescent="0.25">
      <c r="A68" s="20">
        <v>6344</v>
      </c>
      <c r="B68" s="20" t="str">
        <f t="shared" si="0"/>
        <v>63</v>
      </c>
      <c r="C68" s="20" t="s">
        <v>68</v>
      </c>
      <c r="D68" s="20">
        <v>0</v>
      </c>
      <c r="E68" s="20">
        <v>0</v>
      </c>
      <c r="F68" s="20">
        <v>0</v>
      </c>
    </row>
    <row r="69" spans="1:6" x14ac:dyDescent="0.25">
      <c r="A69" s="20">
        <v>6442</v>
      </c>
      <c r="B69" s="20" t="str">
        <f t="shared" si="0"/>
        <v>64</v>
      </c>
      <c r="C69" s="20" t="s">
        <v>69</v>
      </c>
      <c r="D69" s="20">
        <v>0</v>
      </c>
      <c r="E69" s="20">
        <v>0</v>
      </c>
      <c r="F69" s="20">
        <v>224698</v>
      </c>
    </row>
    <row r="70" spans="1:6" x14ac:dyDescent="0.25">
      <c r="A70" s="20">
        <v>6447</v>
      </c>
      <c r="B70" s="20" t="str">
        <f t="shared" ref="B70:B83" si="3">LEFT(A70,2)</f>
        <v>64</v>
      </c>
      <c r="C70" s="20" t="s">
        <v>70</v>
      </c>
      <c r="D70" s="20">
        <v>0</v>
      </c>
      <c r="E70" s="20">
        <v>0</v>
      </c>
      <c r="F70" s="20">
        <v>0</v>
      </c>
    </row>
    <row r="71" spans="1:6" x14ac:dyDescent="0.25">
      <c r="A71" s="20">
        <v>6522</v>
      </c>
      <c r="B71" s="20" t="str">
        <f t="shared" si="3"/>
        <v>65</v>
      </c>
      <c r="C71" s="20" t="s">
        <v>71</v>
      </c>
      <c r="D71" s="20">
        <v>0</v>
      </c>
      <c r="E71" s="20">
        <v>0</v>
      </c>
      <c r="F71" s="20">
        <v>0</v>
      </c>
    </row>
    <row r="72" spans="1:6" x14ac:dyDescent="0.25">
      <c r="A72" s="4">
        <v>6590</v>
      </c>
      <c r="B72" s="14" t="str">
        <f t="shared" si="3"/>
        <v>65</v>
      </c>
      <c r="C72" s="4" t="s">
        <v>72</v>
      </c>
      <c r="D72" s="4">
        <v>0</v>
      </c>
      <c r="E72" s="4">
        <v>0</v>
      </c>
      <c r="F72" s="4">
        <v>0</v>
      </c>
    </row>
    <row r="73" spans="1:6" x14ac:dyDescent="0.25">
      <c r="A73" s="4">
        <v>6653</v>
      </c>
      <c r="B73" s="14" t="str">
        <f t="shared" si="3"/>
        <v>66</v>
      </c>
      <c r="C73" s="4" t="s">
        <v>73</v>
      </c>
      <c r="D73" s="4">
        <v>0</v>
      </c>
      <c r="E73" s="4">
        <v>0</v>
      </c>
      <c r="F73" s="4">
        <v>0</v>
      </c>
    </row>
    <row r="74" spans="1:6" x14ac:dyDescent="0.25">
      <c r="A74" s="4">
        <v>6747</v>
      </c>
      <c r="B74" s="14" t="str">
        <f t="shared" si="3"/>
        <v>67</v>
      </c>
      <c r="C74" s="4" t="s">
        <v>74</v>
      </c>
      <c r="D74" s="4">
        <v>0</v>
      </c>
      <c r="E74" s="4">
        <v>0</v>
      </c>
      <c r="F74" s="4">
        <v>0</v>
      </c>
    </row>
    <row r="75" spans="1:6" x14ac:dyDescent="0.25">
      <c r="A75" s="20">
        <v>6782</v>
      </c>
      <c r="B75" s="20" t="str">
        <f t="shared" si="3"/>
        <v>67</v>
      </c>
      <c r="C75" s="20" t="s">
        <v>75</v>
      </c>
      <c r="D75" s="20">
        <v>0</v>
      </c>
      <c r="E75" s="20">
        <v>0</v>
      </c>
      <c r="F75" s="20">
        <v>0</v>
      </c>
    </row>
    <row r="76" spans="1:6" x14ac:dyDescent="0.25">
      <c r="A76" s="4">
        <v>6835</v>
      </c>
      <c r="B76" s="14" t="str">
        <f t="shared" si="3"/>
        <v>68</v>
      </c>
      <c r="C76" s="4" t="s">
        <v>76</v>
      </c>
      <c r="D76" s="4">
        <v>0</v>
      </c>
      <c r="E76" s="4">
        <v>0</v>
      </c>
      <c r="F76" s="4">
        <v>24200</v>
      </c>
    </row>
    <row r="77" spans="1:6" x14ac:dyDescent="0.25">
      <c r="A77" s="4">
        <v>6861</v>
      </c>
      <c r="B77" s="14" t="str">
        <f t="shared" si="3"/>
        <v>68</v>
      </c>
      <c r="C77" s="4" t="s">
        <v>77</v>
      </c>
      <c r="D77" s="4">
        <v>0</v>
      </c>
      <c r="E77" s="4">
        <v>0</v>
      </c>
      <c r="F77" s="4">
        <v>0</v>
      </c>
    </row>
    <row r="78" spans="1:6" x14ac:dyDescent="0.25">
      <c r="A78" s="4">
        <v>6865</v>
      </c>
      <c r="B78" s="14" t="str">
        <f t="shared" si="3"/>
        <v>68</v>
      </c>
      <c r="C78" s="4" t="s">
        <v>78</v>
      </c>
      <c r="D78" s="4">
        <v>0</v>
      </c>
      <c r="E78" s="4">
        <v>0</v>
      </c>
      <c r="F78" s="4">
        <v>0</v>
      </c>
    </row>
    <row r="79" spans="1:6" x14ac:dyDescent="0.25">
      <c r="A79" s="4">
        <v>6888</v>
      </c>
      <c r="B79" s="14" t="str">
        <f t="shared" si="3"/>
        <v>68</v>
      </c>
      <c r="C79" s="4" t="s">
        <v>79</v>
      </c>
      <c r="D79" s="4">
        <v>0</v>
      </c>
      <c r="E79" s="4">
        <v>2335</v>
      </c>
      <c r="F79" s="4">
        <v>3624</v>
      </c>
    </row>
    <row r="80" spans="1:6" x14ac:dyDescent="0.25">
      <c r="A80" s="4">
        <v>7110</v>
      </c>
      <c r="B80" s="14" t="str">
        <f t="shared" si="3"/>
        <v>71</v>
      </c>
      <c r="C80" s="4" t="s">
        <v>80</v>
      </c>
      <c r="D80" s="4">
        <v>6690</v>
      </c>
      <c r="E80" s="4">
        <v>36204</v>
      </c>
      <c r="F80" s="4">
        <v>98088</v>
      </c>
    </row>
    <row r="81" spans="1:6" x14ac:dyDescent="0.25">
      <c r="A81" s="4">
        <v>7400</v>
      </c>
      <c r="B81" s="14" t="str">
        <f t="shared" si="3"/>
        <v>74</v>
      </c>
      <c r="C81" s="4" t="s">
        <v>81</v>
      </c>
      <c r="D81" s="4">
        <v>0</v>
      </c>
      <c r="E81" s="4">
        <v>0</v>
      </c>
      <c r="F81" s="4">
        <v>657</v>
      </c>
    </row>
    <row r="82" spans="1:6" x14ac:dyDescent="0.25">
      <c r="A82" s="4">
        <v>7900</v>
      </c>
      <c r="B82" s="14" t="str">
        <f t="shared" si="3"/>
        <v>79</v>
      </c>
      <c r="C82" s="4" t="s">
        <v>82</v>
      </c>
      <c r="D82" s="4">
        <v>0</v>
      </c>
      <c r="E82" s="4">
        <v>0</v>
      </c>
      <c r="F82" s="4">
        <v>207</v>
      </c>
    </row>
    <row r="83" spans="1:6" x14ac:dyDescent="0.25">
      <c r="A83" s="28">
        <v>8900</v>
      </c>
      <c r="B83" s="28" t="str">
        <f t="shared" si="3"/>
        <v>89</v>
      </c>
      <c r="C83" s="28" t="s">
        <v>83</v>
      </c>
      <c r="D83" s="28">
        <v>0</v>
      </c>
      <c r="E83" s="28">
        <v>0</v>
      </c>
      <c r="F83" s="28">
        <v>20504</v>
      </c>
    </row>
  </sheetData>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Price Sources</vt:lpstr>
      <vt:lpstr>Texas Portion</vt:lpstr>
      <vt:lpstr>Lower Miss River Portion</vt:lpstr>
      <vt:lpstr>Lake Charles</vt:lpstr>
      <vt:lpstr>MIssissippi Ports</vt:lpstr>
      <vt:lpstr>Mobile GIWW</vt:lpstr>
      <vt:lpstr>Florida Ports</vt:lpstr>
      <vt:lpstr>Louisiana Portion</vt:lpstr>
      <vt:lpstr>Combined </vt:lpstr>
      <vt:lpstr>Oil Production</vt:lpstr>
      <vt:lpstr>NG Production</vt:lpstr>
      <vt:lpstr>Coal Production</vt:lpstr>
      <vt:lpstr>WTI Price</vt:lpstr>
      <vt:lpstr>HH Price</vt:lpstr>
      <vt:lpstr>Combined Indices</vt:lpstr>
      <vt:lpstr>Distances</vt:lpstr>
      <vt:lpstr>Mileage Calc</vt:lpstr>
      <vt:lpstr>Texas Calc</vt:lpstr>
      <vt:lpstr>Receipt %</vt:lpstr>
      <vt:lpstr>Shipment %</vt:lpstr>
      <vt:lpstr>IWW R+S %</vt:lpstr>
      <vt:lpstr>Received Tons</vt:lpstr>
      <vt:lpstr>Ton Miles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Kruse, Jim</dc:creator>
  <cp:lastModifiedBy>Glover, Brianne</cp:lastModifiedBy>
  <dcterms:created xsi:type="dcterms:W3CDTF">2017-10-31T18:48:18Z</dcterms:created>
  <dcterms:modified xsi:type="dcterms:W3CDTF">2018-10-11T21:20:52Z</dcterms:modified>
</cp:coreProperties>
</file>