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avienne_ad_ua_ac_be/Documents/Labexp 3 (start Oct 2022)/PAPER_/submission/Zenodo_data_scripts/"/>
    </mc:Choice>
  </mc:AlternateContent>
  <xr:revisionPtr revIDLastSave="35" documentId="13_ncr:1_{06B5ADC3-F27F-43B7-B1C1-3FB989157082}" xr6:coauthVersionLast="47" xr6:coauthVersionMax="47" xr10:uidLastSave="{63295A09-6DC4-4E70-98AF-1771BEED997F}"/>
  <bookViews>
    <workbookView xWindow="-110" yWindow="-110" windowWidth="19420" windowHeight="10420" activeTab="2" xr2:uid="{8809C4F7-6D49-400E-9ED6-24870D714EBC}"/>
  </bookViews>
  <sheets>
    <sheet name="callibration curve" sheetId="1" r:id="rId1"/>
    <sheet name="sample" sheetId="2" r:id="rId2"/>
    <sheet name="R" sheetId="3" r:id="rId3"/>
    <sheet name="Ranalys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3" l="1"/>
  <c r="G40" i="3"/>
  <c r="G41" i="3"/>
  <c r="G42" i="3"/>
  <c r="G43" i="3"/>
  <c r="G39" i="3"/>
  <c r="G38" i="3"/>
  <c r="G35" i="3"/>
  <c r="G36" i="3"/>
  <c r="G37" i="3"/>
  <c r="G34" i="3"/>
  <c r="G30" i="3"/>
  <c r="G31" i="3"/>
  <c r="G32" i="3"/>
  <c r="G33" i="3"/>
  <c r="G29" i="3"/>
  <c r="G24" i="3"/>
  <c r="G25" i="3"/>
  <c r="G26" i="3"/>
  <c r="G27" i="3"/>
  <c r="G28" i="3"/>
  <c r="G23" i="3"/>
  <c r="G14" i="3"/>
  <c r="G19" i="3"/>
  <c r="G20" i="3"/>
  <c r="G21" i="3"/>
  <c r="G22" i="3"/>
  <c r="G18" i="3"/>
  <c r="G15" i="3"/>
  <c r="G16" i="3"/>
  <c r="G17" i="3"/>
  <c r="G44" i="3"/>
  <c r="G45" i="3"/>
  <c r="G46" i="3"/>
  <c r="G47" i="3"/>
  <c r="G48" i="3"/>
  <c r="A14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E40" i="3"/>
  <c r="E41" i="3" s="1"/>
  <c r="E42" i="3" s="1"/>
  <c r="E43" i="3" s="1"/>
  <c r="E44" i="3" s="1"/>
  <c r="E45" i="3" s="1"/>
  <c r="E46" i="3" s="1"/>
  <c r="E47" i="3" s="1"/>
  <c r="E48" i="3" s="1"/>
  <c r="F14" i="3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E14" i="3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H63" i="2"/>
  <c r="F59" i="2"/>
  <c r="F60" i="2"/>
  <c r="F61" i="2"/>
  <c r="F62" i="2"/>
  <c r="F63" i="2"/>
  <c r="F58" i="2"/>
  <c r="G58" i="2"/>
  <c r="H58" i="2" s="1"/>
  <c r="G59" i="2"/>
  <c r="H59" i="2" s="1"/>
  <c r="G60" i="2"/>
  <c r="H60" i="2" s="1"/>
  <c r="G61" i="2"/>
  <c r="H61" i="2"/>
  <c r="G62" i="2"/>
  <c r="H62" i="2"/>
  <c r="G63" i="2"/>
  <c r="A63" i="2"/>
  <c r="D60" i="2"/>
  <c r="D61" i="2" s="1"/>
  <c r="D62" i="2" s="1"/>
  <c r="D63" i="2" s="1"/>
  <c r="D59" i="2"/>
  <c r="A59" i="2"/>
  <c r="A60" i="2" s="1"/>
  <c r="A61" i="2" s="1"/>
  <c r="A62" i="2" s="1"/>
  <c r="E61" i="2"/>
  <c r="E58" i="2"/>
  <c r="H18" i="2"/>
  <c r="B9" i="1"/>
  <c r="G18" i="2"/>
  <c r="F18" i="2"/>
  <c r="A18" i="2"/>
  <c r="E18" i="1"/>
  <c r="E21" i="1"/>
  <c r="E13" i="2"/>
  <c r="E8" i="2"/>
  <c r="E7" i="2"/>
  <c r="F52" i="2"/>
  <c r="G52" i="2"/>
  <c r="H52" i="2" s="1"/>
  <c r="F56" i="2"/>
  <c r="G56" i="2"/>
  <c r="H56" i="2" s="1"/>
  <c r="F57" i="2"/>
  <c r="G57" i="2"/>
  <c r="H57" i="2"/>
  <c r="G9" i="2"/>
  <c r="H9" i="2" s="1"/>
  <c r="G10" i="2"/>
  <c r="A54" i="2"/>
  <c r="A55" i="2" s="1"/>
  <c r="A56" i="2" s="1"/>
  <c r="A57" i="2" s="1"/>
  <c r="E55" i="2"/>
  <c r="E54" i="2"/>
  <c r="E53" i="2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G2" i="2"/>
  <c r="B10" i="1"/>
  <c r="B7" i="1"/>
  <c r="C20" i="1"/>
  <c r="C19" i="1"/>
  <c r="C18" i="1"/>
  <c r="E11" i="2"/>
  <c r="E31" i="2"/>
  <c r="E32" i="2"/>
  <c r="E43" i="2"/>
  <c r="E44" i="2"/>
  <c r="E45" i="2"/>
  <c r="E46" i="2"/>
  <c r="E47" i="2"/>
  <c r="E50" i="2"/>
  <c r="E51" i="2"/>
  <c r="H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F53" i="2" l="1"/>
  <c r="G53" i="2"/>
  <c r="H53" i="2" s="1"/>
  <c r="F54" i="2"/>
  <c r="G54" i="2"/>
  <c r="H54" i="2" s="1"/>
  <c r="F55" i="2"/>
  <c r="G55" i="2"/>
  <c r="H55" i="2" s="1"/>
  <c r="F4" i="2"/>
  <c r="F3" i="2"/>
  <c r="F2" i="2"/>
  <c r="G29" i="2" l="1"/>
  <c r="H29" i="2" s="1"/>
  <c r="F21" i="2"/>
  <c r="G21" i="2"/>
  <c r="H21" i="2" s="1"/>
  <c r="F22" i="2"/>
  <c r="G22" i="2"/>
  <c r="H22" i="2" s="1"/>
  <c r="F23" i="2"/>
  <c r="G23" i="2"/>
  <c r="H23" i="2" s="1"/>
  <c r="F24" i="2"/>
  <c r="G24" i="2"/>
  <c r="H24" i="2" s="1"/>
  <c r="F25" i="2"/>
  <c r="G25" i="2"/>
  <c r="H25" i="2" s="1"/>
  <c r="F26" i="2"/>
  <c r="G26" i="2"/>
  <c r="H26" i="2" s="1"/>
  <c r="F27" i="2"/>
  <c r="G27" i="2"/>
  <c r="H27" i="2" s="1"/>
  <c r="F28" i="2"/>
  <c r="G28" i="2"/>
  <c r="H28" i="2" s="1"/>
  <c r="F29" i="2"/>
  <c r="F30" i="2"/>
  <c r="G30" i="2"/>
  <c r="H30" i="2" s="1"/>
  <c r="F31" i="2"/>
  <c r="G31" i="2"/>
  <c r="H31" i="2" s="1"/>
  <c r="F32" i="2"/>
  <c r="G32" i="2"/>
  <c r="H32" i="2" s="1"/>
  <c r="F43" i="2"/>
  <c r="G43" i="2"/>
  <c r="H43" i="2"/>
  <c r="F44" i="2"/>
  <c r="G44" i="2"/>
  <c r="H44" i="2" s="1"/>
  <c r="F45" i="2"/>
  <c r="G45" i="2"/>
  <c r="H45" i="2" s="1"/>
  <c r="F46" i="2"/>
  <c r="G46" i="2"/>
  <c r="H46" i="2" s="1"/>
  <c r="F47" i="2"/>
  <c r="G47" i="2"/>
  <c r="H47" i="2" s="1"/>
  <c r="F48" i="2"/>
  <c r="G48" i="2"/>
  <c r="H48" i="2" s="1"/>
  <c r="F49" i="2"/>
  <c r="G49" i="2"/>
  <c r="H49" i="2" s="1"/>
  <c r="F50" i="2"/>
  <c r="G50" i="2"/>
  <c r="H50" i="2" s="1"/>
  <c r="F51" i="2"/>
  <c r="G51" i="2"/>
  <c r="H51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G3" i="2" l="1"/>
  <c r="H3" i="2" s="1"/>
  <c r="M2" i="2"/>
  <c r="F5" i="1"/>
  <c r="E2" i="1"/>
  <c r="F6" i="1"/>
  <c r="G4" i="2" l="1"/>
  <c r="H4" i="2" s="1"/>
  <c r="G5" i="2" l="1"/>
  <c r="H5" i="2" s="1"/>
  <c r="G6" i="2" l="1"/>
  <c r="H6" i="2" s="1"/>
  <c r="G7" i="2" l="1"/>
  <c r="H7" i="2" s="1"/>
  <c r="G8" i="2" l="1"/>
  <c r="H8" i="2" s="1"/>
  <c r="H10" i="2" l="1"/>
  <c r="G11" i="2" l="1"/>
  <c r="H11" i="2" s="1"/>
  <c r="G12" i="2" l="1"/>
  <c r="H12" i="2" s="1"/>
  <c r="G13" i="2" l="1"/>
  <c r="H13" i="2" s="1"/>
  <c r="G14" i="2" l="1"/>
  <c r="H14" i="2" s="1"/>
  <c r="G15" i="2" l="1"/>
  <c r="H15" i="2" s="1"/>
  <c r="G16" i="2" l="1"/>
  <c r="H16" i="2" s="1"/>
  <c r="G17" i="2" l="1"/>
  <c r="H17" i="2" s="1"/>
  <c r="G19" i="2" l="1"/>
  <c r="H19" i="2" s="1"/>
  <c r="G20" i="2" l="1"/>
  <c r="H20" i="2" s="1"/>
</calcChain>
</file>

<file path=xl/sharedStrings.xml><?xml version="1.0" encoding="utf-8"?>
<sst xmlns="http://schemas.openxmlformats.org/spreadsheetml/2006/main" count="291" uniqueCount="91">
  <si>
    <t xml:space="preserve">%SIC in 1 g Soil </t>
  </si>
  <si>
    <t>mCaCO3_mg</t>
  </si>
  <si>
    <t>deltaV_mL</t>
  </si>
  <si>
    <t>g C/gsoil</t>
  </si>
  <si>
    <t>g CaCO3/gsoil</t>
  </si>
  <si>
    <t>initial</t>
  </si>
  <si>
    <t>g</t>
  </si>
  <si>
    <t>dV (mL)</t>
  </si>
  <si>
    <t>FB</t>
  </si>
  <si>
    <t>CB</t>
  </si>
  <si>
    <t>FD</t>
  </si>
  <si>
    <t>MD</t>
  </si>
  <si>
    <t>CD</t>
  </si>
  <si>
    <t>Experiment</t>
  </si>
  <si>
    <t>Potno</t>
  </si>
  <si>
    <t xml:space="preserve">Code </t>
  </si>
  <si>
    <t>Mass_for_Analysis_g</t>
  </si>
  <si>
    <t>delta V (mL)</t>
  </si>
  <si>
    <t>mg CaCO3</t>
  </si>
  <si>
    <t>mg CaCO3/kg sample</t>
  </si>
  <si>
    <t>% SIC</t>
  </si>
  <si>
    <t>Mass_for_moisturedetermination</t>
  </si>
  <si>
    <t>mass_afterOven</t>
  </si>
  <si>
    <t>Moisture correction</t>
  </si>
  <si>
    <t>Labexp3</t>
  </si>
  <si>
    <t>C3_1</t>
  </si>
  <si>
    <t>C3_2</t>
  </si>
  <si>
    <t>dV = Slope x mg CaCO3 + intercept</t>
  </si>
  <si>
    <t>C3_3</t>
  </si>
  <si>
    <t>Intercept callibration</t>
  </si>
  <si>
    <t>C3_4</t>
  </si>
  <si>
    <t>Slope callibration curve</t>
  </si>
  <si>
    <t>C3_5</t>
  </si>
  <si>
    <t>FB3_1</t>
  </si>
  <si>
    <t xml:space="preserve">Fill yellow cells in </t>
  </si>
  <si>
    <t>FB3_2</t>
  </si>
  <si>
    <t>FB3_3</t>
  </si>
  <si>
    <t>FB3_4</t>
  </si>
  <si>
    <t>FB3_5</t>
  </si>
  <si>
    <t>CB3_1</t>
  </si>
  <si>
    <t>CB3_2</t>
  </si>
  <si>
    <t>CB3_3</t>
  </si>
  <si>
    <t>CB3_4</t>
  </si>
  <si>
    <t>CB3_5</t>
  </si>
  <si>
    <t>CD3_1</t>
  </si>
  <si>
    <t>CD3_2</t>
  </si>
  <si>
    <t>CD3_3</t>
  </si>
  <si>
    <t>CD3_4</t>
  </si>
  <si>
    <t>CD3_5</t>
  </si>
  <si>
    <t>MD3_1</t>
  </si>
  <si>
    <t>MD3_2</t>
  </si>
  <si>
    <t>MD3_3</t>
  </si>
  <si>
    <t>MD3_4</t>
  </si>
  <si>
    <t>MD3_5</t>
  </si>
  <si>
    <t>FD3_1</t>
  </si>
  <si>
    <t>FD3_2</t>
  </si>
  <si>
    <t>FD3_3</t>
  </si>
  <si>
    <t>FD3_4</t>
  </si>
  <si>
    <t>FD3_5</t>
  </si>
  <si>
    <t>C1_1</t>
  </si>
  <si>
    <t>C1_2</t>
  </si>
  <si>
    <t>C1_3</t>
  </si>
  <si>
    <t>C1_4</t>
  </si>
  <si>
    <t>C1_5</t>
  </si>
  <si>
    <t>C1Bac_1</t>
  </si>
  <si>
    <t>C1Bac_2</t>
  </si>
  <si>
    <t>C1Bac_3</t>
  </si>
  <si>
    <t>C1Bac_4</t>
  </si>
  <si>
    <t>C1Bac_5</t>
  </si>
  <si>
    <t>FB1_1</t>
  </si>
  <si>
    <t>FB1_2</t>
  </si>
  <si>
    <t>FB1_3</t>
  </si>
  <si>
    <t>FB1_4</t>
  </si>
  <si>
    <t>FB1_5</t>
  </si>
  <si>
    <t>FB1Bac_1</t>
  </si>
  <si>
    <t>FB1Bac_2</t>
  </si>
  <si>
    <t>FB1Bac_3</t>
  </si>
  <si>
    <t>FB1Bac_4</t>
  </si>
  <si>
    <t>FB1Bac_5</t>
  </si>
  <si>
    <t>initial value</t>
  </si>
  <si>
    <t xml:space="preserve">Meet opnieuw!! Als dit klopt SIC fine duniet omlaag gegaan </t>
  </si>
  <si>
    <t>dV</t>
  </si>
  <si>
    <t>Time_d</t>
  </si>
  <si>
    <t>silicate</t>
  </si>
  <si>
    <t>SICpercent</t>
  </si>
  <si>
    <t>code</t>
  </si>
  <si>
    <t>SOC</t>
  </si>
  <si>
    <t>Bacillus</t>
  </si>
  <si>
    <t>No</t>
  </si>
  <si>
    <t>Yes</t>
  </si>
  <si>
    <t>deltaSIC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</si>
</sst>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/>
    <xf numFmtId="0" fontId="2" fillId="0" borderId="0" xfId="0" applyFont="1"/>
    <xf numFmtId="16" fontId="0" fillId="0" borderId="0" xfId="0" applyNumberFormat="1"/>
    <xf numFmtId="0" fontId="0" fillId="3" borderId="0" xfId="0" applyFill="1"/>
    <xf numFmtId="16" fontId="0" fillId="2" borderId="0" xfId="0" applyNumberFormat="1" applyFill="1"/>
    <xf numFmtId="164" fontId="0" fillId="0" borderId="0" xfId="0" applyNumberFormat="1"/>
    <xf numFmtId="164" fontId="0" fillId="0" borderId="0" xfId="0" applyNumberForma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21259842519686"/>
                  <c:y val="-1.000911344415281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0.2254x + 0.3775</a:t>
                    </a:r>
                    <a:br>
                      <a:rPr lang="en-US" baseline="0"/>
                    </a:br>
                    <a:r>
                      <a:rPr lang="en-US" baseline="0"/>
                      <a:t>R² = 0.9917</a:t>
                    </a:r>
                  </a:p>
                  <a:p>
                    <a:pPr>
                      <a:defRPr/>
                    </a:pP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BE"/>
                </a:p>
              </c:txPr>
            </c:trendlineLbl>
          </c:trendline>
          <c:xVal>
            <c:numRef>
              <c:f>'callibration curve'!$A$3:$A$11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2.5489999999999999</c:v>
                </c:pt>
                <c:pt idx="3">
                  <c:v>5.1559999999999997</c:v>
                </c:pt>
                <c:pt idx="4">
                  <c:v>10</c:v>
                </c:pt>
                <c:pt idx="5">
                  <c:v>20</c:v>
                </c:pt>
                <c:pt idx="6">
                  <c:v>25.140999999999998</c:v>
                </c:pt>
                <c:pt idx="7">
                  <c:v>40</c:v>
                </c:pt>
              </c:numCache>
            </c:numRef>
          </c:xVal>
          <c:yVal>
            <c:numRef>
              <c:f>'callibration curve'!$B$3:$B$11</c:f>
              <c:numCache>
                <c:formatCode>General</c:formatCode>
                <c:ptCount val="9"/>
                <c:pt idx="0">
                  <c:v>0.4</c:v>
                </c:pt>
                <c:pt idx="1">
                  <c:v>0.4</c:v>
                </c:pt>
                <c:pt idx="2">
                  <c:v>0.8</c:v>
                </c:pt>
                <c:pt idx="3">
                  <c:v>1.4</c:v>
                </c:pt>
                <c:pt idx="4">
                  <c:v>3.2000000000000028</c:v>
                </c:pt>
                <c:pt idx="5">
                  <c:v>4.8</c:v>
                </c:pt>
                <c:pt idx="6">
                  <c:v>5.6000000000000014</c:v>
                </c:pt>
                <c:pt idx="7">
                  <c:v>9.6000000000000014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15-499C-8F2B-67B0D6AD7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070768"/>
        <c:axId val="829071184"/>
      </c:scatterChart>
      <c:valAx>
        <c:axId val="829070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mg CaCO3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29071184"/>
        <c:crosses val="autoZero"/>
        <c:crossBetween val="midCat"/>
      </c:valAx>
      <c:valAx>
        <c:axId val="829071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delta V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82907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498475</xdr:colOff>
      <xdr:row>1</xdr:row>
      <xdr:rowOff>50800</xdr:rowOff>
    </xdr:from>
    <xdr:to>
      <xdr:col>15</xdr:col>
      <xdr:colOff>193675</xdr:colOff>
      <xdr:row>16</xdr:row>
      <xdr:rowOff>31750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88FF39F-AB4A-4BFF-93AB-6E45FCFF5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D1D6C-CA0A-4429-BFC9-75CC2F16600C}">
  <dimension ref="A1:G22"/>
  <sheetViews>
    <sheetView workbookViewId="0">
      <selection activeCell="K22" sqref="K22"/>
    </sheetView>
  </sheetViews>
  <sheetFormatPr defaultRowHeight="14.5" x14ac:dyDescent="0.35"/>
  <cols>
    <col min="1" max="2" width="12.453125" customWidth="1"/>
    <col min="3" max="3" width="16.453125" customWidth="1"/>
    <col min="4" max="4" width="15.453125" customWidth="1"/>
    <col min="5" max="5" width="13.54296875" customWidth="1"/>
  </cols>
  <sheetData>
    <row r="1" spans="1:7" x14ac:dyDescent="0.35">
      <c r="A1" s="6">
        <v>45035</v>
      </c>
      <c r="B1" s="8">
        <v>45043</v>
      </c>
      <c r="E1" t="s">
        <v>0</v>
      </c>
    </row>
    <row r="2" spans="1:7" x14ac:dyDescent="0.35">
      <c r="A2" t="s">
        <v>1</v>
      </c>
      <c r="B2" t="s">
        <v>2</v>
      </c>
      <c r="E2" t="e">
        <f>#REF!</f>
        <v>#REF!</v>
      </c>
    </row>
    <row r="3" spans="1:7" x14ac:dyDescent="0.35">
      <c r="A3">
        <v>0</v>
      </c>
      <c r="B3">
        <v>0.4</v>
      </c>
    </row>
    <row r="4" spans="1:7" x14ac:dyDescent="0.35">
      <c r="A4" s="2">
        <v>0</v>
      </c>
      <c r="B4" s="2">
        <v>0.4</v>
      </c>
      <c r="C4" s="7"/>
      <c r="D4" s="7"/>
    </row>
    <row r="5" spans="1:7" x14ac:dyDescent="0.35">
      <c r="A5" s="2">
        <v>2.5489999999999999</v>
      </c>
      <c r="B5" s="2">
        <v>0.8</v>
      </c>
      <c r="C5" s="7"/>
      <c r="D5" s="7"/>
      <c r="F5">
        <f>1*0.0005</f>
        <v>5.0000000000000001E-4</v>
      </c>
      <c r="G5" t="s">
        <v>3</v>
      </c>
    </row>
    <row r="6" spans="1:7" x14ac:dyDescent="0.35">
      <c r="A6">
        <v>5.1559999999999997</v>
      </c>
      <c r="B6">
        <v>1.4</v>
      </c>
      <c r="C6" s="7"/>
      <c r="D6" s="7"/>
      <c r="F6">
        <f>F5*100/12</f>
        <v>4.1666666666666666E-3</v>
      </c>
      <c r="G6" t="s">
        <v>4</v>
      </c>
    </row>
    <row r="7" spans="1:7" x14ac:dyDescent="0.35">
      <c r="A7">
        <v>10</v>
      </c>
      <c r="B7">
        <f>39-35.8</f>
        <v>3.2000000000000028</v>
      </c>
      <c r="C7" s="7"/>
      <c r="D7" s="7"/>
    </row>
    <row r="8" spans="1:7" x14ac:dyDescent="0.35">
      <c r="A8">
        <v>20</v>
      </c>
      <c r="B8">
        <v>4.8</v>
      </c>
      <c r="C8" s="7"/>
      <c r="D8" s="7"/>
    </row>
    <row r="9" spans="1:7" x14ac:dyDescent="0.35">
      <c r="A9" s="2">
        <v>25.140999999999998</v>
      </c>
      <c r="B9" s="2">
        <f>49-43.4</f>
        <v>5.6000000000000014</v>
      </c>
    </row>
    <row r="10" spans="1:7" x14ac:dyDescent="0.35">
      <c r="A10">
        <v>40</v>
      </c>
      <c r="B10">
        <f>52.4-42.8</f>
        <v>9.6000000000000014</v>
      </c>
    </row>
    <row r="16" spans="1:7" x14ac:dyDescent="0.35">
      <c r="E16" s="8">
        <v>45043</v>
      </c>
    </row>
    <row r="17" spans="1:6" x14ac:dyDescent="0.35">
      <c r="A17" t="s">
        <v>5</v>
      </c>
      <c r="B17" t="s">
        <v>6</v>
      </c>
      <c r="C17" t="s">
        <v>7</v>
      </c>
      <c r="E17" t="s">
        <v>81</v>
      </c>
    </row>
    <row r="18" spans="1:6" x14ac:dyDescent="0.35">
      <c r="A18" t="s">
        <v>8</v>
      </c>
      <c r="B18">
        <v>2.99</v>
      </c>
      <c r="C18">
        <f>47.2-41.8</f>
        <v>5.4000000000000057</v>
      </c>
      <c r="E18" s="2">
        <f>40.2-34.8</f>
        <v>5.4000000000000057</v>
      </c>
      <c r="F18" s="2"/>
    </row>
    <row r="19" spans="1:6" x14ac:dyDescent="0.35">
      <c r="A19" t="s">
        <v>9</v>
      </c>
      <c r="B19">
        <v>3.03</v>
      </c>
      <c r="C19">
        <f>44-42.4</f>
        <v>1.6000000000000014</v>
      </c>
      <c r="E19" s="2">
        <v>1.4</v>
      </c>
      <c r="F19" s="2"/>
    </row>
    <row r="20" spans="1:6" x14ac:dyDescent="0.35">
      <c r="A20" t="s">
        <v>10</v>
      </c>
      <c r="B20">
        <v>3.05</v>
      </c>
      <c r="C20">
        <f>34.2-31.6</f>
        <v>2.6000000000000014</v>
      </c>
      <c r="E20" s="2">
        <v>2.4</v>
      </c>
      <c r="F20" s="2"/>
    </row>
    <row r="21" spans="1:6" x14ac:dyDescent="0.35">
      <c r="A21" t="s">
        <v>11</v>
      </c>
      <c r="B21">
        <v>3</v>
      </c>
      <c r="C21">
        <v>0.4</v>
      </c>
      <c r="E21" s="2">
        <f>0.6</f>
        <v>0.6</v>
      </c>
      <c r="F21" s="2"/>
    </row>
    <row r="22" spans="1:6" x14ac:dyDescent="0.35">
      <c r="A22" t="s">
        <v>12</v>
      </c>
      <c r="B22">
        <v>3.01</v>
      </c>
      <c r="C22">
        <v>0</v>
      </c>
      <c r="E22" s="2">
        <v>0.8</v>
      </c>
      <c r="F22" s="2">
        <v>0.6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515EE-938E-4069-B598-FD93276D9AF4}">
  <dimension ref="A1:M134"/>
  <sheetViews>
    <sheetView topLeftCell="A52" zoomScale="85" zoomScaleNormal="85" workbookViewId="0">
      <selection activeCell="H1" sqref="H1:H1048576"/>
    </sheetView>
  </sheetViews>
  <sheetFormatPr defaultRowHeight="14.5" x14ac:dyDescent="0.35"/>
  <cols>
    <col min="1" max="1" width="11.08984375" customWidth="1"/>
    <col min="4" max="4" width="20.90625" style="2" customWidth="1"/>
    <col min="5" max="5" width="18.453125" style="2" customWidth="1"/>
    <col min="6" max="6" width="18.453125" customWidth="1"/>
    <col min="7" max="7" width="19.453125" customWidth="1"/>
    <col min="8" max="8" width="18.453125" customWidth="1"/>
    <col min="9" max="10" width="30" customWidth="1"/>
    <col min="11" max="11" width="24.453125" customWidth="1"/>
    <col min="12" max="12" width="16.6328125" customWidth="1"/>
    <col min="13" max="13" width="19.36328125" customWidth="1"/>
  </cols>
  <sheetData>
    <row r="1" spans="1:13" x14ac:dyDescent="0.3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K1" t="s">
        <v>21</v>
      </c>
      <c r="L1" t="s">
        <v>22</v>
      </c>
      <c r="M1" t="s">
        <v>23</v>
      </c>
    </row>
    <row r="2" spans="1:13" x14ac:dyDescent="0.35">
      <c r="A2" t="s">
        <v>24</v>
      </c>
      <c r="B2">
        <f>1</f>
        <v>1</v>
      </c>
      <c r="C2" t="s">
        <v>25</v>
      </c>
      <c r="D2"/>
      <c r="E2"/>
      <c r="F2">
        <f t="shared" ref="F2:F32" si="0">((E2-$J$4)/$J$5)</f>
        <v>-1.9627682873412176</v>
      </c>
      <c r="G2" t="e">
        <f t="shared" ref="G2:G8" si="1">((E2-$J$4)/$J$5)*1000/D2</f>
        <v>#DIV/0!</v>
      </c>
      <c r="H2" t="e">
        <f>G2*100*0.12/1000/1000</f>
        <v>#DIV/0!</v>
      </c>
      <c r="K2">
        <v>1</v>
      </c>
      <c r="L2">
        <v>1</v>
      </c>
      <c r="M2">
        <f>(K2-L2)/K2</f>
        <v>0</v>
      </c>
    </row>
    <row r="3" spans="1:13" x14ac:dyDescent="0.35">
      <c r="A3" t="str">
        <f>A2</f>
        <v>Labexp3</v>
      </c>
      <c r="B3">
        <f>B2+1</f>
        <v>2</v>
      </c>
      <c r="C3" t="s">
        <v>26</v>
      </c>
      <c r="D3"/>
      <c r="E3"/>
      <c r="F3">
        <f t="shared" si="0"/>
        <v>-1.9627682873412176</v>
      </c>
      <c r="G3" t="e">
        <f t="shared" si="1"/>
        <v>#DIV/0!</v>
      </c>
      <c r="H3" t="e">
        <f t="shared" ref="H3:H13" si="2">G3*100*0.12/1000/1000</f>
        <v>#DIV/0!</v>
      </c>
      <c r="I3" t="s">
        <v>27</v>
      </c>
    </row>
    <row r="4" spans="1:13" x14ac:dyDescent="0.35">
      <c r="A4" t="str">
        <f t="shared" ref="A4:A52" si="3">A3</f>
        <v>Labexp3</v>
      </c>
      <c r="B4">
        <f t="shared" ref="B4:B52" si="4">B3+1</f>
        <v>3</v>
      </c>
      <c r="C4" t="s">
        <v>28</v>
      </c>
      <c r="D4"/>
      <c r="E4"/>
      <c r="F4">
        <f t="shared" si="0"/>
        <v>-1.9627682873412176</v>
      </c>
      <c r="G4" t="e">
        <f t="shared" si="1"/>
        <v>#DIV/0!</v>
      </c>
      <c r="H4" t="e">
        <f t="shared" si="2"/>
        <v>#DIV/0!</v>
      </c>
      <c r="I4" t="s">
        <v>29</v>
      </c>
      <c r="J4" s="2">
        <v>0.4481</v>
      </c>
    </row>
    <row r="5" spans="1:13" x14ac:dyDescent="0.35">
      <c r="A5" t="str">
        <f t="shared" si="3"/>
        <v>Labexp3</v>
      </c>
      <c r="B5">
        <f t="shared" si="4"/>
        <v>4</v>
      </c>
      <c r="C5" t="s">
        <v>30</v>
      </c>
      <c r="D5"/>
      <c r="E5"/>
      <c r="F5">
        <f t="shared" si="0"/>
        <v>-1.9627682873412176</v>
      </c>
      <c r="G5" t="e">
        <f t="shared" si="1"/>
        <v>#DIV/0!</v>
      </c>
      <c r="H5" s="4" t="e">
        <f t="shared" si="2"/>
        <v>#DIV/0!</v>
      </c>
      <c r="I5" t="s">
        <v>31</v>
      </c>
      <c r="J5" s="2">
        <v>0.2283</v>
      </c>
    </row>
    <row r="6" spans="1:13" x14ac:dyDescent="0.35">
      <c r="A6" t="str">
        <f t="shared" si="3"/>
        <v>Labexp3</v>
      </c>
      <c r="B6">
        <f t="shared" si="4"/>
        <v>5</v>
      </c>
      <c r="C6" t="s">
        <v>32</v>
      </c>
      <c r="D6"/>
      <c r="E6"/>
      <c r="F6">
        <f t="shared" si="0"/>
        <v>-1.9627682873412176</v>
      </c>
      <c r="G6" t="e">
        <f t="shared" si="1"/>
        <v>#DIV/0!</v>
      </c>
      <c r="H6" t="e">
        <f t="shared" si="2"/>
        <v>#DIV/0!</v>
      </c>
    </row>
    <row r="7" spans="1:13" x14ac:dyDescent="0.35">
      <c r="A7" t="str">
        <f t="shared" si="3"/>
        <v>Labexp3</v>
      </c>
      <c r="B7">
        <f t="shared" si="4"/>
        <v>6</v>
      </c>
      <c r="C7" t="s">
        <v>33</v>
      </c>
      <c r="D7" s="2">
        <v>2.99</v>
      </c>
      <c r="E7" s="2">
        <f>38-32.4</f>
        <v>5.6000000000000014</v>
      </c>
      <c r="F7">
        <f t="shared" si="0"/>
        <v>22.566360052562423</v>
      </c>
      <c r="G7">
        <f t="shared" si="1"/>
        <v>7547.2776095526497</v>
      </c>
      <c r="H7">
        <f t="shared" si="2"/>
        <v>9.0567331314631808E-2</v>
      </c>
      <c r="I7" s="2" t="s">
        <v>34</v>
      </c>
    </row>
    <row r="8" spans="1:13" x14ac:dyDescent="0.35">
      <c r="A8" t="str">
        <f t="shared" si="3"/>
        <v>Labexp3</v>
      </c>
      <c r="B8">
        <f t="shared" si="4"/>
        <v>7</v>
      </c>
      <c r="C8" t="s">
        <v>35</v>
      </c>
      <c r="D8" s="2">
        <v>3</v>
      </c>
      <c r="E8" s="2">
        <f>33.4-28</f>
        <v>5.3999999999999986</v>
      </c>
      <c r="F8">
        <f t="shared" si="0"/>
        <v>21.69031975470871</v>
      </c>
      <c r="G8">
        <f t="shared" si="1"/>
        <v>7230.1065849029037</v>
      </c>
      <c r="H8">
        <f t="shared" si="2"/>
        <v>8.6761279018834847E-2</v>
      </c>
    </row>
    <row r="9" spans="1:13" x14ac:dyDescent="0.35">
      <c r="A9" t="str">
        <f t="shared" si="3"/>
        <v>Labexp3</v>
      </c>
      <c r="B9">
        <f t="shared" si="4"/>
        <v>8</v>
      </c>
      <c r="C9" t="s">
        <v>36</v>
      </c>
      <c r="D9">
        <v>3.03</v>
      </c>
      <c r="E9">
        <v>5.2</v>
      </c>
      <c r="F9">
        <f t="shared" si="0"/>
        <v>20.814279456855015</v>
      </c>
      <c r="G9">
        <f>((E9-$J$4)/$J$5)*1000/D9</f>
        <v>6869.3991606782238</v>
      </c>
      <c r="H9">
        <f>G9*100*0.12/1000/1000</f>
        <v>8.2432789928138669E-2</v>
      </c>
    </row>
    <row r="10" spans="1:13" x14ac:dyDescent="0.35">
      <c r="A10" t="str">
        <f t="shared" si="3"/>
        <v>Labexp3</v>
      </c>
      <c r="B10">
        <f t="shared" si="4"/>
        <v>9</v>
      </c>
      <c r="C10" t="s">
        <v>37</v>
      </c>
      <c r="D10">
        <v>3.03</v>
      </c>
      <c r="E10">
        <v>4.8</v>
      </c>
      <c r="F10">
        <f t="shared" si="0"/>
        <v>19.062198861147611</v>
      </c>
      <c r="G10">
        <f>((E10-$J$4)/$J$5)*1000/D10</f>
        <v>6291.1547396526776</v>
      </c>
      <c r="H10">
        <f>G10*100*0.12/1000/1000</f>
        <v>7.5493856875832141E-2</v>
      </c>
    </row>
    <row r="11" spans="1:13" x14ac:dyDescent="0.35">
      <c r="A11" t="str">
        <f t="shared" si="3"/>
        <v>Labexp3</v>
      </c>
      <c r="B11">
        <f t="shared" si="4"/>
        <v>10</v>
      </c>
      <c r="C11" t="s">
        <v>38</v>
      </c>
      <c r="D11">
        <v>3.04</v>
      </c>
      <c r="E11">
        <f>39.2-33.6</f>
        <v>5.6000000000000014</v>
      </c>
      <c r="F11">
        <f t="shared" si="0"/>
        <v>22.566360052562423</v>
      </c>
      <c r="G11">
        <f t="shared" ref="G11:G43" si="5">((E11-$J$4)/$J$5)*1000/D11</f>
        <v>7423.144754132376</v>
      </c>
      <c r="H11">
        <f t="shared" si="2"/>
        <v>8.9077737049588504E-2</v>
      </c>
    </row>
    <row r="12" spans="1:13" x14ac:dyDescent="0.35">
      <c r="A12" t="str">
        <f t="shared" si="3"/>
        <v>Labexp3</v>
      </c>
      <c r="B12">
        <f t="shared" si="4"/>
        <v>11</v>
      </c>
      <c r="C12" t="s">
        <v>39</v>
      </c>
      <c r="D12">
        <v>3.04</v>
      </c>
      <c r="E12">
        <v>1</v>
      </c>
      <c r="F12">
        <f t="shared" si="0"/>
        <v>2.4174332019272891</v>
      </c>
      <c r="G12">
        <f t="shared" si="5"/>
        <v>795.2082901076609</v>
      </c>
      <c r="H12">
        <f t="shared" si="2"/>
        <v>9.5424994812919293E-3</v>
      </c>
    </row>
    <row r="13" spans="1:13" x14ac:dyDescent="0.35">
      <c r="A13" t="str">
        <f t="shared" si="3"/>
        <v>Labexp3</v>
      </c>
      <c r="B13">
        <f t="shared" si="4"/>
        <v>12</v>
      </c>
      <c r="C13" t="s">
        <v>40</v>
      </c>
      <c r="D13" s="2">
        <v>3</v>
      </c>
      <c r="E13" s="2">
        <f>0.8</f>
        <v>0.8</v>
      </c>
      <c r="F13">
        <f t="shared" si="0"/>
        <v>1.5413929040735876</v>
      </c>
      <c r="G13">
        <f t="shared" si="5"/>
        <v>513.79763469119587</v>
      </c>
      <c r="H13">
        <f t="shared" si="2"/>
        <v>6.1655716162943497E-3</v>
      </c>
    </row>
    <row r="14" spans="1:13" x14ac:dyDescent="0.35">
      <c r="A14" t="str">
        <f t="shared" si="3"/>
        <v>Labexp3</v>
      </c>
      <c r="B14">
        <f t="shared" si="4"/>
        <v>13</v>
      </c>
      <c r="C14" t="s">
        <v>41</v>
      </c>
      <c r="D14">
        <v>3.04</v>
      </c>
      <c r="E14">
        <v>1</v>
      </c>
      <c r="F14">
        <f t="shared" si="0"/>
        <v>2.4174332019272891</v>
      </c>
      <c r="G14">
        <f t="shared" si="5"/>
        <v>795.2082901076609</v>
      </c>
      <c r="H14" s="5">
        <f>G14*100*0.12/1000/1000</f>
        <v>9.5424994812919293E-3</v>
      </c>
    </row>
    <row r="15" spans="1:13" x14ac:dyDescent="0.35">
      <c r="A15" t="str">
        <f t="shared" si="3"/>
        <v>Labexp3</v>
      </c>
      <c r="B15">
        <f t="shared" si="4"/>
        <v>14</v>
      </c>
      <c r="C15" t="s">
        <v>42</v>
      </c>
      <c r="D15">
        <v>3.02</v>
      </c>
      <c r="E15">
        <v>1.2</v>
      </c>
      <c r="F15">
        <f t="shared" si="0"/>
        <v>3.29347349978099</v>
      </c>
      <c r="G15">
        <f t="shared" si="5"/>
        <v>1090.554139000328</v>
      </c>
      <c r="H15">
        <f t="shared" ref="H15:H51" si="6">G15*100*0.12/1000/1000</f>
        <v>1.3086649668003936E-2</v>
      </c>
    </row>
    <row r="16" spans="1:13" x14ac:dyDescent="0.35">
      <c r="A16" t="str">
        <f t="shared" si="3"/>
        <v>Labexp3</v>
      </c>
      <c r="B16">
        <f t="shared" si="4"/>
        <v>15</v>
      </c>
      <c r="C16" t="s">
        <v>43</v>
      </c>
      <c r="D16">
        <v>3.04</v>
      </c>
      <c r="E16">
        <v>1</v>
      </c>
      <c r="F16">
        <f t="shared" si="0"/>
        <v>2.4174332019272891</v>
      </c>
      <c r="G16">
        <f t="shared" si="5"/>
        <v>795.2082901076609</v>
      </c>
      <c r="H16">
        <f t="shared" si="6"/>
        <v>9.5424994812919293E-3</v>
      </c>
    </row>
    <row r="17" spans="1:8" x14ac:dyDescent="0.35">
      <c r="A17" t="str">
        <f>A16</f>
        <v>Labexp3</v>
      </c>
      <c r="B17">
        <f>B16+1</f>
        <v>16</v>
      </c>
      <c r="C17" t="s">
        <v>44</v>
      </c>
      <c r="D17">
        <v>3.02</v>
      </c>
      <c r="E17">
        <v>0</v>
      </c>
      <c r="F17">
        <f t="shared" si="0"/>
        <v>-1.9627682873412176</v>
      </c>
      <c r="G17">
        <f t="shared" si="5"/>
        <v>-649.9232739540455</v>
      </c>
      <c r="H17">
        <f t="shared" si="6"/>
        <v>-7.7990792874485454E-3</v>
      </c>
    </row>
    <row r="18" spans="1:8" x14ac:dyDescent="0.35">
      <c r="A18" t="str">
        <f>A17</f>
        <v>Labexp3</v>
      </c>
      <c r="B18">
        <v>16</v>
      </c>
      <c r="C18" t="s">
        <v>44</v>
      </c>
      <c r="D18" s="2">
        <v>3</v>
      </c>
      <c r="E18" s="2">
        <v>0.4</v>
      </c>
      <c r="F18">
        <f t="shared" ref="F18" si="7">((E18-$J$4)/$J$5)</f>
        <v>-0.21068769163381504</v>
      </c>
      <c r="G18">
        <f t="shared" ref="G18" si="8">((E18-$J$4)/$J$5)*1000/D18</f>
        <v>-70.229230544605016</v>
      </c>
      <c r="H18">
        <f>G18*100*0.12/1000/1000</f>
        <v>-8.4275076653526015E-4</v>
      </c>
    </row>
    <row r="19" spans="1:8" x14ac:dyDescent="0.35">
      <c r="A19" t="str">
        <f>A17</f>
        <v>Labexp3</v>
      </c>
      <c r="B19">
        <f>B17+1</f>
        <v>17</v>
      </c>
      <c r="C19" t="s">
        <v>45</v>
      </c>
      <c r="D19">
        <v>3.05</v>
      </c>
      <c r="E19">
        <v>0</v>
      </c>
      <c r="F19">
        <f t="shared" si="0"/>
        <v>-1.9627682873412176</v>
      </c>
      <c r="G19">
        <f t="shared" si="5"/>
        <v>-643.53058601351393</v>
      </c>
      <c r="H19">
        <f t="shared" si="6"/>
        <v>-7.7223670321621661E-3</v>
      </c>
    </row>
    <row r="20" spans="1:8" x14ac:dyDescent="0.35">
      <c r="A20" t="str">
        <f t="shared" si="3"/>
        <v>Labexp3</v>
      </c>
      <c r="B20">
        <f t="shared" si="4"/>
        <v>18</v>
      </c>
      <c r="C20" t="s">
        <v>46</v>
      </c>
      <c r="D20">
        <v>3.03</v>
      </c>
      <c r="E20">
        <v>0</v>
      </c>
      <c r="F20">
        <f t="shared" si="0"/>
        <v>-1.9627682873412176</v>
      </c>
      <c r="G20">
        <f t="shared" si="5"/>
        <v>-647.77831265386726</v>
      </c>
      <c r="H20">
        <f t="shared" si="6"/>
        <v>-7.773339751846407E-3</v>
      </c>
    </row>
    <row r="21" spans="1:8" x14ac:dyDescent="0.35">
      <c r="A21" t="str">
        <f t="shared" si="3"/>
        <v>Labexp3</v>
      </c>
      <c r="B21">
        <f t="shared" si="4"/>
        <v>19</v>
      </c>
      <c r="C21" t="s">
        <v>47</v>
      </c>
      <c r="D21">
        <v>3.03</v>
      </c>
      <c r="E21">
        <v>0</v>
      </c>
      <c r="F21">
        <f t="shared" si="0"/>
        <v>-1.9627682873412176</v>
      </c>
      <c r="G21">
        <f t="shared" si="5"/>
        <v>-647.77831265386726</v>
      </c>
      <c r="H21">
        <f t="shared" si="6"/>
        <v>-7.773339751846407E-3</v>
      </c>
    </row>
    <row r="22" spans="1:8" x14ac:dyDescent="0.35">
      <c r="A22" t="str">
        <f t="shared" si="3"/>
        <v>Labexp3</v>
      </c>
      <c r="B22">
        <f t="shared" si="4"/>
        <v>20</v>
      </c>
      <c r="C22" t="s">
        <v>48</v>
      </c>
      <c r="D22">
        <v>3.03</v>
      </c>
      <c r="E22">
        <v>0</v>
      </c>
      <c r="F22">
        <f t="shared" si="0"/>
        <v>-1.9627682873412176</v>
      </c>
      <c r="G22">
        <f t="shared" si="5"/>
        <v>-647.77831265386726</v>
      </c>
      <c r="H22">
        <f t="shared" si="6"/>
        <v>-7.773339751846407E-3</v>
      </c>
    </row>
    <row r="23" spans="1:8" x14ac:dyDescent="0.35">
      <c r="A23" t="str">
        <f t="shared" si="3"/>
        <v>Labexp3</v>
      </c>
      <c r="B23">
        <f t="shared" si="4"/>
        <v>21</v>
      </c>
      <c r="C23" t="s">
        <v>49</v>
      </c>
      <c r="D23">
        <v>3.04</v>
      </c>
      <c r="E23">
        <v>0.2</v>
      </c>
      <c r="F23">
        <f t="shared" si="0"/>
        <v>-1.0867279894875164</v>
      </c>
      <c r="G23">
        <f t="shared" si="5"/>
        <v>-357.47631233141988</v>
      </c>
      <c r="H23">
        <f t="shared" si="6"/>
        <v>-4.2897157479770383E-3</v>
      </c>
    </row>
    <row r="24" spans="1:8" x14ac:dyDescent="0.35">
      <c r="A24" t="str">
        <f t="shared" si="3"/>
        <v>Labexp3</v>
      </c>
      <c r="B24">
        <f t="shared" si="4"/>
        <v>22</v>
      </c>
      <c r="C24" t="s">
        <v>50</v>
      </c>
      <c r="D24">
        <v>3.06</v>
      </c>
      <c r="E24">
        <v>0.2</v>
      </c>
      <c r="F24">
        <f t="shared" si="0"/>
        <v>-1.0867279894875164</v>
      </c>
      <c r="G24">
        <f t="shared" si="5"/>
        <v>-355.13986584559359</v>
      </c>
      <c r="H24">
        <f t="shared" si="6"/>
        <v>-4.2616783901471226E-3</v>
      </c>
    </row>
    <row r="25" spans="1:8" x14ac:dyDescent="0.35">
      <c r="A25" t="str">
        <f t="shared" si="3"/>
        <v>Labexp3</v>
      </c>
      <c r="B25">
        <f t="shared" si="4"/>
        <v>23</v>
      </c>
      <c r="C25" t="s">
        <v>51</v>
      </c>
      <c r="D25">
        <v>3.03</v>
      </c>
      <c r="E25">
        <v>0.4</v>
      </c>
      <c r="F25">
        <f t="shared" si="0"/>
        <v>-0.21068769163381504</v>
      </c>
      <c r="G25">
        <f t="shared" si="5"/>
        <v>-69.533891628321797</v>
      </c>
      <c r="H25">
        <f t="shared" si="6"/>
        <v>-8.3440669953986147E-4</v>
      </c>
    </row>
    <row r="26" spans="1:8" x14ac:dyDescent="0.35">
      <c r="A26" t="str">
        <f t="shared" si="3"/>
        <v>Labexp3</v>
      </c>
      <c r="B26">
        <f t="shared" si="4"/>
        <v>24</v>
      </c>
      <c r="C26" t="s">
        <v>52</v>
      </c>
      <c r="D26">
        <v>2.99</v>
      </c>
      <c r="E26">
        <v>0.4</v>
      </c>
      <c r="F26">
        <f t="shared" si="0"/>
        <v>-0.21068769163381504</v>
      </c>
      <c r="G26">
        <f t="shared" si="5"/>
        <v>-70.464110914319406</v>
      </c>
      <c r="H26">
        <f t="shared" si="6"/>
        <v>-8.4556933097183285E-4</v>
      </c>
    </row>
    <row r="27" spans="1:8" x14ac:dyDescent="0.35">
      <c r="A27" t="str">
        <f t="shared" si="3"/>
        <v>Labexp3</v>
      </c>
      <c r="B27">
        <f t="shared" si="4"/>
        <v>25</v>
      </c>
      <c r="C27" t="s">
        <v>53</v>
      </c>
      <c r="D27">
        <v>3.01</v>
      </c>
      <c r="E27">
        <v>0.6</v>
      </c>
      <c r="F27">
        <f t="shared" si="0"/>
        <v>0.66535260621988601</v>
      </c>
      <c r="G27">
        <f t="shared" si="5"/>
        <v>221.04737748168969</v>
      </c>
      <c r="H27">
        <f t="shared" si="6"/>
        <v>2.6525685297802762E-3</v>
      </c>
    </row>
    <row r="28" spans="1:8" x14ac:dyDescent="0.35">
      <c r="A28" t="str">
        <f t="shared" si="3"/>
        <v>Labexp3</v>
      </c>
      <c r="B28">
        <f t="shared" si="4"/>
        <v>26</v>
      </c>
      <c r="C28" t="s">
        <v>54</v>
      </c>
      <c r="D28">
        <v>3.05</v>
      </c>
      <c r="E28">
        <v>0.4</v>
      </c>
      <c r="F28">
        <f t="shared" si="0"/>
        <v>-0.21068769163381504</v>
      </c>
      <c r="G28">
        <f t="shared" si="5"/>
        <v>-69.077931683218054</v>
      </c>
      <c r="H28">
        <f t="shared" si="6"/>
        <v>-8.2893518019861671E-4</v>
      </c>
    </row>
    <row r="29" spans="1:8" x14ac:dyDescent="0.35">
      <c r="A29" t="str">
        <f t="shared" si="3"/>
        <v>Labexp3</v>
      </c>
      <c r="B29">
        <f t="shared" si="4"/>
        <v>27</v>
      </c>
      <c r="C29" t="s">
        <v>55</v>
      </c>
      <c r="D29">
        <v>3.02</v>
      </c>
      <c r="E29">
        <v>0.6</v>
      </c>
      <c r="F29">
        <f t="shared" si="0"/>
        <v>0.66535260621988601</v>
      </c>
      <c r="G29">
        <f t="shared" si="5"/>
        <v>220.31543252314106</v>
      </c>
      <c r="H29">
        <f>G29*100*0.12/1000/1000</f>
        <v>2.6437851902776925E-3</v>
      </c>
    </row>
    <row r="30" spans="1:8" x14ac:dyDescent="0.35">
      <c r="A30" t="str">
        <f t="shared" si="3"/>
        <v>Labexp3</v>
      </c>
      <c r="B30">
        <f t="shared" si="4"/>
        <v>28</v>
      </c>
      <c r="C30" t="s">
        <v>56</v>
      </c>
      <c r="D30">
        <v>2.96</v>
      </c>
      <c r="E30">
        <v>0.4</v>
      </c>
      <c r="F30">
        <f t="shared" si="0"/>
        <v>-0.21068769163381504</v>
      </c>
      <c r="G30">
        <f t="shared" si="5"/>
        <v>-71.178274200613188</v>
      </c>
      <c r="H30">
        <f t="shared" si="6"/>
        <v>-8.5413929040735828E-4</v>
      </c>
    </row>
    <row r="31" spans="1:8" x14ac:dyDescent="0.35">
      <c r="A31" t="str">
        <f t="shared" si="3"/>
        <v>Labexp3</v>
      </c>
      <c r="B31">
        <f t="shared" si="4"/>
        <v>29</v>
      </c>
      <c r="C31" t="s">
        <v>57</v>
      </c>
      <c r="D31">
        <v>3.08</v>
      </c>
      <c r="E31">
        <f>33.6-32.8</f>
        <v>0.80000000000000426</v>
      </c>
      <c r="F31">
        <f t="shared" si="0"/>
        <v>1.5413929040736061</v>
      </c>
      <c r="G31">
        <f t="shared" si="5"/>
        <v>500.45224158233964</v>
      </c>
      <c r="H31">
        <f t="shared" si="6"/>
        <v>6.0054268989880762E-3</v>
      </c>
    </row>
    <row r="32" spans="1:8" x14ac:dyDescent="0.35">
      <c r="A32" t="str">
        <f t="shared" si="3"/>
        <v>Labexp3</v>
      </c>
      <c r="B32">
        <f t="shared" si="4"/>
        <v>30</v>
      </c>
      <c r="C32" t="s">
        <v>58</v>
      </c>
      <c r="D32">
        <v>3.02</v>
      </c>
      <c r="E32">
        <f>38.4-37.8</f>
        <v>0.60000000000000142</v>
      </c>
      <c r="F32">
        <f t="shared" si="0"/>
        <v>0.66535260621989234</v>
      </c>
      <c r="G32">
        <f t="shared" si="5"/>
        <v>220.31543252314316</v>
      </c>
      <c r="H32">
        <f t="shared" si="6"/>
        <v>2.6437851902777177E-3</v>
      </c>
    </row>
    <row r="33" spans="1:8" x14ac:dyDescent="0.35">
      <c r="A33" t="str">
        <f t="shared" si="3"/>
        <v>Labexp3</v>
      </c>
      <c r="B33">
        <f t="shared" si="4"/>
        <v>31</v>
      </c>
      <c r="C33" t="s">
        <v>59</v>
      </c>
      <c r="D33"/>
      <c r="E33"/>
    </row>
    <row r="34" spans="1:8" x14ac:dyDescent="0.35">
      <c r="A34" t="str">
        <f t="shared" si="3"/>
        <v>Labexp3</v>
      </c>
      <c r="B34">
        <f t="shared" si="4"/>
        <v>32</v>
      </c>
      <c r="C34" t="s">
        <v>60</v>
      </c>
      <c r="D34"/>
      <c r="E34"/>
    </row>
    <row r="35" spans="1:8" x14ac:dyDescent="0.35">
      <c r="A35" t="str">
        <f t="shared" si="3"/>
        <v>Labexp3</v>
      </c>
      <c r="B35">
        <f t="shared" si="4"/>
        <v>33</v>
      </c>
      <c r="C35" t="s">
        <v>61</v>
      </c>
      <c r="D35"/>
      <c r="E35"/>
    </row>
    <row r="36" spans="1:8" x14ac:dyDescent="0.35">
      <c r="A36" t="str">
        <f t="shared" si="3"/>
        <v>Labexp3</v>
      </c>
      <c r="B36">
        <f t="shared" si="4"/>
        <v>34</v>
      </c>
      <c r="C36" t="s">
        <v>62</v>
      </c>
      <c r="D36"/>
      <c r="E36"/>
    </row>
    <row r="37" spans="1:8" x14ac:dyDescent="0.35">
      <c r="A37" t="str">
        <f t="shared" si="3"/>
        <v>Labexp3</v>
      </c>
      <c r="B37">
        <f t="shared" si="4"/>
        <v>35</v>
      </c>
      <c r="C37" t="s">
        <v>63</v>
      </c>
      <c r="D37"/>
      <c r="E37"/>
    </row>
    <row r="38" spans="1:8" x14ac:dyDescent="0.35">
      <c r="A38" t="str">
        <f t="shared" si="3"/>
        <v>Labexp3</v>
      </c>
      <c r="B38">
        <f t="shared" si="4"/>
        <v>36</v>
      </c>
      <c r="C38" t="s">
        <v>64</v>
      </c>
      <c r="D38"/>
      <c r="E38"/>
    </row>
    <row r="39" spans="1:8" x14ac:dyDescent="0.35">
      <c r="A39" t="str">
        <f t="shared" si="3"/>
        <v>Labexp3</v>
      </c>
      <c r="B39">
        <f t="shared" si="4"/>
        <v>37</v>
      </c>
      <c r="C39" t="s">
        <v>65</v>
      </c>
      <c r="D39"/>
      <c r="E39"/>
    </row>
    <row r="40" spans="1:8" x14ac:dyDescent="0.35">
      <c r="A40" t="str">
        <f t="shared" si="3"/>
        <v>Labexp3</v>
      </c>
      <c r="B40">
        <f t="shared" si="4"/>
        <v>38</v>
      </c>
      <c r="C40" t="s">
        <v>66</v>
      </c>
      <c r="D40"/>
      <c r="E40"/>
    </row>
    <row r="41" spans="1:8" x14ac:dyDescent="0.35">
      <c r="A41" t="str">
        <f t="shared" si="3"/>
        <v>Labexp3</v>
      </c>
      <c r="B41">
        <f t="shared" si="4"/>
        <v>39</v>
      </c>
      <c r="C41" t="s">
        <v>67</v>
      </c>
      <c r="D41"/>
      <c r="E41"/>
    </row>
    <row r="42" spans="1:8" x14ac:dyDescent="0.35">
      <c r="A42" t="str">
        <f t="shared" si="3"/>
        <v>Labexp3</v>
      </c>
      <c r="B42">
        <f t="shared" si="4"/>
        <v>40</v>
      </c>
      <c r="C42" t="s">
        <v>68</v>
      </c>
      <c r="D42"/>
      <c r="E42"/>
    </row>
    <row r="43" spans="1:8" x14ac:dyDescent="0.35">
      <c r="A43" t="str">
        <f t="shared" si="3"/>
        <v>Labexp3</v>
      </c>
      <c r="B43">
        <f t="shared" si="4"/>
        <v>41</v>
      </c>
      <c r="C43" t="s">
        <v>69</v>
      </c>
      <c r="D43">
        <v>3.03</v>
      </c>
      <c r="E43">
        <f>33.6-28.6</f>
        <v>5</v>
      </c>
      <c r="F43">
        <f t="shared" ref="F43:F57" si="9">((E43-$J$4)/$J$5)</f>
        <v>19.938239159001313</v>
      </c>
      <c r="G43">
        <f t="shared" si="5"/>
        <v>6580.2769501654502</v>
      </c>
      <c r="H43">
        <f t="shared" si="6"/>
        <v>7.8963323401985405E-2</v>
      </c>
    </row>
    <row r="44" spans="1:8" x14ac:dyDescent="0.35">
      <c r="A44" t="str">
        <f t="shared" si="3"/>
        <v>Labexp3</v>
      </c>
      <c r="B44">
        <f t="shared" si="4"/>
        <v>42</v>
      </c>
      <c r="C44" t="s">
        <v>70</v>
      </c>
      <c r="D44">
        <v>3.07</v>
      </c>
      <c r="E44">
        <f>27.4-22.6</f>
        <v>4.7999999999999972</v>
      </c>
      <c r="F44">
        <f t="shared" si="9"/>
        <v>19.0621988611476</v>
      </c>
      <c r="G44">
        <f t="shared" ref="G44:G51" si="10">((E44-$J$4)/$J$5)*1000/D44</f>
        <v>6209.1852967907498</v>
      </c>
      <c r="H44">
        <f t="shared" si="6"/>
        <v>7.4510223561488995E-2</v>
      </c>
    </row>
    <row r="45" spans="1:8" x14ac:dyDescent="0.35">
      <c r="A45" t="str">
        <f t="shared" si="3"/>
        <v>Labexp3</v>
      </c>
      <c r="B45">
        <f t="shared" si="4"/>
        <v>43</v>
      </c>
      <c r="C45" t="s">
        <v>71</v>
      </c>
      <c r="D45">
        <v>3.01</v>
      </c>
      <c r="E45">
        <f>29.8-25.2</f>
        <v>4.6000000000000014</v>
      </c>
      <c r="F45">
        <f t="shared" si="9"/>
        <v>18.186158563293915</v>
      </c>
      <c r="G45">
        <f t="shared" si="10"/>
        <v>6041.9131439514676</v>
      </c>
      <c r="H45">
        <f t="shared" si="6"/>
        <v>7.2502957727417605E-2</v>
      </c>
    </row>
    <row r="46" spans="1:8" x14ac:dyDescent="0.35">
      <c r="A46" t="str">
        <f t="shared" si="3"/>
        <v>Labexp3</v>
      </c>
      <c r="B46">
        <f t="shared" si="4"/>
        <v>44</v>
      </c>
      <c r="C46" t="s">
        <v>72</v>
      </c>
      <c r="D46">
        <v>3.04</v>
      </c>
      <c r="E46">
        <f>30.2-25.8</f>
        <v>4.3999999999999986</v>
      </c>
      <c r="F46">
        <f t="shared" si="9"/>
        <v>17.310118265440202</v>
      </c>
      <c r="G46">
        <f t="shared" si="10"/>
        <v>5694.1178504737509</v>
      </c>
      <c r="H46">
        <f t="shared" si="6"/>
        <v>6.8329414205685016E-2</v>
      </c>
    </row>
    <row r="47" spans="1:8" x14ac:dyDescent="0.35">
      <c r="A47" t="str">
        <f t="shared" si="3"/>
        <v>Labexp3</v>
      </c>
      <c r="B47">
        <f t="shared" si="4"/>
        <v>45</v>
      </c>
      <c r="C47" t="s">
        <v>73</v>
      </c>
      <c r="D47">
        <v>3.05</v>
      </c>
      <c r="E47">
        <f>36.2-31.8</f>
        <v>4.4000000000000021</v>
      </c>
      <c r="F47">
        <f t="shared" si="9"/>
        <v>17.31011826544022</v>
      </c>
      <c r="G47">
        <f t="shared" si="10"/>
        <v>5675.448611619745</v>
      </c>
      <c r="H47">
        <f t="shared" si="6"/>
        <v>6.8105383339436942E-2</v>
      </c>
    </row>
    <row r="48" spans="1:8" x14ac:dyDescent="0.35">
      <c r="A48" t="str">
        <f t="shared" si="3"/>
        <v>Labexp3</v>
      </c>
      <c r="B48">
        <f t="shared" si="4"/>
        <v>46</v>
      </c>
      <c r="C48" t="s">
        <v>74</v>
      </c>
      <c r="D48">
        <v>3</v>
      </c>
      <c r="E48">
        <v>4.2</v>
      </c>
      <c r="F48">
        <f t="shared" si="9"/>
        <v>16.434077967586507</v>
      </c>
      <c r="G48">
        <f t="shared" si="10"/>
        <v>5478.0259891955029</v>
      </c>
      <c r="H48">
        <f t="shared" si="6"/>
        <v>6.5736311870346023E-2</v>
      </c>
    </row>
    <row r="49" spans="1:9" x14ac:dyDescent="0.35">
      <c r="A49" t="str">
        <f t="shared" si="3"/>
        <v>Labexp3</v>
      </c>
      <c r="B49">
        <f t="shared" si="4"/>
        <v>47</v>
      </c>
      <c r="C49" t="s">
        <v>75</v>
      </c>
      <c r="D49">
        <v>3.06</v>
      </c>
      <c r="E49">
        <v>5</v>
      </c>
      <c r="F49">
        <f t="shared" si="9"/>
        <v>19.938239159001313</v>
      </c>
      <c r="G49">
        <f t="shared" si="10"/>
        <v>6515.764431046181</v>
      </c>
      <c r="H49">
        <f t="shared" si="6"/>
        <v>7.818917317255418E-2</v>
      </c>
    </row>
    <row r="50" spans="1:9" x14ac:dyDescent="0.35">
      <c r="A50" t="str">
        <f t="shared" si="3"/>
        <v>Labexp3</v>
      </c>
      <c r="B50">
        <f t="shared" si="4"/>
        <v>48</v>
      </c>
      <c r="C50" t="s">
        <v>76</v>
      </c>
      <c r="D50">
        <v>3</v>
      </c>
      <c r="E50">
        <f>42.4-37</f>
        <v>5.3999999999999986</v>
      </c>
      <c r="F50">
        <f t="shared" si="9"/>
        <v>21.69031975470871</v>
      </c>
      <c r="G50">
        <f t="shared" si="10"/>
        <v>7230.1065849029037</v>
      </c>
      <c r="H50">
        <f t="shared" si="6"/>
        <v>8.6761279018834847E-2</v>
      </c>
    </row>
    <row r="51" spans="1:9" x14ac:dyDescent="0.35">
      <c r="A51" t="str">
        <f t="shared" si="3"/>
        <v>Labexp3</v>
      </c>
      <c r="B51">
        <f t="shared" si="4"/>
        <v>49</v>
      </c>
      <c r="C51" t="s">
        <v>77</v>
      </c>
      <c r="D51">
        <v>3</v>
      </c>
      <c r="E51">
        <f>41-35.2</f>
        <v>5.7999999999999972</v>
      </c>
      <c r="F51">
        <f t="shared" si="9"/>
        <v>23.442400350416104</v>
      </c>
      <c r="G51">
        <f t="shared" si="10"/>
        <v>7814.1334501387018</v>
      </c>
      <c r="H51">
        <f t="shared" si="6"/>
        <v>9.3769601401664418E-2</v>
      </c>
    </row>
    <row r="52" spans="1:9" x14ac:dyDescent="0.35">
      <c r="A52" t="str">
        <f t="shared" si="3"/>
        <v>Labexp3</v>
      </c>
      <c r="B52">
        <f t="shared" si="4"/>
        <v>50</v>
      </c>
      <c r="C52" t="s">
        <v>78</v>
      </c>
      <c r="D52">
        <v>3</v>
      </c>
      <c r="E52">
        <v>4.2</v>
      </c>
      <c r="F52">
        <f t="shared" si="9"/>
        <v>16.434077967586507</v>
      </c>
      <c r="G52">
        <f t="shared" ref="G52:G57" si="11">((E52-$J$4)/$J$5)*1000/D52</f>
        <v>5478.0259891955029</v>
      </c>
      <c r="H52">
        <f t="shared" ref="H52:H57" si="12">G52*100*0.12/1000/1000</f>
        <v>6.5736311870346023E-2</v>
      </c>
    </row>
    <row r="53" spans="1:9" x14ac:dyDescent="0.35">
      <c r="A53" t="s">
        <v>79</v>
      </c>
      <c r="B53" t="s">
        <v>8</v>
      </c>
      <c r="D53">
        <v>2.99</v>
      </c>
      <c r="E53">
        <f>47.2-41.8</f>
        <v>5.4000000000000057</v>
      </c>
      <c r="F53">
        <f t="shared" si="9"/>
        <v>21.690319754708739</v>
      </c>
      <c r="G53">
        <f t="shared" si="11"/>
        <v>7254.2875433808495</v>
      </c>
      <c r="H53">
        <f t="shared" si="12"/>
        <v>8.7051450520570187E-2</v>
      </c>
    </row>
    <row r="54" spans="1:9" x14ac:dyDescent="0.35">
      <c r="A54" t="str">
        <f>A53</f>
        <v>initial value</v>
      </c>
      <c r="B54" t="s">
        <v>9</v>
      </c>
      <c r="D54">
        <v>3.03</v>
      </c>
      <c r="E54">
        <f>44-42.4</f>
        <v>1.6000000000000014</v>
      </c>
      <c r="F54">
        <f t="shared" si="9"/>
        <v>5.0455540954883986</v>
      </c>
      <c r="G54">
        <f t="shared" si="11"/>
        <v>1665.1993714483162</v>
      </c>
      <c r="H54">
        <f t="shared" si="12"/>
        <v>1.9982392457379795E-2</v>
      </c>
    </row>
    <row r="55" spans="1:9" x14ac:dyDescent="0.35">
      <c r="A55" t="str">
        <f t="shared" ref="A55:A57" si="13">A54</f>
        <v>initial value</v>
      </c>
      <c r="B55" t="s">
        <v>10</v>
      </c>
      <c r="D55">
        <v>3.05</v>
      </c>
      <c r="E55">
        <f>34.2-31.6</f>
        <v>2.6000000000000014</v>
      </c>
      <c r="F55">
        <f t="shared" si="9"/>
        <v>9.4257555847569048</v>
      </c>
      <c r="G55">
        <f t="shared" si="11"/>
        <v>3090.4116671334118</v>
      </c>
      <c r="H55">
        <f t="shared" si="12"/>
        <v>3.708494000560094E-2</v>
      </c>
      <c r="I55" t="s">
        <v>80</v>
      </c>
    </row>
    <row r="56" spans="1:9" x14ac:dyDescent="0.35">
      <c r="A56" t="str">
        <f t="shared" si="13"/>
        <v>initial value</v>
      </c>
      <c r="B56" t="s">
        <v>11</v>
      </c>
      <c r="D56">
        <v>3</v>
      </c>
      <c r="E56">
        <v>0.4</v>
      </c>
      <c r="F56">
        <f t="shared" si="9"/>
        <v>-0.21068769163381504</v>
      </c>
      <c r="G56">
        <f t="shared" si="11"/>
        <v>-70.229230544605016</v>
      </c>
      <c r="H56">
        <f t="shared" si="12"/>
        <v>-8.4275076653526015E-4</v>
      </c>
    </row>
    <row r="57" spans="1:9" x14ac:dyDescent="0.35">
      <c r="A57" t="str">
        <f t="shared" si="13"/>
        <v>initial value</v>
      </c>
      <c r="B57" t="s">
        <v>12</v>
      </c>
      <c r="D57">
        <v>3.01</v>
      </c>
      <c r="E57">
        <v>0</v>
      </c>
      <c r="F57">
        <f t="shared" si="9"/>
        <v>-1.9627682873412176</v>
      </c>
      <c r="G57">
        <f t="shared" si="11"/>
        <v>-652.08248748877668</v>
      </c>
      <c r="H57">
        <f t="shared" si="12"/>
        <v>-7.8249898498653197E-3</v>
      </c>
    </row>
    <row r="58" spans="1:9" x14ac:dyDescent="0.35">
      <c r="A58" t="s">
        <v>79</v>
      </c>
      <c r="B58" t="s">
        <v>8</v>
      </c>
      <c r="D58" s="2">
        <v>3</v>
      </c>
      <c r="E58" s="2">
        <f>40.2-34.8</f>
        <v>5.4000000000000057</v>
      </c>
      <c r="F58">
        <f>((E58-0.3775)/$J$5)</f>
        <v>21.999561979851094</v>
      </c>
      <c r="G58">
        <f t="shared" ref="G58:G63" si="14">((E58-$J$4)/$J$5)*1000/D58</f>
        <v>7230.1065849029137</v>
      </c>
      <c r="H58">
        <f t="shared" ref="H58:H62" si="15">G58*100*0.12/1000/1000</f>
        <v>8.6761279018834958E-2</v>
      </c>
    </row>
    <row r="59" spans="1:9" x14ac:dyDescent="0.35">
      <c r="A59" t="str">
        <f>A58</f>
        <v>initial value</v>
      </c>
      <c r="B59" t="s">
        <v>9</v>
      </c>
      <c r="D59" s="2">
        <f>D58</f>
        <v>3</v>
      </c>
      <c r="E59" s="2">
        <v>1.4</v>
      </c>
      <c r="F59">
        <f t="shared" ref="F59:F63" si="16">((E59-0.3775)/$J$5)</f>
        <v>4.4787560227770475</v>
      </c>
      <c r="G59">
        <f t="shared" si="14"/>
        <v>1389.8379325448971</v>
      </c>
      <c r="H59">
        <f t="shared" si="15"/>
        <v>1.6678055190538763E-2</v>
      </c>
    </row>
    <row r="60" spans="1:9" x14ac:dyDescent="0.35">
      <c r="A60" t="str">
        <f t="shared" ref="A60:A63" si="17">A59</f>
        <v>initial value</v>
      </c>
      <c r="B60" t="s">
        <v>10</v>
      </c>
      <c r="D60" s="2">
        <f t="shared" ref="D60:D63" si="18">D59</f>
        <v>3</v>
      </c>
      <c r="E60" s="2">
        <v>2.4</v>
      </c>
      <c r="F60">
        <f t="shared" si="16"/>
        <v>8.8589575120455546</v>
      </c>
      <c r="G60">
        <f t="shared" si="14"/>
        <v>2849.9050956343995</v>
      </c>
      <c r="H60">
        <f t="shared" si="15"/>
        <v>3.4198861147612787E-2</v>
      </c>
    </row>
    <row r="61" spans="1:9" x14ac:dyDescent="0.35">
      <c r="A61" t="str">
        <f t="shared" si="17"/>
        <v>initial value</v>
      </c>
      <c r="B61" t="s">
        <v>11</v>
      </c>
      <c r="D61" s="2">
        <f t="shared" si="18"/>
        <v>3</v>
      </c>
      <c r="E61" s="2">
        <f>0.6</f>
        <v>0.6</v>
      </c>
      <c r="F61">
        <f t="shared" si="16"/>
        <v>0.97459483136224256</v>
      </c>
      <c r="G61">
        <f t="shared" si="14"/>
        <v>221.78420207329532</v>
      </c>
      <c r="H61">
        <f t="shared" si="15"/>
        <v>2.6614104248795442E-3</v>
      </c>
    </row>
    <row r="62" spans="1:9" x14ac:dyDescent="0.35">
      <c r="A62" t="str">
        <f t="shared" si="17"/>
        <v>initial value</v>
      </c>
      <c r="B62" t="s">
        <v>12</v>
      </c>
      <c r="D62" s="2">
        <f t="shared" si="18"/>
        <v>3</v>
      </c>
      <c r="E62" s="2">
        <v>0.8</v>
      </c>
      <c r="F62">
        <f t="shared" si="16"/>
        <v>1.8506351292159442</v>
      </c>
      <c r="G62">
        <f t="shared" si="14"/>
        <v>513.79763469119587</v>
      </c>
      <c r="H62">
        <f t="shared" si="15"/>
        <v>6.1655716162943497E-3</v>
      </c>
    </row>
    <row r="63" spans="1:9" x14ac:dyDescent="0.35">
      <c r="A63" t="str">
        <f t="shared" si="17"/>
        <v>initial value</v>
      </c>
      <c r="B63" t="s">
        <v>12</v>
      </c>
      <c r="D63" s="2">
        <f t="shared" si="18"/>
        <v>3</v>
      </c>
      <c r="E63" s="2">
        <v>0.6</v>
      </c>
      <c r="F63">
        <f t="shared" si="16"/>
        <v>0.97459483136224256</v>
      </c>
      <c r="G63">
        <f t="shared" si="14"/>
        <v>221.78420207329532</v>
      </c>
      <c r="H63">
        <f>G63*100*0.12/1000/1000</f>
        <v>2.6614104248795442E-3</v>
      </c>
    </row>
    <row r="64" spans="1:9" x14ac:dyDescent="0.35">
      <c r="A64" s="1"/>
      <c r="D64" s="3"/>
      <c r="E64" s="3"/>
      <c r="F64" s="1"/>
      <c r="G64" s="1"/>
      <c r="H64" s="1"/>
    </row>
    <row r="65" spans="1:8" x14ac:dyDescent="0.35">
      <c r="A65" s="1"/>
      <c r="D65" s="3"/>
      <c r="E65" s="3"/>
      <c r="F65" s="1"/>
      <c r="G65" s="1"/>
      <c r="H65" s="1"/>
    </row>
    <row r="66" spans="1:8" x14ac:dyDescent="0.35">
      <c r="A66" s="1"/>
      <c r="D66" s="3"/>
      <c r="E66" s="3"/>
      <c r="F66" s="1"/>
      <c r="G66" s="1"/>
      <c r="H66" s="1"/>
    </row>
    <row r="67" spans="1:8" x14ac:dyDescent="0.35">
      <c r="A67" s="1"/>
      <c r="D67" s="3"/>
      <c r="E67" s="3"/>
      <c r="F67" s="1"/>
      <c r="G67" s="1"/>
      <c r="H67" s="1"/>
    </row>
    <row r="68" spans="1:8" x14ac:dyDescent="0.35">
      <c r="A68" s="1"/>
      <c r="D68" s="3"/>
      <c r="E68" s="3"/>
      <c r="F68" s="1"/>
      <c r="G68" s="1"/>
      <c r="H68" s="1"/>
    </row>
    <row r="69" spans="1:8" x14ac:dyDescent="0.35">
      <c r="A69" s="1"/>
      <c r="D69" s="3"/>
      <c r="E69" s="3"/>
      <c r="F69" s="1"/>
      <c r="G69" s="1"/>
      <c r="H69" s="1"/>
    </row>
    <row r="70" spans="1:8" x14ac:dyDescent="0.35">
      <c r="A70" s="1"/>
      <c r="D70" s="3"/>
      <c r="E70" s="3"/>
      <c r="F70" s="1"/>
      <c r="G70" s="1"/>
      <c r="H70" s="1"/>
    </row>
    <row r="71" spans="1:8" x14ac:dyDescent="0.35">
      <c r="A71" s="1"/>
      <c r="D71" s="3"/>
      <c r="E71" s="3"/>
      <c r="F71" s="1"/>
      <c r="G71" s="1"/>
      <c r="H71" s="1"/>
    </row>
    <row r="72" spans="1:8" x14ac:dyDescent="0.35">
      <c r="A72" s="1"/>
      <c r="D72" s="3"/>
      <c r="E72" s="3"/>
      <c r="F72" s="1"/>
      <c r="G72" s="1"/>
      <c r="H72" s="1"/>
    </row>
    <row r="73" spans="1:8" x14ac:dyDescent="0.35">
      <c r="A73" s="1"/>
      <c r="D73" s="3"/>
      <c r="E73" s="3"/>
      <c r="F73" s="1"/>
      <c r="G73" s="1"/>
      <c r="H73" s="1"/>
    </row>
    <row r="74" spans="1:8" x14ac:dyDescent="0.35">
      <c r="A74" s="1"/>
      <c r="D74" s="3"/>
      <c r="E74" s="3"/>
      <c r="F74" s="1"/>
      <c r="G74" s="1"/>
      <c r="H74" s="1"/>
    </row>
    <row r="75" spans="1:8" x14ac:dyDescent="0.35">
      <c r="A75" s="1"/>
      <c r="D75" s="3"/>
      <c r="E75" s="3"/>
      <c r="F75" s="1"/>
      <c r="G75" s="1"/>
      <c r="H75" s="1"/>
    </row>
    <row r="76" spans="1:8" x14ac:dyDescent="0.35">
      <c r="A76" s="1"/>
      <c r="D76" s="3"/>
      <c r="E76" s="3"/>
      <c r="F76" s="1"/>
      <c r="G76" s="1"/>
      <c r="H76" s="1"/>
    </row>
    <row r="77" spans="1:8" x14ac:dyDescent="0.35">
      <c r="A77" s="1"/>
      <c r="D77" s="3"/>
      <c r="E77" s="3"/>
      <c r="F77" s="1"/>
      <c r="G77" s="1"/>
      <c r="H77" s="1"/>
    </row>
    <row r="78" spans="1:8" x14ac:dyDescent="0.35">
      <c r="A78" s="1"/>
      <c r="D78" s="3"/>
      <c r="E78" s="3"/>
      <c r="F78" s="1"/>
      <c r="G78" s="1"/>
      <c r="H78" s="1"/>
    </row>
    <row r="79" spans="1:8" x14ac:dyDescent="0.35">
      <c r="A79" s="1"/>
      <c r="D79" s="3"/>
      <c r="E79" s="3"/>
      <c r="F79" s="1"/>
      <c r="G79" s="1"/>
      <c r="H79" s="1"/>
    </row>
    <row r="80" spans="1:8" x14ac:dyDescent="0.35">
      <c r="A80" s="1"/>
      <c r="D80" s="3"/>
      <c r="E80" s="3"/>
      <c r="F80" s="1"/>
      <c r="G80" s="1"/>
      <c r="H80" s="1"/>
    </row>
    <row r="81" spans="1:8" x14ac:dyDescent="0.35">
      <c r="A81" s="1"/>
      <c r="D81" s="3"/>
      <c r="E81" s="3"/>
      <c r="F81" s="1"/>
      <c r="G81" s="1"/>
      <c r="H81" s="1"/>
    </row>
    <row r="82" spans="1:8" x14ac:dyDescent="0.35">
      <c r="A82" s="1"/>
      <c r="D82" s="3"/>
      <c r="E82" s="3"/>
      <c r="F82" s="1"/>
      <c r="G82" s="1"/>
      <c r="H82" s="1"/>
    </row>
    <row r="83" spans="1:8" x14ac:dyDescent="0.35">
      <c r="A83" s="1"/>
      <c r="D83" s="3"/>
      <c r="E83" s="3"/>
      <c r="F83" s="1"/>
      <c r="G83" s="1"/>
      <c r="H83" s="1"/>
    </row>
    <row r="84" spans="1:8" x14ac:dyDescent="0.35">
      <c r="A84" s="1"/>
      <c r="D84" s="3"/>
      <c r="E84" s="3"/>
      <c r="F84" s="1"/>
      <c r="G84" s="1"/>
      <c r="H84" s="1"/>
    </row>
    <row r="85" spans="1:8" x14ac:dyDescent="0.35">
      <c r="A85" s="1"/>
      <c r="D85" s="3"/>
      <c r="E85" s="3"/>
      <c r="F85" s="1"/>
      <c r="G85" s="1"/>
      <c r="H85" s="1"/>
    </row>
    <row r="86" spans="1:8" x14ac:dyDescent="0.35">
      <c r="A86" s="1"/>
      <c r="D86" s="3"/>
      <c r="E86" s="3"/>
      <c r="F86" s="1"/>
      <c r="G86" s="1"/>
      <c r="H86" s="1"/>
    </row>
    <row r="87" spans="1:8" x14ac:dyDescent="0.35">
      <c r="A87" s="1"/>
      <c r="D87" s="3"/>
      <c r="E87" s="3"/>
      <c r="F87" s="1"/>
      <c r="G87" s="1"/>
      <c r="H87" s="1"/>
    </row>
    <row r="88" spans="1:8" x14ac:dyDescent="0.35">
      <c r="A88" s="1"/>
      <c r="D88" s="3"/>
      <c r="E88" s="3"/>
      <c r="F88" s="1"/>
      <c r="G88" s="1"/>
      <c r="H88" s="1"/>
    </row>
    <row r="89" spans="1:8" x14ac:dyDescent="0.35">
      <c r="A89" s="1"/>
      <c r="D89" s="3"/>
      <c r="E89" s="3"/>
      <c r="F89" s="1"/>
      <c r="G89" s="1"/>
      <c r="H89" s="1"/>
    </row>
    <row r="90" spans="1:8" x14ac:dyDescent="0.35">
      <c r="A90" s="1"/>
      <c r="D90" s="3"/>
      <c r="E90" s="3"/>
      <c r="F90" s="1"/>
      <c r="G90" s="1"/>
      <c r="H90" s="1"/>
    </row>
    <row r="91" spans="1:8" x14ac:dyDescent="0.35">
      <c r="A91" s="1"/>
      <c r="D91" s="3"/>
      <c r="E91" s="3"/>
      <c r="F91" s="1"/>
      <c r="G91" s="1"/>
      <c r="H91" s="1"/>
    </row>
    <row r="92" spans="1:8" x14ac:dyDescent="0.35">
      <c r="A92" s="1"/>
      <c r="D92" s="3"/>
      <c r="E92" s="3"/>
      <c r="F92" s="1"/>
      <c r="G92" s="1"/>
      <c r="H92" s="1"/>
    </row>
    <row r="93" spans="1:8" x14ac:dyDescent="0.35">
      <c r="A93" s="1"/>
      <c r="D93" s="3"/>
      <c r="E93" s="3"/>
      <c r="F93" s="1"/>
      <c r="G93" s="1"/>
      <c r="H93" s="1"/>
    </row>
    <row r="94" spans="1:8" x14ac:dyDescent="0.35">
      <c r="A94" s="1"/>
      <c r="D94" s="3"/>
      <c r="E94" s="3"/>
      <c r="F94" s="1"/>
      <c r="G94" s="1"/>
      <c r="H94" s="1"/>
    </row>
    <row r="95" spans="1:8" x14ac:dyDescent="0.35">
      <c r="A95" s="1"/>
      <c r="D95" s="3"/>
      <c r="E95" s="3"/>
      <c r="F95" s="1"/>
      <c r="G95" s="1"/>
      <c r="H95" s="1"/>
    </row>
    <row r="96" spans="1:8" x14ac:dyDescent="0.35">
      <c r="A96" s="1"/>
      <c r="D96" s="3"/>
      <c r="E96" s="3"/>
      <c r="F96" s="1"/>
      <c r="G96" s="1"/>
      <c r="H96" s="1"/>
    </row>
    <row r="97" spans="1:8" x14ac:dyDescent="0.35">
      <c r="A97" s="1"/>
      <c r="D97" s="3"/>
      <c r="E97" s="3"/>
      <c r="F97" s="1"/>
      <c r="G97" s="1"/>
      <c r="H97" s="1"/>
    </row>
    <row r="98" spans="1:8" x14ac:dyDescent="0.35">
      <c r="A98" s="1"/>
      <c r="D98" s="3"/>
      <c r="E98" s="3"/>
      <c r="F98" s="1"/>
      <c r="G98" s="1"/>
      <c r="H98" s="1"/>
    </row>
    <row r="99" spans="1:8" x14ac:dyDescent="0.35">
      <c r="A99" s="1"/>
      <c r="D99" s="3"/>
      <c r="E99" s="3"/>
      <c r="F99" s="1"/>
      <c r="G99" s="1"/>
      <c r="H99" s="1"/>
    </row>
    <row r="100" spans="1:8" x14ac:dyDescent="0.35">
      <c r="A100" s="1"/>
      <c r="D100" s="3"/>
      <c r="E100" s="3"/>
      <c r="F100" s="1"/>
      <c r="G100" s="1"/>
      <c r="H100" s="1"/>
    </row>
    <row r="101" spans="1:8" x14ac:dyDescent="0.35">
      <c r="A101" s="1"/>
      <c r="D101" s="3"/>
      <c r="E101" s="3"/>
      <c r="F101" s="1"/>
      <c r="G101" s="1"/>
      <c r="H101" s="1"/>
    </row>
    <row r="102" spans="1:8" x14ac:dyDescent="0.35">
      <c r="A102" s="1"/>
      <c r="D102" s="3"/>
      <c r="E102" s="3"/>
      <c r="F102" s="1"/>
      <c r="G102" s="1"/>
      <c r="H102" s="1"/>
    </row>
    <row r="103" spans="1:8" x14ac:dyDescent="0.35">
      <c r="A103" s="1"/>
      <c r="D103" s="3"/>
      <c r="E103" s="3"/>
      <c r="F103" s="1"/>
      <c r="G103" s="1"/>
      <c r="H103" s="1"/>
    </row>
    <row r="104" spans="1:8" x14ac:dyDescent="0.35">
      <c r="A104" s="1"/>
      <c r="D104" s="3"/>
      <c r="E104" s="3"/>
      <c r="F104" s="1"/>
      <c r="G104" s="1"/>
      <c r="H104" s="1"/>
    </row>
    <row r="105" spans="1:8" x14ac:dyDescent="0.35">
      <c r="A105" s="1"/>
      <c r="D105" s="3"/>
      <c r="E105" s="3"/>
      <c r="F105" s="1"/>
      <c r="G105" s="1"/>
      <c r="H105" s="1"/>
    </row>
    <row r="106" spans="1:8" x14ac:dyDescent="0.35">
      <c r="A106" s="1"/>
      <c r="D106" s="3"/>
      <c r="E106" s="3"/>
      <c r="F106" s="1"/>
      <c r="G106" s="1"/>
      <c r="H106" s="1"/>
    </row>
    <row r="107" spans="1:8" x14ac:dyDescent="0.35">
      <c r="A107" s="1"/>
      <c r="D107" s="3"/>
      <c r="E107" s="3"/>
      <c r="F107" s="1"/>
      <c r="G107" s="1"/>
      <c r="H107" s="1"/>
    </row>
    <row r="108" spans="1:8" x14ac:dyDescent="0.35">
      <c r="A108" s="1"/>
      <c r="D108" s="3"/>
      <c r="E108" s="3"/>
      <c r="F108" s="1"/>
      <c r="G108" s="1"/>
      <c r="H108" s="1"/>
    </row>
    <row r="109" spans="1:8" x14ac:dyDescent="0.35">
      <c r="A109" s="1"/>
      <c r="D109" s="3"/>
      <c r="E109" s="3"/>
      <c r="F109" s="1"/>
      <c r="G109" s="1"/>
      <c r="H109" s="1"/>
    </row>
    <row r="110" spans="1:8" x14ac:dyDescent="0.35">
      <c r="A110" s="1"/>
      <c r="D110" s="3"/>
      <c r="E110" s="3"/>
      <c r="F110" s="1"/>
      <c r="G110" s="1"/>
      <c r="H110" s="1"/>
    </row>
    <row r="111" spans="1:8" x14ac:dyDescent="0.35">
      <c r="A111" s="1"/>
      <c r="D111" s="3"/>
      <c r="E111" s="3"/>
      <c r="F111" s="1"/>
      <c r="G111" s="1"/>
      <c r="H111" s="1"/>
    </row>
    <row r="112" spans="1:8" x14ac:dyDescent="0.35">
      <c r="A112" s="1"/>
      <c r="D112" s="3"/>
      <c r="E112" s="3"/>
      <c r="F112" s="1"/>
      <c r="G112" s="1"/>
      <c r="H112" s="1"/>
    </row>
    <row r="113" spans="1:8" x14ac:dyDescent="0.35">
      <c r="A113" s="1"/>
      <c r="D113" s="3"/>
      <c r="E113" s="3"/>
      <c r="F113" s="1"/>
      <c r="G113" s="1"/>
      <c r="H113" s="1"/>
    </row>
    <row r="114" spans="1:8" x14ac:dyDescent="0.35">
      <c r="A114" s="1"/>
      <c r="D114" s="3"/>
      <c r="E114" s="3"/>
      <c r="F114" s="1"/>
      <c r="G114" s="1"/>
      <c r="H114" s="1"/>
    </row>
    <row r="115" spans="1:8" x14ac:dyDescent="0.35">
      <c r="A115" s="1"/>
      <c r="D115" s="3"/>
      <c r="E115" s="3"/>
      <c r="F115" s="1"/>
      <c r="G115" s="1"/>
      <c r="H115" s="1"/>
    </row>
    <row r="116" spans="1:8" x14ac:dyDescent="0.35">
      <c r="A116" s="1"/>
      <c r="D116" s="3"/>
      <c r="E116" s="3"/>
      <c r="F116" s="1"/>
      <c r="G116" s="1"/>
      <c r="H116" s="1"/>
    </row>
    <row r="117" spans="1:8" x14ac:dyDescent="0.35">
      <c r="A117" s="1"/>
      <c r="D117" s="3"/>
      <c r="E117" s="3"/>
      <c r="F117" s="1"/>
      <c r="G117" s="1"/>
      <c r="H117" s="1"/>
    </row>
    <row r="118" spans="1:8" x14ac:dyDescent="0.35">
      <c r="A118" s="1"/>
      <c r="D118" s="3"/>
      <c r="E118" s="3"/>
      <c r="F118" s="1"/>
      <c r="G118" s="1"/>
      <c r="H118" s="1"/>
    </row>
    <row r="119" spans="1:8" x14ac:dyDescent="0.35">
      <c r="A119" s="1"/>
      <c r="D119" s="3"/>
      <c r="E119" s="3"/>
      <c r="F119" s="1"/>
      <c r="G119" s="1"/>
      <c r="H119" s="1"/>
    </row>
    <row r="120" spans="1:8" x14ac:dyDescent="0.35">
      <c r="A120" s="1"/>
      <c r="D120" s="3"/>
      <c r="E120" s="3"/>
      <c r="F120" s="1"/>
      <c r="G120" s="1"/>
      <c r="H120" s="1"/>
    </row>
    <row r="121" spans="1:8" x14ac:dyDescent="0.35">
      <c r="A121" s="1"/>
      <c r="D121" s="3"/>
      <c r="E121" s="3"/>
      <c r="F121" s="1"/>
      <c r="G121" s="1"/>
      <c r="H121" s="1"/>
    </row>
    <row r="122" spans="1:8" x14ac:dyDescent="0.35">
      <c r="A122" s="1"/>
      <c r="D122" s="3"/>
      <c r="E122" s="3"/>
      <c r="F122" s="1"/>
      <c r="G122" s="1"/>
      <c r="H122" s="1"/>
    </row>
    <row r="123" spans="1:8" x14ac:dyDescent="0.35">
      <c r="A123" s="1"/>
      <c r="D123" s="3"/>
      <c r="E123" s="3"/>
      <c r="F123" s="1"/>
      <c r="G123" s="1"/>
      <c r="H123" s="1"/>
    </row>
    <row r="124" spans="1:8" x14ac:dyDescent="0.35">
      <c r="A124" s="1"/>
      <c r="D124" s="3"/>
      <c r="E124" s="3"/>
      <c r="F124" s="1"/>
      <c r="G124" s="1"/>
      <c r="H124" s="1"/>
    </row>
    <row r="125" spans="1:8" x14ac:dyDescent="0.35">
      <c r="A125" s="1"/>
      <c r="D125" s="3"/>
      <c r="E125" s="3"/>
      <c r="F125" s="1"/>
      <c r="G125" s="1"/>
      <c r="H125" s="1"/>
    </row>
    <row r="126" spans="1:8" x14ac:dyDescent="0.35">
      <c r="A126" s="1"/>
      <c r="D126" s="3"/>
      <c r="E126" s="3"/>
      <c r="F126" s="1"/>
      <c r="G126" s="1"/>
      <c r="H126" s="1"/>
    </row>
    <row r="127" spans="1:8" x14ac:dyDescent="0.35">
      <c r="A127" s="1"/>
      <c r="D127" s="3"/>
      <c r="E127" s="3"/>
      <c r="F127" s="1"/>
      <c r="G127" s="1"/>
      <c r="H127" s="1"/>
    </row>
    <row r="128" spans="1:8" x14ac:dyDescent="0.35">
      <c r="A128" s="1"/>
      <c r="D128" s="3"/>
      <c r="E128" s="3"/>
      <c r="F128" s="1"/>
      <c r="G128" s="1"/>
      <c r="H128" s="1"/>
    </row>
    <row r="129" spans="1:8" x14ac:dyDescent="0.35">
      <c r="A129" s="1"/>
      <c r="D129" s="3"/>
      <c r="E129" s="3"/>
      <c r="F129" s="1"/>
      <c r="G129" s="1"/>
      <c r="H129" s="1"/>
    </row>
    <row r="130" spans="1:8" x14ac:dyDescent="0.35">
      <c r="A130" s="1"/>
      <c r="D130" s="3"/>
      <c r="E130" s="3"/>
      <c r="F130" s="1"/>
      <c r="G130" s="1"/>
      <c r="H130" s="1"/>
    </row>
    <row r="131" spans="1:8" x14ac:dyDescent="0.35">
      <c r="A131" s="1"/>
      <c r="D131" s="3"/>
      <c r="E131" s="3"/>
      <c r="F131" s="1"/>
      <c r="G131" s="1"/>
      <c r="H131" s="1"/>
    </row>
    <row r="132" spans="1:8" x14ac:dyDescent="0.35">
      <c r="A132" s="1"/>
      <c r="D132" s="3"/>
      <c r="E132" s="3"/>
      <c r="F132" s="1"/>
      <c r="G132" s="1"/>
      <c r="H132" s="1"/>
    </row>
    <row r="133" spans="1:8" x14ac:dyDescent="0.35">
      <c r="A133" s="1"/>
      <c r="D133" s="3"/>
      <c r="E133" s="3"/>
      <c r="F133" s="1"/>
      <c r="G133" s="1"/>
      <c r="H133" s="1"/>
    </row>
    <row r="134" spans="1:8" x14ac:dyDescent="0.35">
      <c r="A134" s="1"/>
      <c r="D134" s="3"/>
      <c r="E134" s="3"/>
      <c r="F134" s="1"/>
      <c r="G134" s="1"/>
      <c r="H134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F982-99A4-4248-8006-B88BAAA0584B}">
  <dimension ref="A1:G48"/>
  <sheetViews>
    <sheetView tabSelected="1" zoomScale="61" workbookViewId="0">
      <selection activeCell="G13" sqref="G13"/>
    </sheetView>
  </sheetViews>
  <sheetFormatPr defaultRowHeight="14.5" x14ac:dyDescent="0.35"/>
  <cols>
    <col min="3" max="3" width="16.54296875" customWidth="1"/>
    <col min="7" max="7" width="10.54296875" bestFit="1" customWidth="1"/>
  </cols>
  <sheetData>
    <row r="1" spans="1:7" x14ac:dyDescent="0.35">
      <c r="A1" t="s">
        <v>82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90</v>
      </c>
    </row>
    <row r="2" spans="1:7" x14ac:dyDescent="0.35">
      <c r="A2">
        <v>0</v>
      </c>
      <c r="B2" t="s">
        <v>8</v>
      </c>
      <c r="C2">
        <v>8.7051450520570187E-2</v>
      </c>
    </row>
    <row r="3" spans="1:7" x14ac:dyDescent="0.35">
      <c r="A3">
        <v>0</v>
      </c>
      <c r="B3" t="s">
        <v>9</v>
      </c>
      <c r="C3">
        <v>1.9982392457379795E-2</v>
      </c>
    </row>
    <row r="4" spans="1:7" x14ac:dyDescent="0.35">
      <c r="A4">
        <v>0</v>
      </c>
      <c r="B4" t="s">
        <v>10</v>
      </c>
      <c r="C4">
        <v>3.708494000560094E-2</v>
      </c>
    </row>
    <row r="5" spans="1:7" x14ac:dyDescent="0.35">
      <c r="A5">
        <v>0</v>
      </c>
      <c r="B5" t="s">
        <v>11</v>
      </c>
      <c r="C5">
        <v>0</v>
      </c>
    </row>
    <row r="6" spans="1:7" x14ac:dyDescent="0.35">
      <c r="A6">
        <v>0</v>
      </c>
      <c r="B6" t="s">
        <v>12</v>
      </c>
      <c r="C6">
        <v>0</v>
      </c>
    </row>
    <row r="7" spans="1:7" x14ac:dyDescent="0.35">
      <c r="A7">
        <v>0</v>
      </c>
      <c r="B7" t="s">
        <v>8</v>
      </c>
      <c r="C7">
        <v>8.6761279018834958E-2</v>
      </c>
    </row>
    <row r="8" spans="1:7" x14ac:dyDescent="0.35">
      <c r="A8">
        <v>0</v>
      </c>
      <c r="B8" t="s">
        <v>9</v>
      </c>
      <c r="C8">
        <v>1.6678055190538763E-2</v>
      </c>
    </row>
    <row r="9" spans="1:7" x14ac:dyDescent="0.35">
      <c r="A9">
        <v>0</v>
      </c>
      <c r="B9" t="s">
        <v>10</v>
      </c>
      <c r="C9">
        <v>3.4198861147612787E-2</v>
      </c>
    </row>
    <row r="10" spans="1:7" x14ac:dyDescent="0.35">
      <c r="A10">
        <v>0</v>
      </c>
      <c r="B10" t="s">
        <v>11</v>
      </c>
      <c r="C10">
        <v>2.6614104248795442E-3</v>
      </c>
    </row>
    <row r="11" spans="1:7" x14ac:dyDescent="0.35">
      <c r="A11">
        <v>0</v>
      </c>
      <c r="B11" t="s">
        <v>12</v>
      </c>
      <c r="C11">
        <v>6.1655716162943497E-3</v>
      </c>
    </row>
    <row r="12" spans="1:7" x14ac:dyDescent="0.35">
      <c r="A12">
        <v>0</v>
      </c>
      <c r="B12" t="s">
        <v>12</v>
      </c>
      <c r="C12">
        <v>2.6614104248795442E-3</v>
      </c>
    </row>
    <row r="13" spans="1:7" x14ac:dyDescent="0.35">
      <c r="A13">
        <v>119</v>
      </c>
      <c r="B13" t="s">
        <v>8</v>
      </c>
      <c r="C13">
        <v>9.0567331314631808E-2</v>
      </c>
      <c r="D13" t="s">
        <v>33</v>
      </c>
      <c r="E13">
        <v>3</v>
      </c>
      <c r="F13" t="s">
        <v>88</v>
      </c>
      <c r="G13" s="9">
        <f>C13-AVERAGE($C$2,$C$7)</f>
        <v>3.6609665449292422E-3</v>
      </c>
    </row>
    <row r="14" spans="1:7" x14ac:dyDescent="0.35">
      <c r="A14">
        <f>A13</f>
        <v>119</v>
      </c>
      <c r="B14" t="s">
        <v>8</v>
      </c>
      <c r="C14">
        <v>8.6761279018834847E-2</v>
      </c>
      <c r="D14" t="s">
        <v>35</v>
      </c>
      <c r="E14">
        <f>E13</f>
        <v>3</v>
      </c>
      <c r="F14" t="str">
        <f>F13</f>
        <v>No</v>
      </c>
      <c r="G14" s="9">
        <f>C14-AVERAGE($C$2,$C$7)</f>
        <v>-1.4508575086771835E-4</v>
      </c>
    </row>
    <row r="15" spans="1:7" x14ac:dyDescent="0.35">
      <c r="A15">
        <f t="shared" ref="A15:A48" si="0">A14</f>
        <v>119</v>
      </c>
      <c r="B15" t="s">
        <v>8</v>
      </c>
      <c r="C15">
        <v>8.2432789928138669E-2</v>
      </c>
      <c r="D15" t="s">
        <v>36</v>
      </c>
      <c r="E15">
        <f t="shared" ref="E15:E38" si="1">E14</f>
        <v>3</v>
      </c>
      <c r="F15" t="str">
        <f t="shared" ref="F15:F43" si="2">F14</f>
        <v>No</v>
      </c>
      <c r="G15" s="9">
        <f t="shared" ref="G15:G17" si="3">C15-AVERAGE($C$2,$C$7)</f>
        <v>-4.473574841563896E-3</v>
      </c>
    </row>
    <row r="16" spans="1:7" x14ac:dyDescent="0.35">
      <c r="A16">
        <f t="shared" si="0"/>
        <v>119</v>
      </c>
      <c r="B16" t="s">
        <v>8</v>
      </c>
      <c r="C16">
        <v>7.5493856875832141E-2</v>
      </c>
      <c r="D16" t="s">
        <v>37</v>
      </c>
      <c r="E16">
        <f t="shared" si="1"/>
        <v>3</v>
      </c>
      <c r="F16" t="str">
        <f t="shared" si="2"/>
        <v>No</v>
      </c>
      <c r="G16" s="9">
        <f t="shared" si="3"/>
        <v>-1.1412507893870424E-2</v>
      </c>
    </row>
    <row r="17" spans="1:7" x14ac:dyDescent="0.35">
      <c r="A17">
        <f t="shared" si="0"/>
        <v>119</v>
      </c>
      <c r="B17" t="s">
        <v>8</v>
      </c>
      <c r="C17">
        <v>8.9077737049588504E-2</v>
      </c>
      <c r="D17" t="s">
        <v>38</v>
      </c>
      <c r="E17">
        <f t="shared" si="1"/>
        <v>3</v>
      </c>
      <c r="F17" t="str">
        <f t="shared" si="2"/>
        <v>No</v>
      </c>
      <c r="G17" s="9">
        <f t="shared" si="3"/>
        <v>2.1713722798859386E-3</v>
      </c>
    </row>
    <row r="18" spans="1:7" x14ac:dyDescent="0.35">
      <c r="A18">
        <f t="shared" si="0"/>
        <v>119</v>
      </c>
      <c r="B18" t="s">
        <v>9</v>
      </c>
      <c r="C18">
        <v>9.5424994812919293E-3</v>
      </c>
      <c r="D18" t="s">
        <v>39</v>
      </c>
      <c r="E18">
        <f t="shared" si="1"/>
        <v>3</v>
      </c>
      <c r="F18" t="str">
        <f t="shared" si="2"/>
        <v>No</v>
      </c>
      <c r="G18" s="9">
        <f>C18-AVERAGE($C$8,$C$3)</f>
        <v>-8.7877243426673496E-3</v>
      </c>
    </row>
    <row r="19" spans="1:7" x14ac:dyDescent="0.35">
      <c r="A19">
        <f t="shared" si="0"/>
        <v>119</v>
      </c>
      <c r="B19" t="s">
        <v>9</v>
      </c>
      <c r="C19">
        <v>6.1655716162943497E-3</v>
      </c>
      <c r="D19" t="s">
        <v>40</v>
      </c>
      <c r="E19">
        <f t="shared" si="1"/>
        <v>3</v>
      </c>
      <c r="F19" t="str">
        <f t="shared" si="2"/>
        <v>No</v>
      </c>
      <c r="G19" s="9">
        <f t="shared" ref="G19:G22" si="4">C19-AVERAGE($C$8,$C$3)</f>
        <v>-1.2164652207664928E-2</v>
      </c>
    </row>
    <row r="20" spans="1:7" x14ac:dyDescent="0.35">
      <c r="A20">
        <f t="shared" si="0"/>
        <v>119</v>
      </c>
      <c r="B20" t="s">
        <v>9</v>
      </c>
      <c r="C20">
        <v>9.5424994812919293E-3</v>
      </c>
      <c r="D20" t="s">
        <v>41</v>
      </c>
      <c r="E20">
        <f t="shared" si="1"/>
        <v>3</v>
      </c>
      <c r="F20" t="str">
        <f t="shared" si="2"/>
        <v>No</v>
      </c>
      <c r="G20" s="9">
        <f t="shared" si="4"/>
        <v>-8.7877243426673496E-3</v>
      </c>
    </row>
    <row r="21" spans="1:7" x14ac:dyDescent="0.35">
      <c r="A21">
        <f t="shared" si="0"/>
        <v>119</v>
      </c>
      <c r="B21" t="s">
        <v>9</v>
      </c>
      <c r="C21">
        <v>1.3086649668003936E-2</v>
      </c>
      <c r="D21" t="s">
        <v>42</v>
      </c>
      <c r="E21">
        <f t="shared" si="1"/>
        <v>3</v>
      </c>
      <c r="F21" t="str">
        <f t="shared" si="2"/>
        <v>No</v>
      </c>
      <c r="G21" s="9">
        <f t="shared" si="4"/>
        <v>-5.2435741559553432E-3</v>
      </c>
    </row>
    <row r="22" spans="1:7" x14ac:dyDescent="0.35">
      <c r="A22">
        <f t="shared" si="0"/>
        <v>119</v>
      </c>
      <c r="B22" t="s">
        <v>9</v>
      </c>
      <c r="C22">
        <v>9.5424994812919293E-3</v>
      </c>
      <c r="D22" t="s">
        <v>43</v>
      </c>
      <c r="E22">
        <f t="shared" si="1"/>
        <v>3</v>
      </c>
      <c r="F22" t="str">
        <f t="shared" si="2"/>
        <v>No</v>
      </c>
      <c r="G22" s="9">
        <f t="shared" si="4"/>
        <v>-8.7877243426673496E-3</v>
      </c>
    </row>
    <row r="23" spans="1:7" x14ac:dyDescent="0.35">
      <c r="A23">
        <f t="shared" si="0"/>
        <v>119</v>
      </c>
      <c r="B23" t="s">
        <v>12</v>
      </c>
      <c r="C23">
        <v>0</v>
      </c>
      <c r="D23" t="s">
        <v>44</v>
      </c>
      <c r="E23">
        <f t="shared" si="1"/>
        <v>3</v>
      </c>
      <c r="F23" t="str">
        <f t="shared" si="2"/>
        <v>No</v>
      </c>
      <c r="G23" s="9">
        <f>C23-AVERAGE($C$6,$C$11,$C$12)</f>
        <v>-2.9423273470579651E-3</v>
      </c>
    </row>
    <row r="24" spans="1:7" x14ac:dyDescent="0.35">
      <c r="A24">
        <f t="shared" si="0"/>
        <v>119</v>
      </c>
      <c r="B24" t="s">
        <v>12</v>
      </c>
      <c r="C24">
        <v>0</v>
      </c>
      <c r="D24" t="s">
        <v>44</v>
      </c>
      <c r="E24">
        <f t="shared" si="1"/>
        <v>3</v>
      </c>
      <c r="F24" t="str">
        <f t="shared" si="2"/>
        <v>No</v>
      </c>
      <c r="G24" s="9">
        <f t="shared" ref="G24:G28" si="5">C24-AVERAGE($C$6,$C$11,$C$12)</f>
        <v>-2.9423273470579651E-3</v>
      </c>
    </row>
    <row r="25" spans="1:7" x14ac:dyDescent="0.35">
      <c r="A25">
        <f t="shared" si="0"/>
        <v>119</v>
      </c>
      <c r="B25" t="s">
        <v>12</v>
      </c>
      <c r="C25">
        <v>0</v>
      </c>
      <c r="D25" t="s">
        <v>45</v>
      </c>
      <c r="E25">
        <f t="shared" si="1"/>
        <v>3</v>
      </c>
      <c r="F25" t="str">
        <f t="shared" si="2"/>
        <v>No</v>
      </c>
      <c r="G25" s="9">
        <f t="shared" si="5"/>
        <v>-2.9423273470579651E-3</v>
      </c>
    </row>
    <row r="26" spans="1:7" x14ac:dyDescent="0.35">
      <c r="A26">
        <f t="shared" si="0"/>
        <v>119</v>
      </c>
      <c r="B26" t="s">
        <v>12</v>
      </c>
      <c r="C26">
        <v>0</v>
      </c>
      <c r="D26" t="s">
        <v>46</v>
      </c>
      <c r="E26">
        <f t="shared" si="1"/>
        <v>3</v>
      </c>
      <c r="F26" t="str">
        <f t="shared" si="2"/>
        <v>No</v>
      </c>
      <c r="G26" s="9">
        <f t="shared" si="5"/>
        <v>-2.9423273470579651E-3</v>
      </c>
    </row>
    <row r="27" spans="1:7" x14ac:dyDescent="0.35">
      <c r="A27">
        <f t="shared" si="0"/>
        <v>119</v>
      </c>
      <c r="B27" t="s">
        <v>12</v>
      </c>
      <c r="C27">
        <v>0</v>
      </c>
      <c r="D27" t="s">
        <v>47</v>
      </c>
      <c r="E27">
        <f t="shared" si="1"/>
        <v>3</v>
      </c>
      <c r="F27" t="str">
        <f t="shared" si="2"/>
        <v>No</v>
      </c>
      <c r="G27" s="9">
        <f t="shared" si="5"/>
        <v>-2.9423273470579651E-3</v>
      </c>
    </row>
    <row r="28" spans="1:7" x14ac:dyDescent="0.35">
      <c r="A28">
        <f t="shared" si="0"/>
        <v>119</v>
      </c>
      <c r="B28" t="s">
        <v>12</v>
      </c>
      <c r="C28">
        <v>0</v>
      </c>
      <c r="D28" t="s">
        <v>48</v>
      </c>
      <c r="E28">
        <f t="shared" si="1"/>
        <v>3</v>
      </c>
      <c r="F28" t="str">
        <f t="shared" si="2"/>
        <v>No</v>
      </c>
      <c r="G28" s="9">
        <f t="shared" si="5"/>
        <v>-2.9423273470579651E-3</v>
      </c>
    </row>
    <row r="29" spans="1:7" x14ac:dyDescent="0.35">
      <c r="A29">
        <f t="shared" si="0"/>
        <v>119</v>
      </c>
      <c r="B29" t="s">
        <v>11</v>
      </c>
      <c r="C29">
        <v>0</v>
      </c>
      <c r="D29" t="s">
        <v>49</v>
      </c>
      <c r="E29">
        <f t="shared" si="1"/>
        <v>3</v>
      </c>
      <c r="F29" t="str">
        <f t="shared" si="2"/>
        <v>No</v>
      </c>
      <c r="G29" s="10">
        <f>C29-AVERAGE($C$5,$C$10)</f>
        <v>-1.3307052124397721E-3</v>
      </c>
    </row>
    <row r="30" spans="1:7" x14ac:dyDescent="0.35">
      <c r="A30">
        <f t="shared" si="0"/>
        <v>119</v>
      </c>
      <c r="B30" t="s">
        <v>11</v>
      </c>
      <c r="C30">
        <v>0</v>
      </c>
      <c r="D30" t="s">
        <v>50</v>
      </c>
      <c r="E30">
        <f t="shared" si="1"/>
        <v>3</v>
      </c>
      <c r="F30" t="str">
        <f t="shared" si="2"/>
        <v>No</v>
      </c>
      <c r="G30" s="10">
        <f t="shared" ref="G30:G33" si="6">C30-AVERAGE($C$5,$C$10)</f>
        <v>-1.3307052124397721E-3</v>
      </c>
    </row>
    <row r="31" spans="1:7" x14ac:dyDescent="0.35">
      <c r="A31">
        <f t="shared" si="0"/>
        <v>119</v>
      </c>
      <c r="B31" t="s">
        <v>11</v>
      </c>
      <c r="C31">
        <v>0</v>
      </c>
      <c r="D31" t="s">
        <v>51</v>
      </c>
      <c r="E31">
        <f t="shared" si="1"/>
        <v>3</v>
      </c>
      <c r="F31" t="str">
        <f t="shared" si="2"/>
        <v>No</v>
      </c>
      <c r="G31" s="10">
        <f t="shared" si="6"/>
        <v>-1.3307052124397721E-3</v>
      </c>
    </row>
    <row r="32" spans="1:7" x14ac:dyDescent="0.35">
      <c r="A32">
        <f t="shared" si="0"/>
        <v>119</v>
      </c>
      <c r="B32" t="s">
        <v>11</v>
      </c>
      <c r="C32">
        <v>0</v>
      </c>
      <c r="D32" t="s">
        <v>52</v>
      </c>
      <c r="E32">
        <f t="shared" si="1"/>
        <v>3</v>
      </c>
      <c r="F32" t="str">
        <f t="shared" si="2"/>
        <v>No</v>
      </c>
      <c r="G32" s="10">
        <f t="shared" si="6"/>
        <v>-1.3307052124397721E-3</v>
      </c>
    </row>
    <row r="33" spans="1:7" x14ac:dyDescent="0.35">
      <c r="A33">
        <f t="shared" si="0"/>
        <v>119</v>
      </c>
      <c r="B33" t="s">
        <v>11</v>
      </c>
      <c r="C33">
        <v>2.6525685297802762E-3</v>
      </c>
      <c r="D33" t="s">
        <v>53</v>
      </c>
      <c r="E33">
        <f t="shared" si="1"/>
        <v>3</v>
      </c>
      <c r="F33" t="str">
        <f t="shared" si="2"/>
        <v>No</v>
      </c>
      <c r="G33" s="10">
        <f t="shared" si="6"/>
        <v>1.3218633173405041E-3</v>
      </c>
    </row>
    <row r="34" spans="1:7" x14ac:dyDescent="0.35">
      <c r="A34">
        <f t="shared" si="0"/>
        <v>119</v>
      </c>
      <c r="B34" t="s">
        <v>10</v>
      </c>
      <c r="C34">
        <v>0</v>
      </c>
      <c r="D34" t="s">
        <v>54</v>
      </c>
      <c r="E34">
        <f t="shared" si="1"/>
        <v>3</v>
      </c>
      <c r="F34" t="str">
        <f t="shared" si="2"/>
        <v>No</v>
      </c>
      <c r="G34" s="10">
        <f>C34-AVERAGE($C$4,$C$9)</f>
        <v>-3.5641900576606864E-2</v>
      </c>
    </row>
    <row r="35" spans="1:7" x14ac:dyDescent="0.35">
      <c r="A35">
        <f t="shared" si="0"/>
        <v>119</v>
      </c>
      <c r="B35" t="s">
        <v>10</v>
      </c>
      <c r="C35">
        <v>2.6437851902776925E-3</v>
      </c>
      <c r="D35" t="s">
        <v>55</v>
      </c>
      <c r="E35">
        <f t="shared" si="1"/>
        <v>3</v>
      </c>
      <c r="F35" t="str">
        <f t="shared" si="2"/>
        <v>No</v>
      </c>
      <c r="G35" s="10">
        <f t="shared" ref="G35:G37" si="7">C35-AVERAGE($C$4,$C$9)</f>
        <v>-3.2998115386329172E-2</v>
      </c>
    </row>
    <row r="36" spans="1:7" x14ac:dyDescent="0.35">
      <c r="A36">
        <f t="shared" si="0"/>
        <v>119</v>
      </c>
      <c r="B36" t="s">
        <v>10</v>
      </c>
      <c r="C36">
        <v>0</v>
      </c>
      <c r="D36" t="s">
        <v>56</v>
      </c>
      <c r="E36">
        <f t="shared" si="1"/>
        <v>3</v>
      </c>
      <c r="F36" t="str">
        <f t="shared" si="2"/>
        <v>No</v>
      </c>
      <c r="G36" s="10">
        <f t="shared" si="7"/>
        <v>-3.5641900576606864E-2</v>
      </c>
    </row>
    <row r="37" spans="1:7" x14ac:dyDescent="0.35">
      <c r="A37">
        <f t="shared" si="0"/>
        <v>119</v>
      </c>
      <c r="B37" t="s">
        <v>10</v>
      </c>
      <c r="C37">
        <v>6.0054268989880762E-3</v>
      </c>
      <c r="D37" t="s">
        <v>57</v>
      </c>
      <c r="E37">
        <f t="shared" si="1"/>
        <v>3</v>
      </c>
      <c r="F37" t="str">
        <f t="shared" si="2"/>
        <v>No</v>
      </c>
      <c r="G37" s="10">
        <f t="shared" si="7"/>
        <v>-2.9636473677618787E-2</v>
      </c>
    </row>
    <row r="38" spans="1:7" x14ac:dyDescent="0.35">
      <c r="A38">
        <f t="shared" si="0"/>
        <v>119</v>
      </c>
      <c r="B38" t="s">
        <v>10</v>
      </c>
      <c r="C38">
        <v>2.6437851902777177E-3</v>
      </c>
      <c r="D38" t="s">
        <v>58</v>
      </c>
      <c r="E38">
        <f t="shared" si="1"/>
        <v>3</v>
      </c>
      <c r="F38" t="str">
        <f t="shared" si="2"/>
        <v>No</v>
      </c>
      <c r="G38" s="10">
        <f>C38-AVERAGE($C$4,$C$9)</f>
        <v>-3.2998115386329144E-2</v>
      </c>
    </row>
    <row r="39" spans="1:7" x14ac:dyDescent="0.35">
      <c r="A39">
        <f t="shared" si="0"/>
        <v>119</v>
      </c>
      <c r="B39" t="s">
        <v>8</v>
      </c>
      <c r="C39">
        <v>7.8963323401985405E-2</v>
      </c>
      <c r="D39" t="s">
        <v>69</v>
      </c>
      <c r="E39">
        <v>1</v>
      </c>
      <c r="F39" t="str">
        <f t="shared" si="2"/>
        <v>No</v>
      </c>
      <c r="G39" s="10">
        <f>C39-AVERAGE($C$7,$C$2)</f>
        <v>-7.9430413677171602E-3</v>
      </c>
    </row>
    <row r="40" spans="1:7" x14ac:dyDescent="0.35">
      <c r="A40">
        <f t="shared" si="0"/>
        <v>119</v>
      </c>
      <c r="B40" t="s">
        <v>8</v>
      </c>
      <c r="C40">
        <v>7.4510223561488995E-2</v>
      </c>
      <c r="D40" t="s">
        <v>70</v>
      </c>
      <c r="E40">
        <f>E39</f>
        <v>1</v>
      </c>
      <c r="F40" t="str">
        <f t="shared" si="2"/>
        <v>No</v>
      </c>
      <c r="G40" s="10">
        <f t="shared" ref="G40:G43" si="8">C40-AVERAGE($C$7,$C$2)</f>
        <v>-1.2396141208213571E-2</v>
      </c>
    </row>
    <row r="41" spans="1:7" x14ac:dyDescent="0.35">
      <c r="A41">
        <f t="shared" si="0"/>
        <v>119</v>
      </c>
      <c r="B41" t="s">
        <v>8</v>
      </c>
      <c r="C41">
        <v>7.2502957727417605E-2</v>
      </c>
      <c r="D41" t="s">
        <v>71</v>
      </c>
      <c r="E41">
        <f t="shared" ref="E41:E48" si="9">E40</f>
        <v>1</v>
      </c>
      <c r="F41" t="str">
        <f t="shared" si="2"/>
        <v>No</v>
      </c>
      <c r="G41" s="10">
        <f t="shared" si="8"/>
        <v>-1.440340704228496E-2</v>
      </c>
    </row>
    <row r="42" spans="1:7" x14ac:dyDescent="0.35">
      <c r="A42">
        <f t="shared" si="0"/>
        <v>119</v>
      </c>
      <c r="B42" t="s">
        <v>8</v>
      </c>
      <c r="C42">
        <v>6.8329414205685016E-2</v>
      </c>
      <c r="D42" t="s">
        <v>72</v>
      </c>
      <c r="E42">
        <f t="shared" si="9"/>
        <v>1</v>
      </c>
      <c r="F42" t="str">
        <f t="shared" si="2"/>
        <v>No</v>
      </c>
      <c r="G42" s="10">
        <f t="shared" si="8"/>
        <v>-1.857695056401755E-2</v>
      </c>
    </row>
    <row r="43" spans="1:7" x14ac:dyDescent="0.35">
      <c r="A43">
        <f t="shared" si="0"/>
        <v>119</v>
      </c>
      <c r="B43" t="s">
        <v>8</v>
      </c>
      <c r="C43">
        <v>6.8105383339436942E-2</v>
      </c>
      <c r="D43" t="s">
        <v>73</v>
      </c>
      <c r="E43">
        <f t="shared" si="9"/>
        <v>1</v>
      </c>
      <c r="F43" t="str">
        <f t="shared" si="2"/>
        <v>No</v>
      </c>
      <c r="G43" s="10">
        <f t="shared" si="8"/>
        <v>-1.8800981430265623E-2</v>
      </c>
    </row>
    <row r="44" spans="1:7" x14ac:dyDescent="0.35">
      <c r="A44">
        <f t="shared" si="0"/>
        <v>119</v>
      </c>
      <c r="B44" t="s">
        <v>8</v>
      </c>
      <c r="C44">
        <v>6.5736311870346023E-2</v>
      </c>
      <c r="D44" t="s">
        <v>74</v>
      </c>
      <c r="E44">
        <f t="shared" si="9"/>
        <v>1</v>
      </c>
      <c r="F44" t="s">
        <v>89</v>
      </c>
      <c r="G44" s="9">
        <f t="shared" ref="G44:G48" si="10">C44-AVERAGE(C33,C38)</f>
        <v>6.3088135010317029E-2</v>
      </c>
    </row>
    <row r="45" spans="1:7" x14ac:dyDescent="0.35">
      <c r="A45">
        <f t="shared" si="0"/>
        <v>119</v>
      </c>
      <c r="B45" t="s">
        <v>8</v>
      </c>
      <c r="C45">
        <v>7.818917317255418E-2</v>
      </c>
      <c r="D45" t="s">
        <v>75</v>
      </c>
      <c r="E45">
        <f t="shared" si="9"/>
        <v>1</v>
      </c>
      <c r="F45" t="s">
        <v>89</v>
      </c>
      <c r="G45" s="9">
        <f t="shared" si="10"/>
        <v>3.8707511471561477E-2</v>
      </c>
    </row>
    <row r="46" spans="1:7" x14ac:dyDescent="0.35">
      <c r="A46">
        <f t="shared" si="0"/>
        <v>119</v>
      </c>
      <c r="B46" t="s">
        <v>8</v>
      </c>
      <c r="C46">
        <v>8.6761279018834847E-2</v>
      </c>
      <c r="D46" t="s">
        <v>76</v>
      </c>
      <c r="E46">
        <f t="shared" si="9"/>
        <v>1</v>
      </c>
      <c r="F46" t="s">
        <v>89</v>
      </c>
      <c r="G46" s="9">
        <f t="shared" si="10"/>
        <v>4.8184274642951504E-2</v>
      </c>
    </row>
    <row r="47" spans="1:7" x14ac:dyDescent="0.35">
      <c r="A47">
        <f t="shared" si="0"/>
        <v>119</v>
      </c>
      <c r="B47" t="s">
        <v>8</v>
      </c>
      <c r="C47">
        <v>9.3769601401664418E-2</v>
      </c>
      <c r="D47" t="s">
        <v>77</v>
      </c>
      <c r="E47">
        <f t="shared" si="9"/>
        <v>1</v>
      </c>
      <c r="F47" t="s">
        <v>89</v>
      </c>
      <c r="G47" s="9">
        <f t="shared" si="10"/>
        <v>5.7518122537955615E-2</v>
      </c>
    </row>
    <row r="48" spans="1:7" x14ac:dyDescent="0.35">
      <c r="A48">
        <f t="shared" si="0"/>
        <v>119</v>
      </c>
      <c r="B48" t="s">
        <v>8</v>
      </c>
      <c r="C48">
        <v>6.5736311870346023E-2</v>
      </c>
      <c r="D48" t="s">
        <v>78</v>
      </c>
      <c r="E48">
        <f t="shared" si="9"/>
        <v>1</v>
      </c>
      <c r="F48" t="s">
        <v>89</v>
      </c>
      <c r="G48" s="9">
        <f t="shared" si="10"/>
        <v>2.8568891318009479E-2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9D8A8-8B90-42D0-8A6F-A93BE1F8E432}">
  <dimension ref="A1:G32"/>
  <sheetViews>
    <sheetView workbookViewId="0">
      <selection activeCell="H17" sqref="H17"/>
    </sheetView>
  </sheetViews>
  <sheetFormatPr defaultRowHeight="14.5" x14ac:dyDescent="0.35"/>
  <sheetData>
    <row r="1" spans="1:7" x14ac:dyDescent="0.35">
      <c r="A1" t="s">
        <v>82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90</v>
      </c>
    </row>
    <row r="2" spans="1:7" x14ac:dyDescent="0.35">
      <c r="A2">
        <v>119</v>
      </c>
      <c r="B2" t="s">
        <v>8</v>
      </c>
      <c r="C2">
        <v>9.0567331314631808E-2</v>
      </c>
      <c r="D2" t="s">
        <v>33</v>
      </c>
      <c r="E2">
        <v>3</v>
      </c>
      <c r="F2" t="s">
        <v>88</v>
      </c>
      <c r="G2">
        <v>3.6609665449292422E-3</v>
      </c>
    </row>
    <row r="3" spans="1:7" x14ac:dyDescent="0.35">
      <c r="A3">
        <v>119</v>
      </c>
      <c r="B3" t="s">
        <v>8</v>
      </c>
      <c r="C3">
        <v>8.6761279018834847E-2</v>
      </c>
      <c r="D3" t="s">
        <v>35</v>
      </c>
      <c r="E3">
        <v>3</v>
      </c>
      <c r="F3" t="s">
        <v>88</v>
      </c>
      <c r="G3">
        <v>-1.4508575086771835E-4</v>
      </c>
    </row>
    <row r="4" spans="1:7" x14ac:dyDescent="0.35">
      <c r="A4">
        <v>119</v>
      </c>
      <c r="B4" t="s">
        <v>8</v>
      </c>
      <c r="C4">
        <v>8.2432789928138669E-2</v>
      </c>
      <c r="D4" t="s">
        <v>36</v>
      </c>
      <c r="E4">
        <v>3</v>
      </c>
      <c r="F4" t="s">
        <v>88</v>
      </c>
      <c r="G4">
        <v>-4.473574841563896E-3</v>
      </c>
    </row>
    <row r="5" spans="1:7" x14ac:dyDescent="0.35">
      <c r="A5">
        <v>119</v>
      </c>
      <c r="B5" t="s">
        <v>8</v>
      </c>
      <c r="C5">
        <v>7.5493856875832141E-2</v>
      </c>
      <c r="D5" t="s">
        <v>37</v>
      </c>
      <c r="E5">
        <v>3</v>
      </c>
      <c r="F5" t="s">
        <v>88</v>
      </c>
      <c r="G5">
        <v>-1.1412507893870424E-2</v>
      </c>
    </row>
    <row r="6" spans="1:7" x14ac:dyDescent="0.35">
      <c r="A6">
        <v>119</v>
      </c>
      <c r="B6" t="s">
        <v>8</v>
      </c>
      <c r="C6">
        <v>8.9077737049588504E-2</v>
      </c>
      <c r="D6" t="s">
        <v>38</v>
      </c>
      <c r="E6">
        <v>3</v>
      </c>
      <c r="F6" t="s">
        <v>88</v>
      </c>
      <c r="G6">
        <v>2.1713722798859386E-3</v>
      </c>
    </row>
    <row r="7" spans="1:7" x14ac:dyDescent="0.35">
      <c r="A7">
        <v>119</v>
      </c>
      <c r="B7" t="s">
        <v>9</v>
      </c>
      <c r="C7">
        <v>9.5424994812919293E-3</v>
      </c>
      <c r="D7" t="s">
        <v>39</v>
      </c>
      <c r="E7">
        <v>3</v>
      </c>
      <c r="F7" t="s">
        <v>88</v>
      </c>
      <c r="G7">
        <v>-8.7877243426673496E-3</v>
      </c>
    </row>
    <row r="8" spans="1:7" x14ac:dyDescent="0.35">
      <c r="A8">
        <v>119</v>
      </c>
      <c r="B8" t="s">
        <v>9</v>
      </c>
      <c r="C8">
        <v>6.1655716162943497E-3</v>
      </c>
      <c r="D8" t="s">
        <v>40</v>
      </c>
      <c r="E8">
        <v>3</v>
      </c>
      <c r="F8" t="s">
        <v>88</v>
      </c>
      <c r="G8">
        <v>-1.2164652207664928E-2</v>
      </c>
    </row>
    <row r="9" spans="1:7" x14ac:dyDescent="0.35">
      <c r="A9">
        <v>119</v>
      </c>
      <c r="B9" t="s">
        <v>9</v>
      </c>
      <c r="C9">
        <v>9.5424994812919293E-3</v>
      </c>
      <c r="D9" t="s">
        <v>41</v>
      </c>
      <c r="E9">
        <v>3</v>
      </c>
      <c r="F9" t="s">
        <v>88</v>
      </c>
      <c r="G9">
        <v>-8.7877243426673496E-3</v>
      </c>
    </row>
    <row r="10" spans="1:7" x14ac:dyDescent="0.35">
      <c r="A10">
        <v>119</v>
      </c>
      <c r="B10" t="s">
        <v>9</v>
      </c>
      <c r="C10">
        <v>1.3086649668003936E-2</v>
      </c>
      <c r="D10" t="s">
        <v>42</v>
      </c>
      <c r="E10">
        <v>3</v>
      </c>
      <c r="F10" t="s">
        <v>88</v>
      </c>
      <c r="G10">
        <v>-5.2435741559553432E-3</v>
      </c>
    </row>
    <row r="11" spans="1:7" x14ac:dyDescent="0.35">
      <c r="A11">
        <v>119</v>
      </c>
      <c r="B11" t="s">
        <v>9</v>
      </c>
      <c r="C11">
        <v>9.5424994812919293E-3</v>
      </c>
      <c r="D11" t="s">
        <v>43</v>
      </c>
      <c r="E11">
        <v>3</v>
      </c>
      <c r="F11" t="s">
        <v>88</v>
      </c>
      <c r="G11">
        <v>-8.7877243426673496E-3</v>
      </c>
    </row>
    <row r="12" spans="1:7" x14ac:dyDescent="0.35">
      <c r="A12">
        <v>119</v>
      </c>
      <c r="B12" t="s">
        <v>12</v>
      </c>
      <c r="C12">
        <v>0</v>
      </c>
      <c r="D12" t="s">
        <v>44</v>
      </c>
      <c r="E12">
        <v>3</v>
      </c>
      <c r="F12" t="s">
        <v>88</v>
      </c>
      <c r="G12">
        <v>-2.9423273470579651E-3</v>
      </c>
    </row>
    <row r="13" spans="1:7" x14ac:dyDescent="0.35">
      <c r="A13">
        <v>119</v>
      </c>
      <c r="B13" t="s">
        <v>12</v>
      </c>
      <c r="C13">
        <v>0</v>
      </c>
      <c r="D13" t="s">
        <v>44</v>
      </c>
      <c r="E13">
        <v>3</v>
      </c>
      <c r="F13" t="s">
        <v>88</v>
      </c>
      <c r="G13">
        <v>-2.9423273470579651E-3</v>
      </c>
    </row>
    <row r="14" spans="1:7" x14ac:dyDescent="0.35">
      <c r="A14">
        <v>119</v>
      </c>
      <c r="B14" t="s">
        <v>12</v>
      </c>
      <c r="C14">
        <v>0</v>
      </c>
      <c r="D14" t="s">
        <v>45</v>
      </c>
      <c r="E14">
        <v>3</v>
      </c>
      <c r="F14" t="s">
        <v>88</v>
      </c>
      <c r="G14">
        <v>-2.9423273470579651E-3</v>
      </c>
    </row>
    <row r="15" spans="1:7" x14ac:dyDescent="0.35">
      <c r="A15">
        <v>119</v>
      </c>
      <c r="B15" t="s">
        <v>12</v>
      </c>
      <c r="C15">
        <v>0</v>
      </c>
      <c r="D15" t="s">
        <v>46</v>
      </c>
      <c r="E15">
        <v>3</v>
      </c>
      <c r="F15" t="s">
        <v>88</v>
      </c>
      <c r="G15">
        <v>-2.9423273470579651E-3</v>
      </c>
    </row>
    <row r="16" spans="1:7" x14ac:dyDescent="0.35">
      <c r="A16">
        <v>119</v>
      </c>
      <c r="B16" t="s">
        <v>12</v>
      </c>
      <c r="C16">
        <v>0</v>
      </c>
      <c r="D16" t="s">
        <v>47</v>
      </c>
      <c r="E16">
        <v>3</v>
      </c>
      <c r="F16" t="s">
        <v>88</v>
      </c>
      <c r="G16">
        <v>-2.9423273470579651E-3</v>
      </c>
    </row>
    <row r="17" spans="1:7" x14ac:dyDescent="0.35">
      <c r="A17">
        <v>119</v>
      </c>
      <c r="B17" t="s">
        <v>12</v>
      </c>
      <c r="C17">
        <v>0</v>
      </c>
      <c r="D17" t="s">
        <v>48</v>
      </c>
      <c r="E17">
        <v>3</v>
      </c>
      <c r="F17" t="s">
        <v>88</v>
      </c>
      <c r="G17">
        <v>-2.9423273470579651E-3</v>
      </c>
    </row>
    <row r="18" spans="1:7" x14ac:dyDescent="0.35">
      <c r="A18">
        <v>119</v>
      </c>
      <c r="B18" t="s">
        <v>11</v>
      </c>
      <c r="C18">
        <v>0</v>
      </c>
      <c r="D18" t="s">
        <v>49</v>
      </c>
      <c r="E18">
        <v>3</v>
      </c>
      <c r="F18" t="s">
        <v>88</v>
      </c>
      <c r="G18">
        <v>-1.3307052124397721E-3</v>
      </c>
    </row>
    <row r="19" spans="1:7" x14ac:dyDescent="0.35">
      <c r="A19">
        <v>119</v>
      </c>
      <c r="B19" t="s">
        <v>11</v>
      </c>
      <c r="C19">
        <v>0</v>
      </c>
      <c r="D19" t="s">
        <v>50</v>
      </c>
      <c r="E19">
        <v>3</v>
      </c>
      <c r="F19" t="s">
        <v>88</v>
      </c>
      <c r="G19">
        <v>-1.3307052124397721E-3</v>
      </c>
    </row>
    <row r="20" spans="1:7" x14ac:dyDescent="0.35">
      <c r="A20">
        <v>119</v>
      </c>
      <c r="B20" t="s">
        <v>11</v>
      </c>
      <c r="C20">
        <v>0</v>
      </c>
      <c r="D20" t="s">
        <v>51</v>
      </c>
      <c r="E20">
        <v>3</v>
      </c>
      <c r="F20" t="s">
        <v>88</v>
      </c>
      <c r="G20">
        <v>-1.3307052124397721E-3</v>
      </c>
    </row>
    <row r="21" spans="1:7" x14ac:dyDescent="0.35">
      <c r="A21">
        <v>119</v>
      </c>
      <c r="B21" t="s">
        <v>11</v>
      </c>
      <c r="C21">
        <v>0</v>
      </c>
      <c r="D21" t="s">
        <v>52</v>
      </c>
      <c r="E21">
        <v>3</v>
      </c>
      <c r="F21" t="s">
        <v>88</v>
      </c>
      <c r="G21">
        <v>-1.3307052124397721E-3</v>
      </c>
    </row>
    <row r="22" spans="1:7" x14ac:dyDescent="0.35">
      <c r="A22">
        <v>119</v>
      </c>
      <c r="B22" t="s">
        <v>11</v>
      </c>
      <c r="C22">
        <v>2.6525685297802762E-3</v>
      </c>
      <c r="D22" t="s">
        <v>53</v>
      </c>
      <c r="E22">
        <v>3</v>
      </c>
      <c r="F22" t="s">
        <v>88</v>
      </c>
      <c r="G22">
        <v>1.3218633173405041E-3</v>
      </c>
    </row>
    <row r="23" spans="1:7" x14ac:dyDescent="0.35">
      <c r="A23">
        <v>119</v>
      </c>
      <c r="B23" t="s">
        <v>10</v>
      </c>
      <c r="C23">
        <v>0</v>
      </c>
      <c r="D23" t="s">
        <v>54</v>
      </c>
      <c r="E23">
        <v>3</v>
      </c>
      <c r="F23" t="s">
        <v>88</v>
      </c>
      <c r="G23">
        <v>-3.5641900576606864E-2</v>
      </c>
    </row>
    <row r="24" spans="1:7" x14ac:dyDescent="0.35">
      <c r="A24">
        <v>119</v>
      </c>
      <c r="B24" t="s">
        <v>10</v>
      </c>
      <c r="C24">
        <v>2.6437851902776925E-3</v>
      </c>
      <c r="D24" t="s">
        <v>55</v>
      </c>
      <c r="E24">
        <v>3</v>
      </c>
      <c r="F24" t="s">
        <v>88</v>
      </c>
      <c r="G24">
        <v>-3.2998115386329172E-2</v>
      </c>
    </row>
    <row r="25" spans="1:7" x14ac:dyDescent="0.35">
      <c r="A25">
        <v>119</v>
      </c>
      <c r="B25" t="s">
        <v>10</v>
      </c>
      <c r="C25">
        <v>0</v>
      </c>
      <c r="D25" t="s">
        <v>56</v>
      </c>
      <c r="E25">
        <v>3</v>
      </c>
      <c r="F25" t="s">
        <v>88</v>
      </c>
      <c r="G25">
        <v>-3.5641900576606864E-2</v>
      </c>
    </row>
    <row r="26" spans="1:7" x14ac:dyDescent="0.35">
      <c r="A26">
        <v>119</v>
      </c>
      <c r="B26" t="s">
        <v>10</v>
      </c>
      <c r="C26">
        <v>6.0054268989880762E-3</v>
      </c>
      <c r="D26" t="s">
        <v>57</v>
      </c>
      <c r="E26">
        <v>3</v>
      </c>
      <c r="F26" t="s">
        <v>88</v>
      </c>
      <c r="G26">
        <v>-2.9636473677618787E-2</v>
      </c>
    </row>
    <row r="27" spans="1:7" x14ac:dyDescent="0.35">
      <c r="A27">
        <v>119</v>
      </c>
      <c r="B27" t="s">
        <v>10</v>
      </c>
      <c r="C27">
        <v>2.6437851902777177E-3</v>
      </c>
      <c r="D27" t="s">
        <v>58</v>
      </c>
      <c r="E27">
        <v>3</v>
      </c>
      <c r="F27" t="s">
        <v>88</v>
      </c>
      <c r="G27">
        <v>-3.2998115386329144E-2</v>
      </c>
    </row>
    <row r="28" spans="1:7" x14ac:dyDescent="0.35">
      <c r="A28">
        <v>119</v>
      </c>
      <c r="B28" t="s">
        <v>8</v>
      </c>
      <c r="C28">
        <v>7.8963323401985405E-2</v>
      </c>
      <c r="D28" t="s">
        <v>69</v>
      </c>
      <c r="E28">
        <v>1</v>
      </c>
      <c r="F28" t="s">
        <v>88</v>
      </c>
      <c r="G28">
        <v>-7.9430413677171602E-3</v>
      </c>
    </row>
    <row r="29" spans="1:7" x14ac:dyDescent="0.35">
      <c r="A29">
        <v>119</v>
      </c>
      <c r="B29" t="s">
        <v>8</v>
      </c>
      <c r="C29">
        <v>7.4510223561488995E-2</v>
      </c>
      <c r="D29" t="s">
        <v>70</v>
      </c>
      <c r="E29">
        <v>1</v>
      </c>
      <c r="F29" t="s">
        <v>88</v>
      </c>
      <c r="G29">
        <v>-1.2396141208213571E-2</v>
      </c>
    </row>
    <row r="30" spans="1:7" x14ac:dyDescent="0.35">
      <c r="A30">
        <v>119</v>
      </c>
      <c r="B30" t="s">
        <v>8</v>
      </c>
      <c r="C30">
        <v>7.2502957727417605E-2</v>
      </c>
      <c r="D30" t="s">
        <v>71</v>
      </c>
      <c r="E30">
        <v>1</v>
      </c>
      <c r="F30" t="s">
        <v>88</v>
      </c>
      <c r="G30">
        <v>-1.440340704228496E-2</v>
      </c>
    </row>
    <row r="31" spans="1:7" x14ac:dyDescent="0.35">
      <c r="A31">
        <v>119</v>
      </c>
      <c r="B31" t="s">
        <v>8</v>
      </c>
      <c r="C31">
        <v>6.8329414205685016E-2</v>
      </c>
      <c r="D31" t="s">
        <v>72</v>
      </c>
      <c r="E31">
        <v>1</v>
      </c>
      <c r="F31" t="s">
        <v>88</v>
      </c>
      <c r="G31">
        <v>-1.857695056401755E-2</v>
      </c>
    </row>
    <row r="32" spans="1:7" x14ac:dyDescent="0.35">
      <c r="A32">
        <v>119</v>
      </c>
      <c r="B32" t="s">
        <v>8</v>
      </c>
      <c r="C32">
        <v>6.8105383339436942E-2</v>
      </c>
      <c r="D32" t="s">
        <v>73</v>
      </c>
      <c r="E32">
        <v>1</v>
      </c>
      <c r="F32" t="s">
        <v>88</v>
      </c>
      <c r="G32">
        <v>-1.8800981430265623E-2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callibration curve</vt:lpstr>
      <vt:lpstr>sample</vt:lpstr>
      <vt:lpstr>R</vt:lpstr>
      <vt:lpstr>Ranalysis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Arthur Vienne</dc:creator>
  <cp:keywords/>
  <dc:description/>
  <cp:lastModifiedBy>Arthur Vienne</cp:lastModifiedBy>
  <cp:revision/>
  <dcterms:created xsi:type="dcterms:W3CDTF">2022-12-06T15:49:07Z</dcterms:created>
  <dcterms:modified xsi:type="dcterms:W3CDTF">2025-12-08T11:07:02Z</dcterms:modified>
  <cp:category/>
  <cp:contentStatus/>
</cp:coreProperties>
</file>