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0" documentId="8_{D82A5988-DC27-49BB-BF90-1686ED41EC22}" xr6:coauthVersionLast="47" xr6:coauthVersionMax="47" xr10:uidLastSave="{00000000-0000-0000-0000-000000000000}"/>
  <bookViews>
    <workbookView xWindow="-120" yWindow="-120" windowWidth="29040" windowHeight="15840" activeTab="1" xr2:uid="{698D3D18-E4C6-409D-B539-E7F3EEF0F6F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1" l="1"/>
  <c r="R15" i="1"/>
  <c r="R13" i="1"/>
  <c r="R11" i="1"/>
  <c r="R9" i="1"/>
  <c r="R7" i="1"/>
  <c r="R19" i="2"/>
  <c r="R17" i="2"/>
  <c r="R15" i="2"/>
  <c r="R13" i="2"/>
  <c r="R11" i="2"/>
  <c r="R9" i="2"/>
  <c r="Q10" i="2"/>
  <c r="Q11" i="2"/>
  <c r="Q12" i="2"/>
  <c r="Q13" i="2"/>
  <c r="Q14" i="2"/>
  <c r="Q15" i="2"/>
  <c r="Q16" i="2"/>
  <c r="Q17" i="2"/>
  <c r="Q18" i="2"/>
  <c r="Q19" i="2"/>
  <c r="Q20" i="2"/>
  <c r="Q21" i="2"/>
  <c r="Q9" i="2"/>
  <c r="P10" i="2"/>
  <c r="P11" i="2"/>
  <c r="P12" i="2"/>
  <c r="P13" i="2"/>
  <c r="P14" i="2"/>
  <c r="P15" i="2"/>
  <c r="P16" i="2"/>
  <c r="P17" i="2"/>
  <c r="P18" i="2"/>
  <c r="P19" i="2"/>
  <c r="P20" i="2"/>
  <c r="P21" i="2"/>
  <c r="P9" i="2"/>
  <c r="N10" i="2"/>
  <c r="N11" i="2"/>
  <c r="N12" i="2"/>
  <c r="N13" i="2"/>
  <c r="N14" i="2"/>
  <c r="N15" i="2"/>
  <c r="N16" i="2"/>
  <c r="N17" i="2"/>
  <c r="N18" i="2"/>
  <c r="N19" i="2"/>
  <c r="N20" i="2"/>
  <c r="N21" i="2"/>
  <c r="N9" i="2"/>
  <c r="M9" i="2"/>
  <c r="K10" i="2"/>
  <c r="K11" i="2"/>
  <c r="K12" i="2"/>
  <c r="K13" i="2"/>
  <c r="K14" i="2"/>
  <c r="K15" i="2"/>
  <c r="K16" i="2"/>
  <c r="K17" i="2"/>
  <c r="K18" i="2"/>
  <c r="K19" i="2"/>
  <c r="K20" i="2"/>
  <c r="K21" i="2"/>
  <c r="K9" i="2"/>
  <c r="J9" i="2"/>
  <c r="H10" i="2"/>
  <c r="H11" i="2"/>
  <c r="H12" i="2"/>
  <c r="H13" i="2"/>
  <c r="H14" i="2"/>
  <c r="H15" i="2"/>
  <c r="H16" i="2"/>
  <c r="H17" i="2"/>
  <c r="H18" i="2"/>
  <c r="H19" i="2"/>
  <c r="H20" i="2"/>
  <c r="H21" i="2"/>
  <c r="H9" i="2"/>
  <c r="G9" i="2"/>
  <c r="K10" i="1"/>
  <c r="P10" i="1" s="1"/>
  <c r="Q10" i="1" s="1"/>
  <c r="K9" i="1"/>
  <c r="Q8" i="1"/>
  <c r="Q7" i="1"/>
  <c r="P8" i="1"/>
  <c r="P11" i="1"/>
  <c r="Q11" i="1" s="1"/>
  <c r="P15" i="1"/>
  <c r="P7" i="1"/>
  <c r="N9" i="1"/>
  <c r="N10" i="1"/>
  <c r="N11" i="1"/>
  <c r="N12" i="1"/>
  <c r="N13" i="1"/>
  <c r="N14" i="1"/>
  <c r="N15" i="1"/>
  <c r="N16" i="1"/>
  <c r="N17" i="1"/>
  <c r="N18" i="1"/>
  <c r="N8" i="1"/>
  <c r="N7" i="1"/>
  <c r="M7" i="1"/>
  <c r="K7" i="1"/>
  <c r="P9" i="1"/>
  <c r="Q9" i="1" s="1"/>
  <c r="K11" i="1"/>
  <c r="K12" i="1"/>
  <c r="P12" i="1" s="1"/>
  <c r="Q12" i="1" s="1"/>
  <c r="K13" i="1"/>
  <c r="P13" i="1" s="1"/>
  <c r="Q13" i="1" s="1"/>
  <c r="K14" i="1"/>
  <c r="P14" i="1" s="1"/>
  <c r="Q14" i="1" s="1"/>
  <c r="K15" i="1"/>
  <c r="K16" i="1"/>
  <c r="P16" i="1" s="1"/>
  <c r="Q16" i="1" s="1"/>
  <c r="K17" i="1"/>
  <c r="P17" i="1" s="1"/>
  <c r="Q17" i="1" s="1"/>
  <c r="K18" i="1"/>
  <c r="P18" i="1" s="1"/>
  <c r="Q18" i="1" s="1"/>
  <c r="K8" i="1"/>
  <c r="J7" i="1"/>
  <c r="H8" i="1"/>
  <c r="H9" i="1"/>
  <c r="H10" i="1"/>
  <c r="H11" i="1"/>
  <c r="H12" i="1"/>
  <c r="H13" i="1"/>
  <c r="H14" i="1"/>
  <c r="H15" i="1"/>
  <c r="H16" i="1"/>
  <c r="H17" i="1"/>
  <c r="H18" i="1"/>
  <c r="H7" i="1"/>
  <c r="G7" i="1"/>
  <c r="Q15" i="1" l="1"/>
</calcChain>
</file>

<file path=xl/sharedStrings.xml><?xml version="1.0" encoding="utf-8"?>
<sst xmlns="http://schemas.openxmlformats.org/spreadsheetml/2006/main" count="24" uniqueCount="12">
  <si>
    <t>Densitometric analysis 15 10 24</t>
  </si>
  <si>
    <t>WT</t>
  </si>
  <si>
    <t>R161A</t>
  </si>
  <si>
    <t>R161A+ F162A</t>
  </si>
  <si>
    <t>R179E</t>
  </si>
  <si>
    <t>R179A</t>
  </si>
  <si>
    <t>R171E+F172A+R179E</t>
  </si>
  <si>
    <t>Flag D2 IP</t>
  </si>
  <si>
    <t>HA N1 IP</t>
  </si>
  <si>
    <t>Flag D2 WCL</t>
  </si>
  <si>
    <t>P/N</t>
  </si>
  <si>
    <t>D2 IP/D2 WCL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</si>
</sst>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71DEF-0A3C-4746-A7DC-4B963C70D7D2}">
  <dimension ref="C3:R18"/>
  <sheetViews>
    <sheetView topLeftCell="C1" workbookViewId="0">
      <selection activeCell="AA26" sqref="AA26"/>
    </sheetView>
  </sheetViews>
  <sheetFormatPr defaultRowHeight="15" x14ac:dyDescent="0.25"/>
  <cols>
    <col min="5" max="5" width="19" customWidth="1"/>
    <col min="6" max="7" width="13.140625" customWidth="1"/>
    <col min="8" max="8" width="14.28515625" customWidth="1"/>
    <col min="9" max="9" width="11.140625" customWidth="1"/>
    <col min="16" max="16" width="14.85546875" customWidth="1"/>
  </cols>
  <sheetData>
    <row r="3" spans="3:18" x14ac:dyDescent="0.25">
      <c r="C3" s="1" t="s">
        <v>0</v>
      </c>
    </row>
    <row r="6" spans="3:18" x14ac:dyDescent="0.25">
      <c r="F6" t="s">
        <v>7</v>
      </c>
      <c r="I6" t="s">
        <v>9</v>
      </c>
      <c r="L6" t="s">
        <v>8</v>
      </c>
      <c r="P6" t="s">
        <v>11</v>
      </c>
      <c r="Q6" t="s">
        <v>10</v>
      </c>
    </row>
    <row r="7" spans="3:18" x14ac:dyDescent="0.25">
      <c r="E7" t="s">
        <v>1</v>
      </c>
      <c r="F7">
        <v>138</v>
      </c>
      <c r="G7">
        <f>(AVERAGE(F7:F8))</f>
        <v>240</v>
      </c>
      <c r="H7">
        <f>(F7/240)</f>
        <v>0.57499999999999996</v>
      </c>
      <c r="I7">
        <v>5020</v>
      </c>
      <c r="J7">
        <f>(AVERAGE(I7:I8))</f>
        <v>6200</v>
      </c>
      <c r="K7">
        <f>(5020/6200)</f>
        <v>0.80967741935483872</v>
      </c>
      <c r="L7">
        <v>16.7</v>
      </c>
      <c r="M7">
        <f>(AVERAGE(L7:L8))</f>
        <v>19.399999999999999</v>
      </c>
      <c r="N7">
        <f>(L7/M7)</f>
        <v>0.86082474226804129</v>
      </c>
      <c r="P7">
        <f>(H7/K7)</f>
        <v>0.71015936254980072</v>
      </c>
      <c r="Q7">
        <f>(P7/N7)</f>
        <v>0.82497554691413966</v>
      </c>
      <c r="R7">
        <f>(AVERAGE(Q7:Q8))</f>
        <v>0.93793566368257819</v>
      </c>
    </row>
    <row r="8" spans="3:18" x14ac:dyDescent="0.25">
      <c r="F8">
        <v>342</v>
      </c>
      <c r="H8">
        <f t="shared" ref="H8:H18" si="0">(F8/240)</f>
        <v>1.425</v>
      </c>
      <c r="I8">
        <v>7380</v>
      </c>
      <c r="K8">
        <f>(I8/6200)</f>
        <v>1.1903225806451614</v>
      </c>
      <c r="L8">
        <v>22.1</v>
      </c>
      <c r="N8">
        <f>(L8/19.4)</f>
        <v>1.1391752577319589</v>
      </c>
      <c r="P8">
        <f t="shared" ref="P8:P18" si="1">(H8/K8)</f>
        <v>1.1971544715447153</v>
      </c>
      <c r="Q8">
        <f t="shared" ref="Q8:Q18" si="2">(P8/N8)</f>
        <v>1.0508957804510168</v>
      </c>
    </row>
    <row r="9" spans="3:18" x14ac:dyDescent="0.25">
      <c r="E9" t="s">
        <v>2</v>
      </c>
      <c r="F9">
        <v>143</v>
      </c>
      <c r="H9">
        <f t="shared" si="0"/>
        <v>0.59583333333333333</v>
      </c>
      <c r="I9">
        <v>5430</v>
      </c>
      <c r="K9">
        <f>(5430/6200)</f>
        <v>0.87580645161290327</v>
      </c>
      <c r="L9">
        <v>14.7</v>
      </c>
      <c r="N9">
        <f t="shared" ref="N9:N18" si="3">(L9/19.4)</f>
        <v>0.75773195876288657</v>
      </c>
      <c r="P9">
        <f t="shared" si="1"/>
        <v>0.68032535297728669</v>
      </c>
      <c r="Q9">
        <f t="shared" si="2"/>
        <v>0.89784434338499064</v>
      </c>
      <c r="R9">
        <f>(AVERAGE(Q9:Q10))</f>
        <v>0.9715600974750751</v>
      </c>
    </row>
    <row r="10" spans="3:18" x14ac:dyDescent="0.25">
      <c r="F10">
        <v>194</v>
      </c>
      <c r="H10">
        <f t="shared" si="0"/>
        <v>0.80833333333333335</v>
      </c>
      <c r="I10">
        <v>6890</v>
      </c>
      <c r="K10">
        <f>(6890/6200)</f>
        <v>1.1112903225806452</v>
      </c>
      <c r="L10">
        <v>13.5</v>
      </c>
      <c r="N10">
        <f t="shared" si="3"/>
        <v>0.6958762886597939</v>
      </c>
      <c r="P10">
        <f t="shared" si="1"/>
        <v>0.72738268021286889</v>
      </c>
      <c r="Q10">
        <f t="shared" si="2"/>
        <v>1.0452758515651597</v>
      </c>
    </row>
    <row r="11" spans="3:18" x14ac:dyDescent="0.25">
      <c r="E11" t="s">
        <v>3</v>
      </c>
      <c r="F11">
        <v>153</v>
      </c>
      <c r="H11">
        <f t="shared" si="0"/>
        <v>0.63749999999999996</v>
      </c>
      <c r="I11">
        <v>18800</v>
      </c>
      <c r="K11">
        <f t="shared" ref="K11:K18" si="4">(I11/6200)</f>
        <v>3.032258064516129</v>
      </c>
      <c r="L11">
        <v>10.6</v>
      </c>
      <c r="N11">
        <f t="shared" si="3"/>
        <v>0.54639175257731964</v>
      </c>
      <c r="P11">
        <f t="shared" si="1"/>
        <v>0.21023936170212765</v>
      </c>
      <c r="Q11">
        <f t="shared" si="2"/>
        <v>0.38477769971898829</v>
      </c>
      <c r="R11">
        <f>(AVERAGE(Q11:Q12))</f>
        <v>0.37105311611500125</v>
      </c>
    </row>
    <row r="12" spans="3:18" x14ac:dyDescent="0.25">
      <c r="F12">
        <v>160</v>
      </c>
      <c r="H12">
        <f t="shared" si="0"/>
        <v>0.66666666666666663</v>
      </c>
      <c r="I12">
        <v>23400</v>
      </c>
      <c r="K12">
        <f t="shared" si="4"/>
        <v>3.774193548387097</v>
      </c>
      <c r="L12">
        <v>9.59</v>
      </c>
      <c r="N12">
        <f t="shared" si="3"/>
        <v>0.49432989690721651</v>
      </c>
      <c r="P12">
        <f t="shared" si="1"/>
        <v>0.17663817663817663</v>
      </c>
      <c r="Q12">
        <f t="shared" si="2"/>
        <v>0.35732853251101421</v>
      </c>
    </row>
    <row r="13" spans="3:18" x14ac:dyDescent="0.25">
      <c r="E13" t="s">
        <v>4</v>
      </c>
      <c r="F13">
        <v>29.7</v>
      </c>
      <c r="H13">
        <f t="shared" si="0"/>
        <v>0.12375</v>
      </c>
      <c r="I13">
        <v>6810</v>
      </c>
      <c r="K13">
        <f t="shared" si="4"/>
        <v>1.0983870967741935</v>
      </c>
      <c r="L13">
        <v>17.899999999999999</v>
      </c>
      <c r="N13">
        <f t="shared" si="3"/>
        <v>0.92268041237113396</v>
      </c>
      <c r="P13">
        <f t="shared" si="1"/>
        <v>0.11266519823788546</v>
      </c>
      <c r="Q13">
        <f t="shared" si="2"/>
        <v>0.12210641596731721</v>
      </c>
      <c r="R13">
        <f>(AVERAGE(Q13:Q14))</f>
        <v>0.10937594303184228</v>
      </c>
    </row>
    <row r="14" spans="3:18" x14ac:dyDescent="0.25">
      <c r="F14">
        <v>12.1</v>
      </c>
      <c r="H14">
        <f t="shared" si="0"/>
        <v>5.0416666666666665E-2</v>
      </c>
      <c r="I14">
        <v>4580</v>
      </c>
      <c r="K14">
        <f t="shared" si="4"/>
        <v>0.73870967741935489</v>
      </c>
      <c r="L14">
        <v>13.7</v>
      </c>
      <c r="N14">
        <f t="shared" si="3"/>
        <v>0.70618556701030932</v>
      </c>
      <c r="P14">
        <f t="shared" si="1"/>
        <v>6.8249636098981076E-2</v>
      </c>
      <c r="Q14">
        <f t="shared" si="2"/>
        <v>9.6645470096367356E-2</v>
      </c>
    </row>
    <row r="15" spans="3:18" x14ac:dyDescent="0.25">
      <c r="E15" t="s">
        <v>5</v>
      </c>
      <c r="F15">
        <v>260</v>
      </c>
      <c r="H15">
        <f t="shared" si="0"/>
        <v>1.0833333333333333</v>
      </c>
      <c r="I15">
        <v>11800</v>
      </c>
      <c r="K15">
        <f t="shared" si="4"/>
        <v>1.903225806451613</v>
      </c>
      <c r="L15">
        <v>15.8</v>
      </c>
      <c r="N15">
        <f t="shared" si="3"/>
        <v>0.81443298969072175</v>
      </c>
      <c r="P15">
        <f t="shared" si="1"/>
        <v>0.56920903954802249</v>
      </c>
      <c r="Q15">
        <f t="shared" si="2"/>
        <v>0.69890223843238197</v>
      </c>
      <c r="R15">
        <f>(AVERAGE(Q15:Q16))</f>
        <v>0.41364932731637749</v>
      </c>
    </row>
    <row r="16" spans="3:18" x14ac:dyDescent="0.25">
      <c r="F16">
        <v>64.099999999999994</v>
      </c>
      <c r="H16">
        <f t="shared" si="0"/>
        <v>0.26708333333333328</v>
      </c>
      <c r="I16">
        <v>18000</v>
      </c>
      <c r="K16">
        <f t="shared" si="4"/>
        <v>2.903225806451613</v>
      </c>
      <c r="L16">
        <v>13.9</v>
      </c>
      <c r="N16">
        <f t="shared" si="3"/>
        <v>0.71649484536082486</v>
      </c>
      <c r="P16">
        <f t="shared" si="1"/>
        <v>9.1995370370370352E-2</v>
      </c>
      <c r="Q16">
        <f t="shared" si="2"/>
        <v>0.12839641620037298</v>
      </c>
    </row>
    <row r="17" spans="5:18" x14ac:dyDescent="0.25">
      <c r="E17" t="s">
        <v>6</v>
      </c>
      <c r="F17">
        <v>1.72</v>
      </c>
      <c r="H17">
        <f t="shared" si="0"/>
        <v>7.1666666666666667E-3</v>
      </c>
      <c r="I17">
        <v>12800</v>
      </c>
      <c r="K17">
        <f t="shared" si="4"/>
        <v>2.064516129032258</v>
      </c>
      <c r="L17">
        <v>14.3</v>
      </c>
      <c r="N17">
        <f t="shared" si="3"/>
        <v>0.73711340206185572</v>
      </c>
      <c r="P17">
        <f t="shared" si="1"/>
        <v>3.4713541666666669E-3</v>
      </c>
      <c r="Q17">
        <f t="shared" si="2"/>
        <v>4.7093895687645689E-3</v>
      </c>
      <c r="R17">
        <f>(AVERAGE(Q17:Q18))</f>
        <v>7.8359020369310004E-3</v>
      </c>
    </row>
    <row r="18" spans="5:18" x14ac:dyDescent="0.25">
      <c r="F18">
        <v>3.39</v>
      </c>
      <c r="H18">
        <f t="shared" si="0"/>
        <v>1.4125E-2</v>
      </c>
      <c r="I18">
        <v>12600</v>
      </c>
      <c r="K18">
        <f t="shared" si="4"/>
        <v>2.032258064516129</v>
      </c>
      <c r="L18">
        <v>12.3</v>
      </c>
      <c r="N18">
        <f t="shared" si="3"/>
        <v>0.63402061855670111</v>
      </c>
      <c r="P18">
        <f t="shared" si="1"/>
        <v>6.9503968253968257E-3</v>
      </c>
      <c r="Q18">
        <f t="shared" si="2"/>
        <v>1.0962414505097431E-2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F0D26-C4B4-4CCB-8A47-7091BD8247F5}">
  <dimension ref="C5:R21"/>
  <sheetViews>
    <sheetView tabSelected="1" workbookViewId="0">
      <selection activeCell="U20" sqref="U20"/>
    </sheetView>
  </sheetViews>
  <sheetFormatPr defaultRowHeight="15" x14ac:dyDescent="0.25"/>
  <cols>
    <col min="5" max="5" width="18.42578125" customWidth="1"/>
  </cols>
  <sheetData>
    <row r="5" spans="3:18" x14ac:dyDescent="0.25">
      <c r="C5" s="1" t="s">
        <v>0</v>
      </c>
    </row>
    <row r="8" spans="3:18" x14ac:dyDescent="0.25">
      <c r="F8" t="s">
        <v>7</v>
      </c>
      <c r="I8" t="s">
        <v>9</v>
      </c>
      <c r="L8" t="s">
        <v>8</v>
      </c>
      <c r="P8" t="s">
        <v>11</v>
      </c>
      <c r="Q8" t="s">
        <v>10</v>
      </c>
    </row>
    <row r="9" spans="3:18" x14ac:dyDescent="0.25">
      <c r="E9" t="s">
        <v>1</v>
      </c>
      <c r="F9">
        <v>2260</v>
      </c>
      <c r="G9">
        <f>(AVERAGE(F9:F10))</f>
        <v>1399</v>
      </c>
      <c r="H9">
        <f>(F9/1399)</f>
        <v>1.6154395997140816</v>
      </c>
      <c r="I9">
        <v>40600</v>
      </c>
      <c r="J9">
        <f>(AVERAGE(I9:I10))</f>
        <v>40050</v>
      </c>
      <c r="K9">
        <f>(I9/40050)</f>
        <v>1.0137328339575531</v>
      </c>
      <c r="L9">
        <v>1170</v>
      </c>
      <c r="M9">
        <f>(AVERAGE(L9:L10))</f>
        <v>1095</v>
      </c>
      <c r="N9">
        <f>(L9/1095)</f>
        <v>1.0684931506849316</v>
      </c>
      <c r="P9">
        <f>(H9/K9)</f>
        <v>1.5935555657278071</v>
      </c>
      <c r="Q9">
        <f>(P9/N9)</f>
        <v>1.4914045679247425</v>
      </c>
      <c r="R9">
        <f>(AVERAGE(Q9:Q10))</f>
        <v>0.95499491506734624</v>
      </c>
    </row>
    <row r="10" spans="3:18" x14ac:dyDescent="0.25">
      <c r="F10">
        <v>538</v>
      </c>
      <c r="H10">
        <f t="shared" ref="H10:H21" si="0">(F10/1399)</f>
        <v>0.38456040028591854</v>
      </c>
      <c r="I10">
        <v>39500</v>
      </c>
      <c r="K10">
        <f t="shared" ref="K10:K21" si="1">(I10/40050)</f>
        <v>0.98626716604244691</v>
      </c>
      <c r="L10">
        <v>1020</v>
      </c>
      <c r="N10">
        <f t="shared" ref="N10:N21" si="2">(L10/1095)</f>
        <v>0.93150684931506844</v>
      </c>
      <c r="P10">
        <f t="shared" ref="P10:P21" si="3">(H10/K10)</f>
        <v>0.38991503877091233</v>
      </c>
      <c r="Q10">
        <f t="shared" ref="Q10:Q21" si="4">(P10/N10)</f>
        <v>0.41858526220995002</v>
      </c>
    </row>
    <row r="11" spans="3:18" x14ac:dyDescent="0.25">
      <c r="E11" t="s">
        <v>2</v>
      </c>
      <c r="F11">
        <v>970</v>
      </c>
      <c r="H11">
        <f t="shared" si="0"/>
        <v>0.69335239456754827</v>
      </c>
      <c r="I11">
        <v>51200</v>
      </c>
      <c r="K11">
        <f t="shared" si="1"/>
        <v>1.2784019975031211</v>
      </c>
      <c r="L11">
        <v>1280</v>
      </c>
      <c r="N11">
        <f t="shared" si="2"/>
        <v>1.1689497716894977</v>
      </c>
      <c r="P11">
        <f t="shared" si="3"/>
        <v>0.54235866020371692</v>
      </c>
      <c r="Q11">
        <f t="shared" si="4"/>
        <v>0.46397088509614848</v>
      </c>
      <c r="R11">
        <f>(AVERAGE(Q11:Q12))</f>
        <v>0.54974123535813257</v>
      </c>
    </row>
    <row r="12" spans="3:18" x14ac:dyDescent="0.25">
      <c r="F12">
        <v>948</v>
      </c>
      <c r="H12">
        <f t="shared" si="0"/>
        <v>0.67762687634024299</v>
      </c>
      <c r="I12">
        <v>42900</v>
      </c>
      <c r="K12">
        <f t="shared" si="1"/>
        <v>1.0711610486891385</v>
      </c>
      <c r="L12">
        <v>1090</v>
      </c>
      <c r="N12">
        <f t="shared" si="2"/>
        <v>0.99543378995433784</v>
      </c>
      <c r="P12">
        <f t="shared" si="3"/>
        <v>0.63260970623372337</v>
      </c>
      <c r="Q12">
        <f t="shared" si="4"/>
        <v>0.63551158562011667</v>
      </c>
    </row>
    <row r="13" spans="3:18" x14ac:dyDescent="0.25">
      <c r="E13" t="s">
        <v>3</v>
      </c>
      <c r="F13">
        <v>628</v>
      </c>
      <c r="H13">
        <f t="shared" si="0"/>
        <v>0.44889206576125806</v>
      </c>
      <c r="I13">
        <v>51300</v>
      </c>
      <c r="K13">
        <f t="shared" si="1"/>
        <v>1.2808988764044944</v>
      </c>
      <c r="L13">
        <v>1080</v>
      </c>
      <c r="N13">
        <f t="shared" si="2"/>
        <v>0.98630136986301364</v>
      </c>
      <c r="P13">
        <f t="shared" si="3"/>
        <v>0.35045082326975407</v>
      </c>
      <c r="Q13">
        <f t="shared" si="4"/>
        <v>0.35531819581516733</v>
      </c>
      <c r="R13">
        <f>(AVERAGE(Q13:Q14))</f>
        <v>0.35555021861605296</v>
      </c>
    </row>
    <row r="14" spans="3:18" x14ac:dyDescent="0.25">
      <c r="F14">
        <v>547</v>
      </c>
      <c r="H14">
        <f t="shared" si="0"/>
        <v>0.39099356683345249</v>
      </c>
      <c r="I14">
        <v>45900</v>
      </c>
      <c r="K14">
        <f t="shared" si="1"/>
        <v>1.146067415730337</v>
      </c>
      <c r="L14">
        <v>1050</v>
      </c>
      <c r="N14">
        <f t="shared" si="2"/>
        <v>0.95890410958904104</v>
      </c>
      <c r="P14">
        <f t="shared" si="3"/>
        <v>0.34116105341350267</v>
      </c>
      <c r="Q14">
        <f t="shared" si="4"/>
        <v>0.35578224141693854</v>
      </c>
    </row>
    <row r="15" spans="3:18" x14ac:dyDescent="0.25">
      <c r="E15" t="s">
        <v>4</v>
      </c>
      <c r="F15">
        <v>53.6</v>
      </c>
      <c r="H15">
        <f t="shared" si="0"/>
        <v>3.8313080771979986E-2</v>
      </c>
      <c r="I15">
        <v>28900</v>
      </c>
      <c r="K15">
        <f t="shared" si="1"/>
        <v>0.72159800249687889</v>
      </c>
      <c r="L15">
        <v>1680</v>
      </c>
      <c r="N15">
        <f t="shared" si="2"/>
        <v>1.5342465753424657</v>
      </c>
      <c r="P15">
        <f t="shared" si="3"/>
        <v>5.3094771104422095E-2</v>
      </c>
      <c r="Q15">
        <f t="shared" si="4"/>
        <v>3.4606413309132257E-2</v>
      </c>
      <c r="R15">
        <f>(AVERAGE(Q15:Q16))</f>
        <v>4.9067897746267408E-2</v>
      </c>
    </row>
    <row r="16" spans="3:18" x14ac:dyDescent="0.25">
      <c r="F16">
        <v>105</v>
      </c>
      <c r="H16">
        <f t="shared" si="0"/>
        <v>7.5053609721229445E-2</v>
      </c>
      <c r="I16">
        <v>31400</v>
      </c>
      <c r="K16">
        <f t="shared" si="1"/>
        <v>0.78401997503121101</v>
      </c>
      <c r="L16">
        <v>1650</v>
      </c>
      <c r="N16">
        <f t="shared" si="2"/>
        <v>1.5068493150684932</v>
      </c>
      <c r="P16">
        <f t="shared" si="3"/>
        <v>9.5729206029784686E-2</v>
      </c>
      <c r="Q16">
        <f t="shared" si="4"/>
        <v>6.3529382183402566E-2</v>
      </c>
    </row>
    <row r="17" spans="5:18" x14ac:dyDescent="0.25">
      <c r="E17" t="s">
        <v>5</v>
      </c>
      <c r="F17">
        <v>27.9</v>
      </c>
      <c r="H17">
        <f t="shared" si="0"/>
        <v>1.9942816297355254E-2</v>
      </c>
      <c r="I17">
        <v>27500</v>
      </c>
      <c r="K17">
        <f t="shared" si="1"/>
        <v>0.68664169787765295</v>
      </c>
      <c r="L17">
        <v>1440</v>
      </c>
      <c r="N17">
        <f t="shared" si="2"/>
        <v>1.3150684931506849</v>
      </c>
      <c r="P17">
        <f t="shared" si="3"/>
        <v>2.9043992462148286E-2</v>
      </c>
      <c r="Q17">
        <f t="shared" si="4"/>
        <v>2.2085535934758593E-2</v>
      </c>
      <c r="R17">
        <f>(AVERAGE(Q17:Q18))</f>
        <v>3.0125139400491354E-2</v>
      </c>
    </row>
    <row r="18" spans="5:18" x14ac:dyDescent="0.25">
      <c r="F18">
        <v>43.2</v>
      </c>
      <c r="H18">
        <f t="shared" si="0"/>
        <v>3.0879199428162977E-2</v>
      </c>
      <c r="I18">
        <v>25900</v>
      </c>
      <c r="K18">
        <f t="shared" si="1"/>
        <v>0.64669163545568042</v>
      </c>
      <c r="L18">
        <v>1370</v>
      </c>
      <c r="N18">
        <f t="shared" si="2"/>
        <v>1.2511415525114156</v>
      </c>
      <c r="P18">
        <f t="shared" si="3"/>
        <v>4.7749495640846608E-2</v>
      </c>
      <c r="Q18">
        <f t="shared" si="4"/>
        <v>3.8164742866224115E-2</v>
      </c>
    </row>
    <row r="19" spans="5:18" x14ac:dyDescent="0.25">
      <c r="E19" t="s">
        <v>6</v>
      </c>
      <c r="F19">
        <v>28.2</v>
      </c>
      <c r="H19">
        <f t="shared" si="0"/>
        <v>2.0157255182273053E-2</v>
      </c>
      <c r="I19">
        <v>35100</v>
      </c>
      <c r="K19">
        <f t="shared" si="1"/>
        <v>0.8764044943820225</v>
      </c>
      <c r="L19">
        <v>935</v>
      </c>
      <c r="N19">
        <f t="shared" si="2"/>
        <v>0.85388127853881279</v>
      </c>
      <c r="P19">
        <f t="shared" si="3"/>
        <v>2.2999945015670535E-2</v>
      </c>
      <c r="Q19">
        <f t="shared" si="4"/>
        <v>2.6935764483592764E-2</v>
      </c>
      <c r="R19">
        <f>(AVERAGE(Q19:Q20))</f>
        <v>2.9428204172295889E-2</v>
      </c>
    </row>
    <row r="20" spans="5:18" x14ac:dyDescent="0.25">
      <c r="F20">
        <v>33.6</v>
      </c>
      <c r="H20">
        <f t="shared" si="0"/>
        <v>2.4017155110793425E-2</v>
      </c>
      <c r="I20">
        <v>37200</v>
      </c>
      <c r="K20">
        <f t="shared" si="1"/>
        <v>0.92883895131086147</v>
      </c>
      <c r="L20">
        <v>887</v>
      </c>
      <c r="N20">
        <f t="shared" si="2"/>
        <v>0.81004566210045659</v>
      </c>
      <c r="P20">
        <f t="shared" si="3"/>
        <v>2.5857179091055824E-2</v>
      </c>
      <c r="Q20">
        <f t="shared" si="4"/>
        <v>3.1920643860999014E-2</v>
      </c>
    </row>
    <row r="21" spans="5:18" x14ac:dyDescent="0.25">
      <c r="F21">
        <v>126</v>
      </c>
      <c r="H21">
        <f t="shared" si="0"/>
        <v>9.0064331665475339E-2</v>
      </c>
      <c r="I21">
        <v>30900</v>
      </c>
      <c r="K21">
        <f t="shared" si="1"/>
        <v>0.77153558052434457</v>
      </c>
      <c r="L21">
        <v>2960</v>
      </c>
      <c r="N21">
        <f t="shared" si="2"/>
        <v>2.7031963470319633</v>
      </c>
      <c r="P21">
        <f t="shared" si="3"/>
        <v>0.11673386677030057</v>
      </c>
      <c r="Q21">
        <f t="shared" si="4"/>
        <v>4.3183643281580787E-2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2024-11-15T18:04:01Z</dcterms:created>
  <dcterms:modified xsi:type="dcterms:W3CDTF">2025-04-14T18:41:21Z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2025-04-14T18:40:48Z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2b015d5e-6e53-416d-8f61-00e1e8162124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