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mail-my.sharepoint.com/personal/ramnekar001_dundee_ac_uk/Documents/Documents/Ram/PAPER A/For ZENODO/Graph Files/"/>
    </mc:Choice>
  </mc:AlternateContent>
  <xr:revisionPtr revIDLastSave="3" documentId="8_{0D121622-5D17-4275-84DC-C9C4254C3DF5}" xr6:coauthVersionLast="47" xr6:coauthVersionMax="47" xr10:uidLastSave="{9FF39133-D171-4C67-9ACC-AEA49A0B95D2}"/>
  <bookViews>
    <workbookView xWindow="-120" yWindow="-120" windowWidth="29040" windowHeight="15840" xr2:uid="{4E098D29-D9F7-40AB-8939-37C402EC3DA8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8" i="1" l="1"/>
  <c r="Q10" i="1"/>
  <c r="Q12" i="1"/>
  <c r="Q14" i="1"/>
  <c r="Q16" i="1"/>
  <c r="Q18" i="1"/>
  <c r="Q20" i="1"/>
  <c r="Q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6" i="1"/>
  <c r="O6" i="1"/>
  <c r="P7" i="4"/>
  <c r="P9" i="4"/>
  <c r="P11" i="4"/>
  <c r="P13" i="4"/>
  <c r="P15" i="4"/>
  <c r="P17" i="4"/>
  <c r="P19" i="4"/>
  <c r="P5" i="4"/>
  <c r="O6" i="4"/>
  <c r="O7" i="4"/>
  <c r="O8" i="4"/>
  <c r="O9" i="4"/>
  <c r="O10" i="4"/>
  <c r="O11" i="4"/>
  <c r="O12" i="4"/>
  <c r="O13" i="4"/>
  <c r="O14" i="4"/>
  <c r="O15" i="4"/>
  <c r="O16" i="4"/>
  <c r="O17" i="4"/>
  <c r="O18" i="4"/>
  <c r="O19" i="4"/>
  <c r="O20" i="4"/>
  <c r="O5" i="4"/>
  <c r="N21" i="5"/>
  <c r="L21" i="5"/>
  <c r="I21" i="5"/>
  <c r="N20" i="5"/>
  <c r="O20" i="5" s="1"/>
  <c r="L20" i="5"/>
  <c r="I20" i="5"/>
  <c r="L19" i="5"/>
  <c r="N19" i="5" s="1"/>
  <c r="I19" i="5"/>
  <c r="L18" i="5"/>
  <c r="N18" i="5" s="1"/>
  <c r="I18" i="5"/>
  <c r="L17" i="5"/>
  <c r="I17" i="5"/>
  <c r="N17" i="5" s="1"/>
  <c r="L16" i="5"/>
  <c r="I16" i="5"/>
  <c r="N16" i="5" s="1"/>
  <c r="N15" i="5"/>
  <c r="L15" i="5"/>
  <c r="I15" i="5"/>
  <c r="N14" i="5"/>
  <c r="O14" i="5" s="1"/>
  <c r="L14" i="5"/>
  <c r="I14" i="5"/>
  <c r="L13" i="5"/>
  <c r="N13" i="5" s="1"/>
  <c r="I13" i="5"/>
  <c r="L12" i="5"/>
  <c r="N12" i="5" s="1"/>
  <c r="O12" i="5" s="1"/>
  <c r="I12" i="5"/>
  <c r="L11" i="5"/>
  <c r="I11" i="5"/>
  <c r="N11" i="5" s="1"/>
  <c r="L10" i="5"/>
  <c r="I10" i="5"/>
  <c r="N10" i="5" s="1"/>
  <c r="O10" i="5" s="1"/>
  <c r="L9" i="5"/>
  <c r="I9" i="5"/>
  <c r="N9" i="5" s="1"/>
  <c r="L8" i="5"/>
  <c r="I8" i="5"/>
  <c r="N8" i="5" s="1"/>
  <c r="O8" i="5" s="1"/>
  <c r="N7" i="5"/>
  <c r="L7" i="5"/>
  <c r="I7" i="5"/>
  <c r="N6" i="5"/>
  <c r="O6" i="5" s="1"/>
  <c r="L6" i="5"/>
  <c r="K6" i="5"/>
  <c r="I6" i="5"/>
  <c r="H6" i="5"/>
  <c r="O16" i="5" l="1"/>
  <c r="O18" i="5"/>
  <c r="L19" i="4"/>
  <c r="L17" i="4"/>
  <c r="L15" i="4"/>
  <c r="L13" i="4"/>
  <c r="L11" i="4"/>
  <c r="L9" i="4"/>
  <c r="L7" i="4"/>
  <c r="L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5" i="4"/>
  <c r="P19" i="3"/>
  <c r="P17" i="3"/>
  <c r="P15" i="3"/>
  <c r="P13" i="3"/>
  <c r="P11" i="3"/>
  <c r="P9" i="3"/>
  <c r="P7" i="3"/>
  <c r="P5" i="3"/>
  <c r="K19" i="3"/>
  <c r="K17" i="3"/>
  <c r="K15" i="3"/>
  <c r="K13" i="3"/>
  <c r="K11" i="3"/>
  <c r="K9" i="3"/>
  <c r="K7" i="3"/>
  <c r="K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5" i="3"/>
  <c r="N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5" i="3"/>
  <c r="P20" i="2"/>
  <c r="P18" i="2"/>
  <c r="P16" i="2"/>
  <c r="P14" i="2"/>
  <c r="P12" i="2"/>
  <c r="P10" i="2"/>
  <c r="P8" i="2"/>
  <c r="P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6" i="2"/>
  <c r="N6" i="2"/>
  <c r="K20" i="2"/>
  <c r="K18" i="2"/>
  <c r="K16" i="2"/>
  <c r="K14" i="2"/>
  <c r="K12" i="2"/>
  <c r="K10" i="2"/>
  <c r="K8" i="2"/>
  <c r="K6" i="2"/>
  <c r="I7" i="2"/>
  <c r="I8" i="2"/>
  <c r="I9" i="2"/>
  <c r="I10" i="2"/>
  <c r="J10" i="2" s="1"/>
  <c r="I11" i="2"/>
  <c r="I12" i="2"/>
  <c r="J12" i="2" s="1"/>
  <c r="I13" i="2"/>
  <c r="I14" i="2"/>
  <c r="J14" i="2" s="1"/>
  <c r="I15" i="2"/>
  <c r="I16" i="2"/>
  <c r="J16" i="2" s="1"/>
  <c r="I17" i="2"/>
  <c r="I18" i="2"/>
  <c r="J18" i="2" s="1"/>
  <c r="I19" i="2"/>
  <c r="I20" i="2"/>
  <c r="J20" i="2" s="1"/>
  <c r="I21" i="2"/>
  <c r="I6" i="2"/>
  <c r="J6" i="2" s="1"/>
  <c r="H23" i="2"/>
  <c r="G7" i="2"/>
  <c r="J7" i="2" s="1"/>
  <c r="G8" i="2"/>
  <c r="J8" i="2" s="1"/>
  <c r="G9" i="2"/>
  <c r="J9" i="2" s="1"/>
  <c r="G10" i="2"/>
  <c r="G11" i="2"/>
  <c r="J11" i="2" s="1"/>
  <c r="G12" i="2"/>
  <c r="G13" i="2"/>
  <c r="J13" i="2" s="1"/>
  <c r="G14" i="2"/>
  <c r="G15" i="2"/>
  <c r="J15" i="2" s="1"/>
  <c r="G16" i="2"/>
  <c r="G17" i="2"/>
  <c r="J17" i="2" s="1"/>
  <c r="G18" i="2"/>
  <c r="G19" i="2"/>
  <c r="J19" i="2" s="1"/>
  <c r="G20" i="2"/>
  <c r="G21" i="2"/>
  <c r="J21" i="2" s="1"/>
  <c r="G6" i="2"/>
  <c r="F23" i="2"/>
  <c r="I20" i="1"/>
  <c r="I18" i="1"/>
  <c r="I16" i="1"/>
  <c r="I14" i="1"/>
  <c r="I12" i="1"/>
  <c r="I10" i="1"/>
  <c r="I8" i="1"/>
  <c r="I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6" i="1"/>
  <c r="F23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6" i="1"/>
  <c r="D23" i="1"/>
  <c r="N5" i="4"/>
</calcChain>
</file>

<file path=xl/sharedStrings.xml><?xml version="1.0" encoding="utf-8"?>
<sst xmlns="http://schemas.openxmlformats.org/spreadsheetml/2006/main" count="111" uniqueCount="41">
  <si>
    <t xml:space="preserve">GFP N1 WT C1 </t>
  </si>
  <si>
    <t>GFP N1 WT C2</t>
  </si>
  <si>
    <t>GFP N1 WT S1</t>
  </si>
  <si>
    <t>GFP N1 WT S2</t>
  </si>
  <si>
    <t>GFP N1 KO C1</t>
  </si>
  <si>
    <t>GFP N1 KO C2</t>
  </si>
  <si>
    <t>GFP N1 KO S1</t>
  </si>
  <si>
    <t>GFP N1 KO S2</t>
  </si>
  <si>
    <t>HA- N1 WT C1</t>
  </si>
  <si>
    <t>HA- N1 WT C2</t>
  </si>
  <si>
    <t>HA- N1 WT S1</t>
  </si>
  <si>
    <t>HA- N1 WT S2</t>
  </si>
  <si>
    <t>HA- N1 Thr232 C1</t>
  </si>
  <si>
    <t>HA- N1 Thr232 C2</t>
  </si>
  <si>
    <t>HA- N1 Thr232 S1</t>
  </si>
  <si>
    <t>HA- N1 Thr232 S2</t>
  </si>
  <si>
    <t>SPAKS373</t>
  </si>
  <si>
    <t>OXSR1</t>
  </si>
  <si>
    <t>2nd replicate</t>
  </si>
  <si>
    <t>pSPAK</t>
  </si>
  <si>
    <t>SPAK1</t>
  </si>
  <si>
    <t>pSPAK/SPAK</t>
  </si>
  <si>
    <t>1st  replicate 24 7 23</t>
  </si>
  <si>
    <t>3rd from reversal exp 04 11 23</t>
  </si>
  <si>
    <t>OXR1 phospho</t>
  </si>
  <si>
    <t>4th from reversal exp 02 24</t>
  </si>
  <si>
    <t>SPAK</t>
  </si>
  <si>
    <t>1st with EE AA</t>
  </si>
  <si>
    <t>pOSR1</t>
  </si>
  <si>
    <t>2nd with EEAA</t>
  </si>
  <si>
    <t>5th from reversal exp 02 24</t>
  </si>
  <si>
    <t>3rd with EE AA 16 03 24</t>
  </si>
  <si>
    <t>GFP N1 WT</t>
  </si>
  <si>
    <t>C1</t>
  </si>
  <si>
    <t>C2</t>
  </si>
  <si>
    <t>S1</t>
  </si>
  <si>
    <t>S2</t>
  </si>
  <si>
    <t>GFP-N1 KO Cl3</t>
  </si>
  <si>
    <t>GFP N1 KO + HA N1 WT</t>
  </si>
  <si>
    <t>GFP N1 KO + HA N1 Thr232A</t>
  </si>
  <si>
    <t>pOXSR1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</si>
</sst>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AA5E70-4CF4-4F62-B099-FA39D708DDE0}">
  <dimension ref="C3:W23"/>
  <sheetViews>
    <sheetView tabSelected="1" workbookViewId="0">
      <selection activeCell="G29" sqref="G29"/>
    </sheetView>
  </sheetViews>
  <sheetFormatPr defaultRowHeight="15" x14ac:dyDescent="0.25"/>
  <cols>
    <col min="3" max="3" width="19.28515625" customWidth="1"/>
    <col min="4" max="5" width="15" customWidth="1"/>
    <col min="8" max="8" width="12.7109375" customWidth="1"/>
    <col min="14" max="14" width="13.85546875" customWidth="1"/>
  </cols>
  <sheetData>
    <row r="3" spans="3:23" x14ac:dyDescent="0.25">
      <c r="D3" t="s">
        <v>22</v>
      </c>
    </row>
    <row r="5" spans="3:23" x14ac:dyDescent="0.25">
      <c r="D5" t="s">
        <v>16</v>
      </c>
      <c r="F5" t="s">
        <v>20</v>
      </c>
      <c r="H5" t="s">
        <v>21</v>
      </c>
      <c r="N5" t="s">
        <v>40</v>
      </c>
    </row>
    <row r="6" spans="3:23" x14ac:dyDescent="0.25">
      <c r="C6" s="1" t="s">
        <v>0</v>
      </c>
      <c r="D6">
        <v>642</v>
      </c>
      <c r="E6">
        <f>(D6/613.5)</f>
        <v>1.0464547677261613</v>
      </c>
      <c r="F6">
        <v>3630</v>
      </c>
      <c r="G6">
        <f>(3630/3580)</f>
        <v>1.0139664804469273</v>
      </c>
      <c r="H6">
        <f>(E6/G6)</f>
        <v>1.0320407902092721</v>
      </c>
      <c r="I6">
        <f>(AVERAGE(H6:H7))</f>
        <v>0.98622589531680438</v>
      </c>
      <c r="N6">
        <v>86.1</v>
      </c>
      <c r="O6">
        <f>(AVERAGE(N6:N7))</f>
        <v>86.25</v>
      </c>
      <c r="P6">
        <f>(N6/86.25)</f>
        <v>0.99826086956521731</v>
      </c>
      <c r="Q6">
        <f>(AVERAGE(P6:P7))</f>
        <v>1</v>
      </c>
      <c r="W6" s="2"/>
    </row>
    <row r="7" spans="3:23" x14ac:dyDescent="0.25">
      <c r="C7" s="1" t="s">
        <v>1</v>
      </c>
      <c r="D7">
        <v>585</v>
      </c>
      <c r="E7">
        <f t="shared" ref="E7:E21" si="0">(D7/613.5)</f>
        <v>0.95354523227383858</v>
      </c>
      <c r="F7">
        <v>3530</v>
      </c>
      <c r="G7">
        <f t="shared" ref="G7:G21" si="1">(3630/3580)</f>
        <v>1.0139664804469273</v>
      </c>
      <c r="H7">
        <f t="shared" ref="H7:H21" si="2">(E7/G7)</f>
        <v>0.94041100042433678</v>
      </c>
      <c r="N7">
        <v>86.4</v>
      </c>
      <c r="O7">
        <v>86.25</v>
      </c>
      <c r="P7">
        <f t="shared" ref="P7:P21" si="3">(N7/86.25)</f>
        <v>1.0017391304347827</v>
      </c>
      <c r="W7" s="2"/>
    </row>
    <row r="8" spans="3:23" x14ac:dyDescent="0.25">
      <c r="C8" s="1" t="s">
        <v>2</v>
      </c>
      <c r="D8">
        <v>2040</v>
      </c>
      <c r="E8">
        <f t="shared" si="0"/>
        <v>3.3251833740831298</v>
      </c>
      <c r="F8">
        <v>3430</v>
      </c>
      <c r="G8">
        <f t="shared" si="1"/>
        <v>1.0139664804469273</v>
      </c>
      <c r="H8">
        <f t="shared" si="2"/>
        <v>3.2793819501976875</v>
      </c>
      <c r="I8">
        <f>(AVERAGE(H8:H9))</f>
        <v>3.0061001210145468</v>
      </c>
      <c r="N8">
        <v>1110</v>
      </c>
      <c r="O8">
        <v>86.25</v>
      </c>
      <c r="P8">
        <f t="shared" si="3"/>
        <v>12.869565217391305</v>
      </c>
      <c r="Q8">
        <f t="shared" ref="Q8:Q20" si="4">(AVERAGE(P8:P9))</f>
        <v>10.8</v>
      </c>
      <c r="W8" s="2"/>
    </row>
    <row r="9" spans="3:23" x14ac:dyDescent="0.25">
      <c r="C9" s="1" t="s">
        <v>3</v>
      </c>
      <c r="D9">
        <v>1700</v>
      </c>
      <c r="E9">
        <f t="shared" si="0"/>
        <v>2.7709861450692745</v>
      </c>
      <c r="F9">
        <v>2540</v>
      </c>
      <c r="G9">
        <f t="shared" si="1"/>
        <v>1.0139664804469273</v>
      </c>
      <c r="H9">
        <f t="shared" si="2"/>
        <v>2.7328182918314061</v>
      </c>
      <c r="N9">
        <v>753</v>
      </c>
      <c r="O9">
        <v>86.25</v>
      </c>
      <c r="P9">
        <f t="shared" si="3"/>
        <v>8.730434782608695</v>
      </c>
      <c r="W9" s="2"/>
    </row>
    <row r="10" spans="3:23" x14ac:dyDescent="0.25">
      <c r="C10" s="1" t="s">
        <v>4</v>
      </c>
      <c r="D10">
        <v>489</v>
      </c>
      <c r="E10">
        <f t="shared" si="0"/>
        <v>0.79706601466992666</v>
      </c>
      <c r="F10">
        <v>3370</v>
      </c>
      <c r="G10">
        <f t="shared" si="1"/>
        <v>1.0139664804469273</v>
      </c>
      <c r="H10">
        <f t="shared" si="2"/>
        <v>0.78608714394444568</v>
      </c>
      <c r="I10">
        <f>(AVERAGE(H10:H11))</f>
        <v>0.71937422682032603</v>
      </c>
      <c r="N10">
        <v>86.4</v>
      </c>
      <c r="O10">
        <v>86.25</v>
      </c>
      <c r="P10">
        <f t="shared" si="3"/>
        <v>1.0017391304347827</v>
      </c>
      <c r="Q10">
        <f t="shared" si="4"/>
        <v>0.64463768115942033</v>
      </c>
      <c r="W10" s="2"/>
    </row>
    <row r="11" spans="3:23" x14ac:dyDescent="0.25">
      <c r="C11" s="1" t="s">
        <v>5</v>
      </c>
      <c r="D11">
        <v>406</v>
      </c>
      <c r="E11">
        <f t="shared" si="0"/>
        <v>0.66177669111654447</v>
      </c>
      <c r="F11">
        <v>3090</v>
      </c>
      <c r="G11">
        <f t="shared" si="1"/>
        <v>1.0139664804469273</v>
      </c>
      <c r="H11">
        <f t="shared" si="2"/>
        <v>0.6526613096962065</v>
      </c>
      <c r="N11">
        <v>24.8</v>
      </c>
      <c r="O11">
        <v>86.25</v>
      </c>
      <c r="P11">
        <f t="shared" si="3"/>
        <v>0.28753623188405797</v>
      </c>
      <c r="W11" s="2"/>
    </row>
    <row r="12" spans="3:23" x14ac:dyDescent="0.25">
      <c r="C12" s="1" t="s">
        <v>6</v>
      </c>
      <c r="D12">
        <v>632</v>
      </c>
      <c r="E12">
        <f t="shared" si="0"/>
        <v>1.030154849225754</v>
      </c>
      <c r="F12">
        <v>1850</v>
      </c>
      <c r="G12">
        <f t="shared" si="1"/>
        <v>1.0139664804469273</v>
      </c>
      <c r="H12">
        <f t="shared" si="2"/>
        <v>1.015965388492617</v>
      </c>
      <c r="I12">
        <f>(AVERAGE(H12:H13))</f>
        <v>1.028825709865941</v>
      </c>
      <c r="N12">
        <v>266</v>
      </c>
      <c r="O12">
        <v>86.25</v>
      </c>
      <c r="P12">
        <f t="shared" si="3"/>
        <v>3.0840579710144929</v>
      </c>
      <c r="Q12">
        <f t="shared" si="4"/>
        <v>3.1652173913043482</v>
      </c>
      <c r="W12" s="2"/>
    </row>
    <row r="13" spans="3:23" x14ac:dyDescent="0.25">
      <c r="C13" s="1" t="s">
        <v>7</v>
      </c>
      <c r="D13">
        <v>648</v>
      </c>
      <c r="E13">
        <f t="shared" si="0"/>
        <v>1.0562347188264058</v>
      </c>
      <c r="F13">
        <v>1900</v>
      </c>
      <c r="G13">
        <f t="shared" si="1"/>
        <v>1.0139664804469273</v>
      </c>
      <c r="H13">
        <f t="shared" si="2"/>
        <v>1.0416860312392653</v>
      </c>
      <c r="N13">
        <v>280</v>
      </c>
      <c r="O13">
        <v>86.25</v>
      </c>
      <c r="P13">
        <f t="shared" si="3"/>
        <v>3.2463768115942031</v>
      </c>
      <c r="W13" s="2"/>
    </row>
    <row r="14" spans="3:23" x14ac:dyDescent="0.25">
      <c r="C14" s="1" t="s">
        <v>8</v>
      </c>
      <c r="D14">
        <v>429</v>
      </c>
      <c r="E14">
        <f t="shared" si="0"/>
        <v>0.69926650366748166</v>
      </c>
      <c r="F14">
        <v>2850</v>
      </c>
      <c r="G14">
        <f t="shared" si="1"/>
        <v>1.0139664804469273</v>
      </c>
      <c r="H14">
        <f t="shared" si="2"/>
        <v>0.68963473364451366</v>
      </c>
      <c r="I14">
        <f>(AVERAGE(H14:H15))</f>
        <v>0.75715142085446607</v>
      </c>
      <c r="N14">
        <v>67</v>
      </c>
      <c r="O14">
        <v>86.25</v>
      </c>
      <c r="P14">
        <f t="shared" si="3"/>
        <v>0.77681159420289858</v>
      </c>
      <c r="Q14">
        <f t="shared" si="4"/>
        <v>0.78724637681159426</v>
      </c>
      <c r="W14" s="2"/>
    </row>
    <row r="15" spans="3:23" x14ac:dyDescent="0.25">
      <c r="C15" s="1" t="s">
        <v>9</v>
      </c>
      <c r="D15">
        <v>513</v>
      </c>
      <c r="E15">
        <f t="shared" si="0"/>
        <v>0.83618581907090461</v>
      </c>
      <c r="F15">
        <v>3320</v>
      </c>
      <c r="G15">
        <f t="shared" si="1"/>
        <v>1.0139664804469273</v>
      </c>
      <c r="H15">
        <f t="shared" si="2"/>
        <v>0.82466810806441837</v>
      </c>
      <c r="N15">
        <v>68.8</v>
      </c>
      <c r="O15">
        <v>86.25</v>
      </c>
      <c r="P15">
        <f t="shared" si="3"/>
        <v>0.79768115942028983</v>
      </c>
      <c r="W15" s="2"/>
    </row>
    <row r="16" spans="3:23" x14ac:dyDescent="0.25">
      <c r="C16" s="1" t="s">
        <v>10</v>
      </c>
      <c r="D16">
        <v>937</v>
      </c>
      <c r="E16">
        <f t="shared" si="0"/>
        <v>1.5273023634881826</v>
      </c>
      <c r="F16">
        <v>1800</v>
      </c>
      <c r="G16">
        <f t="shared" si="1"/>
        <v>1.0139664804469273</v>
      </c>
      <c r="H16">
        <f t="shared" si="2"/>
        <v>1.5062651408506045</v>
      </c>
      <c r="I16">
        <f>(AVERAGE(H16:H17))</f>
        <v>1.7417697759996051</v>
      </c>
      <c r="N16">
        <v>398</v>
      </c>
      <c r="O16">
        <v>86.25</v>
      </c>
      <c r="P16">
        <f t="shared" si="3"/>
        <v>4.6144927536231881</v>
      </c>
      <c r="Q16">
        <f t="shared" si="4"/>
        <v>4.5449275362318833</v>
      </c>
      <c r="W16" s="2"/>
    </row>
    <row r="17" spans="3:23" x14ac:dyDescent="0.25">
      <c r="C17" s="1" t="s">
        <v>11</v>
      </c>
      <c r="D17">
        <v>1230</v>
      </c>
      <c r="E17">
        <f t="shared" si="0"/>
        <v>2.0048899755501224</v>
      </c>
      <c r="F17">
        <v>2110</v>
      </c>
      <c r="G17">
        <f t="shared" si="1"/>
        <v>1.0139664804469273</v>
      </c>
      <c r="H17">
        <f t="shared" si="2"/>
        <v>1.9772744111486058</v>
      </c>
      <c r="N17">
        <v>386</v>
      </c>
      <c r="O17">
        <v>86.25</v>
      </c>
      <c r="P17">
        <f t="shared" si="3"/>
        <v>4.4753623188405793</v>
      </c>
      <c r="W17" s="2"/>
    </row>
    <row r="18" spans="3:23" x14ac:dyDescent="0.25">
      <c r="C18" s="1" t="s">
        <v>12</v>
      </c>
      <c r="D18">
        <v>434</v>
      </c>
      <c r="E18">
        <f t="shared" si="0"/>
        <v>0.70741646291768545</v>
      </c>
      <c r="F18">
        <v>2550</v>
      </c>
      <c r="G18">
        <f t="shared" si="1"/>
        <v>1.0139664804469273</v>
      </c>
      <c r="H18">
        <f t="shared" si="2"/>
        <v>0.69767243450284133</v>
      </c>
      <c r="I18">
        <f>(AVERAGE(H18:H19))</f>
        <v>0.7177666866486605</v>
      </c>
      <c r="N18">
        <v>83.5</v>
      </c>
      <c r="O18">
        <v>86.25</v>
      </c>
      <c r="P18">
        <f t="shared" si="3"/>
        <v>0.96811594202898554</v>
      </c>
      <c r="Q18">
        <f t="shared" si="4"/>
        <v>1.1507246376811593</v>
      </c>
      <c r="W18" s="2"/>
    </row>
    <row r="19" spans="3:23" x14ac:dyDescent="0.25">
      <c r="C19" s="1" t="s">
        <v>13</v>
      </c>
      <c r="D19">
        <v>459</v>
      </c>
      <c r="E19">
        <f t="shared" si="0"/>
        <v>0.74816625916870416</v>
      </c>
      <c r="F19">
        <v>2700</v>
      </c>
      <c r="G19">
        <f t="shared" si="1"/>
        <v>1.0139664804469273</v>
      </c>
      <c r="H19">
        <f t="shared" si="2"/>
        <v>0.73786093879447967</v>
      </c>
      <c r="N19">
        <v>115</v>
      </c>
      <c r="O19">
        <v>86.25</v>
      </c>
      <c r="P19">
        <f t="shared" si="3"/>
        <v>1.3333333333333333</v>
      </c>
      <c r="W19" s="2"/>
    </row>
    <row r="20" spans="3:23" x14ac:dyDescent="0.25">
      <c r="C20" s="1" t="s">
        <v>14</v>
      </c>
      <c r="D20">
        <v>1030</v>
      </c>
      <c r="E20">
        <f t="shared" si="0"/>
        <v>1.6788916055419723</v>
      </c>
      <c r="F20">
        <v>1710</v>
      </c>
      <c r="G20">
        <f t="shared" si="1"/>
        <v>1.0139664804469273</v>
      </c>
      <c r="H20">
        <f t="shared" si="2"/>
        <v>1.6557663768154989</v>
      </c>
      <c r="I20">
        <f>(AVERAGE(H20:H21))</f>
        <v>1.6638040776738268</v>
      </c>
      <c r="N20">
        <v>308</v>
      </c>
      <c r="O20">
        <v>86.25</v>
      </c>
      <c r="P20">
        <f t="shared" si="3"/>
        <v>3.5710144927536231</v>
      </c>
      <c r="Q20">
        <f t="shared" si="4"/>
        <v>2.9391304347826086</v>
      </c>
      <c r="W20" s="2"/>
    </row>
    <row r="21" spans="3:23" x14ac:dyDescent="0.25">
      <c r="C21" s="1" t="s">
        <v>15</v>
      </c>
      <c r="D21">
        <v>1040</v>
      </c>
      <c r="E21">
        <f t="shared" si="0"/>
        <v>1.6951915240423798</v>
      </c>
      <c r="F21">
        <v>1750</v>
      </c>
      <c r="G21">
        <f t="shared" si="1"/>
        <v>1.0139664804469273</v>
      </c>
      <c r="H21">
        <f t="shared" si="2"/>
        <v>1.6718417785321544</v>
      </c>
      <c r="N21">
        <v>199</v>
      </c>
      <c r="O21">
        <v>86.25</v>
      </c>
      <c r="P21">
        <f t="shared" si="3"/>
        <v>2.3072463768115941</v>
      </c>
      <c r="W21" s="2"/>
    </row>
    <row r="22" spans="3:23" x14ac:dyDescent="0.25">
      <c r="C22" s="1"/>
    </row>
    <row r="23" spans="3:23" x14ac:dyDescent="0.25">
      <c r="C23" s="1"/>
      <c r="D23">
        <f>(AVERAGE(D6:D7))</f>
        <v>613.5</v>
      </c>
      <c r="F23">
        <f>(AVERAGE(F6:F7))</f>
        <v>3580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C106EC-B4E4-4091-9D2C-B7E9BAC2B900}">
  <dimension ref="D3:P23"/>
  <sheetViews>
    <sheetView workbookViewId="0">
      <selection activeCell="I30" sqref="I30"/>
    </sheetView>
  </sheetViews>
  <sheetFormatPr defaultRowHeight="15" x14ac:dyDescent="0.25"/>
  <cols>
    <col min="4" max="4" width="18.140625" customWidth="1"/>
    <col min="10" max="10" width="12" customWidth="1"/>
  </cols>
  <sheetData>
    <row r="3" spans="4:16" x14ac:dyDescent="0.25">
      <c r="F3" t="s">
        <v>18</v>
      </c>
    </row>
    <row r="5" spans="4:16" x14ac:dyDescent="0.25">
      <c r="F5" t="s">
        <v>16</v>
      </c>
      <c r="H5" t="s">
        <v>26</v>
      </c>
      <c r="J5" t="s">
        <v>21</v>
      </c>
      <c r="M5" t="s">
        <v>17</v>
      </c>
    </row>
    <row r="6" spans="4:16" x14ac:dyDescent="0.25">
      <c r="D6" s="1" t="s">
        <v>0</v>
      </c>
      <c r="F6">
        <v>1920</v>
      </c>
      <c r="G6">
        <f>(F6/1740)</f>
        <v>1.103448275862069</v>
      </c>
      <c r="H6">
        <v>28500</v>
      </c>
      <c r="I6">
        <f>(H6/28050)</f>
        <v>1.0160427807486632</v>
      </c>
      <c r="J6">
        <f>(G6/I6)</f>
        <v>1.0860254083484573</v>
      </c>
      <c r="K6">
        <f>(AVERAGE(J6:J7))</f>
        <v>0.99859741182040551</v>
      </c>
      <c r="M6">
        <v>162</v>
      </c>
      <c r="N6">
        <f>(AVERAGE(M6:M7))</f>
        <v>201.5</v>
      </c>
      <c r="O6">
        <f>(M6/201)</f>
        <v>0.80597014925373134</v>
      </c>
      <c r="P6">
        <f>(AVERAGE(O6:O7))</f>
        <v>1.0024875621890548</v>
      </c>
    </row>
    <row r="7" spans="4:16" x14ac:dyDescent="0.25">
      <c r="D7" s="1" t="s">
        <v>1</v>
      </c>
      <c r="F7">
        <v>1560</v>
      </c>
      <c r="G7">
        <f t="shared" ref="G7:G21" si="0">(F7/1740)</f>
        <v>0.89655172413793105</v>
      </c>
      <c r="H7">
        <v>27600</v>
      </c>
      <c r="I7">
        <f t="shared" ref="I7:I21" si="1">(H7/28050)</f>
        <v>0.98395721925133695</v>
      </c>
      <c r="J7">
        <f t="shared" ref="J7:J21" si="2">(G7/I7)</f>
        <v>0.91116941529235385</v>
      </c>
      <c r="M7">
        <v>241</v>
      </c>
      <c r="O7">
        <f t="shared" ref="O7:O21" si="3">(M7/201)</f>
        <v>1.1990049751243781</v>
      </c>
    </row>
    <row r="8" spans="4:16" x14ac:dyDescent="0.25">
      <c r="D8" s="1" t="s">
        <v>2</v>
      </c>
      <c r="F8">
        <v>1900</v>
      </c>
      <c r="G8">
        <f t="shared" si="0"/>
        <v>1.0919540229885059</v>
      </c>
      <c r="H8">
        <v>20000</v>
      </c>
      <c r="I8">
        <f t="shared" si="1"/>
        <v>0.71301247771836007</v>
      </c>
      <c r="J8">
        <f t="shared" si="2"/>
        <v>1.5314655172413794</v>
      </c>
      <c r="K8">
        <f>(AVERAGE(J8:J9))</f>
        <v>1.7054872477355794</v>
      </c>
      <c r="M8">
        <v>1190</v>
      </c>
      <c r="O8">
        <f t="shared" si="3"/>
        <v>5.9203980099502491</v>
      </c>
      <c r="P8">
        <f>(AVERAGE(O8:O9))</f>
        <v>6.2935323383084576</v>
      </c>
    </row>
    <row r="9" spans="4:16" x14ac:dyDescent="0.25">
      <c r="D9" s="1" t="s">
        <v>3</v>
      </c>
      <c r="F9">
        <v>2530</v>
      </c>
      <c r="G9">
        <f t="shared" si="0"/>
        <v>1.4540229885057472</v>
      </c>
      <c r="H9">
        <v>21700</v>
      </c>
      <c r="I9">
        <f t="shared" si="1"/>
        <v>0.77361853832442062</v>
      </c>
      <c r="J9">
        <f t="shared" si="2"/>
        <v>1.8795089782297794</v>
      </c>
      <c r="M9">
        <v>1340</v>
      </c>
      <c r="O9">
        <f t="shared" si="3"/>
        <v>6.666666666666667</v>
      </c>
    </row>
    <row r="10" spans="4:16" x14ac:dyDescent="0.25">
      <c r="D10" s="1" t="s">
        <v>4</v>
      </c>
      <c r="F10">
        <v>693</v>
      </c>
      <c r="G10">
        <f t="shared" si="0"/>
        <v>0.39827586206896554</v>
      </c>
      <c r="H10">
        <v>24700</v>
      </c>
      <c r="I10">
        <f t="shared" si="1"/>
        <v>0.88057040998217473</v>
      </c>
      <c r="J10">
        <f t="shared" si="2"/>
        <v>0.45229303364512075</v>
      </c>
      <c r="K10">
        <f>(AVERAGE(J10:J11))</f>
        <v>0.48235033455655052</v>
      </c>
      <c r="M10">
        <v>90.4</v>
      </c>
      <c r="O10">
        <f t="shared" si="3"/>
        <v>0.44975124378109455</v>
      </c>
      <c r="P10">
        <f>(AVERAGE(O10:O11))</f>
        <v>0.40472636815920399</v>
      </c>
    </row>
    <row r="11" spans="4:16" x14ac:dyDescent="0.25">
      <c r="D11" s="1" t="s">
        <v>5</v>
      </c>
      <c r="F11">
        <v>712</v>
      </c>
      <c r="G11">
        <f t="shared" si="0"/>
        <v>0.4091954022988506</v>
      </c>
      <c r="H11">
        <v>22400</v>
      </c>
      <c r="I11">
        <f t="shared" si="1"/>
        <v>0.79857397504456329</v>
      </c>
      <c r="J11">
        <f t="shared" si="2"/>
        <v>0.51240763546798029</v>
      </c>
      <c r="M11">
        <v>72.3</v>
      </c>
      <c r="O11">
        <f t="shared" si="3"/>
        <v>0.35970149253731343</v>
      </c>
    </row>
    <row r="12" spans="4:16" x14ac:dyDescent="0.25">
      <c r="D12" s="1" t="s">
        <v>6</v>
      </c>
      <c r="F12">
        <v>944</v>
      </c>
      <c r="G12">
        <f t="shared" si="0"/>
        <v>0.54252873563218396</v>
      </c>
      <c r="H12">
        <v>20200</v>
      </c>
      <c r="I12">
        <f t="shared" si="1"/>
        <v>0.72014260249554363</v>
      </c>
      <c r="J12">
        <f t="shared" si="2"/>
        <v>0.7533629224991466</v>
      </c>
      <c r="K12">
        <f>(AVERAGE(J12:J13))</f>
        <v>0.77615569391346118</v>
      </c>
      <c r="M12">
        <v>451</v>
      </c>
      <c r="O12">
        <f t="shared" si="3"/>
        <v>2.2437810945273631</v>
      </c>
      <c r="P12">
        <f>(AVERAGE(O12:O13))</f>
        <v>2.2288557213930345</v>
      </c>
    </row>
    <row r="13" spans="4:16" x14ac:dyDescent="0.25">
      <c r="D13" s="1" t="s">
        <v>7</v>
      </c>
      <c r="F13">
        <v>902</v>
      </c>
      <c r="G13">
        <f t="shared" si="0"/>
        <v>0.51839080459770115</v>
      </c>
      <c r="H13">
        <v>18200</v>
      </c>
      <c r="I13">
        <f t="shared" si="1"/>
        <v>0.64884135472370763</v>
      </c>
      <c r="J13">
        <f t="shared" si="2"/>
        <v>0.79894846532777575</v>
      </c>
      <c r="M13">
        <v>445</v>
      </c>
      <c r="O13">
        <f t="shared" si="3"/>
        <v>2.2139303482587063</v>
      </c>
    </row>
    <row r="14" spans="4:16" x14ac:dyDescent="0.25">
      <c r="D14" s="1" t="s">
        <v>8</v>
      </c>
      <c r="F14">
        <v>1470</v>
      </c>
      <c r="G14">
        <f t="shared" si="0"/>
        <v>0.84482758620689657</v>
      </c>
      <c r="H14">
        <v>23200</v>
      </c>
      <c r="I14">
        <f t="shared" si="1"/>
        <v>0.82709447415329773</v>
      </c>
      <c r="J14">
        <f t="shared" si="2"/>
        <v>1.0214402497027348</v>
      </c>
      <c r="K14">
        <f>(AVERAGE(J14:J15))</f>
        <v>0.93938391795481568</v>
      </c>
      <c r="M14">
        <v>204</v>
      </c>
      <c r="O14">
        <f t="shared" si="3"/>
        <v>1.0149253731343284</v>
      </c>
      <c r="P14">
        <f>(AVERAGE(O14:O15))</f>
        <v>0.98756218905472637</v>
      </c>
    </row>
    <row r="15" spans="4:16" x14ac:dyDescent="0.25">
      <c r="D15" s="1" t="s">
        <v>9</v>
      </c>
      <c r="F15">
        <v>1170</v>
      </c>
      <c r="G15">
        <f t="shared" si="0"/>
        <v>0.67241379310344829</v>
      </c>
      <c r="H15">
        <v>22000</v>
      </c>
      <c r="I15">
        <f t="shared" si="1"/>
        <v>0.78431372549019607</v>
      </c>
      <c r="J15">
        <f t="shared" si="2"/>
        <v>0.85732758620689653</v>
      </c>
      <c r="M15">
        <v>193</v>
      </c>
      <c r="O15">
        <f t="shared" si="3"/>
        <v>0.96019900497512434</v>
      </c>
    </row>
    <row r="16" spans="4:16" x14ac:dyDescent="0.25">
      <c r="D16" s="1" t="s">
        <v>10</v>
      </c>
      <c r="F16">
        <v>2090</v>
      </c>
      <c r="G16">
        <f t="shared" si="0"/>
        <v>1.2011494252873562</v>
      </c>
      <c r="H16">
        <v>20800</v>
      </c>
      <c r="I16">
        <f t="shared" si="1"/>
        <v>0.74153297682709451</v>
      </c>
      <c r="J16">
        <f t="shared" si="2"/>
        <v>1.6198192970822278</v>
      </c>
      <c r="K16">
        <f>(AVERAGE(J16:J17))</f>
        <v>1.7166984416445623</v>
      </c>
      <c r="M16">
        <v>744</v>
      </c>
      <c r="O16">
        <f t="shared" si="3"/>
        <v>3.7014925373134329</v>
      </c>
      <c r="P16">
        <f>(AVERAGE(O16:O17))</f>
        <v>3.9651741293532337</v>
      </c>
    </row>
    <row r="17" spans="4:16" x14ac:dyDescent="0.25">
      <c r="D17" s="1" t="s">
        <v>11</v>
      </c>
      <c r="F17">
        <v>2250</v>
      </c>
      <c r="G17">
        <f t="shared" si="0"/>
        <v>1.2931034482758621</v>
      </c>
      <c r="H17">
        <v>20000</v>
      </c>
      <c r="I17">
        <f t="shared" si="1"/>
        <v>0.71301247771836007</v>
      </c>
      <c r="J17">
        <f t="shared" si="2"/>
        <v>1.8135775862068966</v>
      </c>
      <c r="M17">
        <v>850</v>
      </c>
      <c r="O17">
        <f t="shared" si="3"/>
        <v>4.2288557213930345</v>
      </c>
    </row>
    <row r="18" spans="4:16" x14ac:dyDescent="0.25">
      <c r="D18" s="1" t="s">
        <v>12</v>
      </c>
      <c r="F18">
        <v>1220</v>
      </c>
      <c r="G18">
        <f t="shared" si="0"/>
        <v>0.70114942528735635</v>
      </c>
      <c r="H18">
        <v>26400</v>
      </c>
      <c r="I18">
        <f t="shared" si="1"/>
        <v>0.94117647058823528</v>
      </c>
      <c r="J18">
        <f t="shared" si="2"/>
        <v>0.74497126436781613</v>
      </c>
      <c r="K18">
        <f>(AVERAGE(J18:J19))</f>
        <v>0.77064724414900976</v>
      </c>
      <c r="M18">
        <v>110</v>
      </c>
      <c r="O18">
        <f t="shared" si="3"/>
        <v>0.54726368159203975</v>
      </c>
      <c r="P18">
        <f>(AVERAGE(O18:O19))</f>
        <v>0.44800995024875617</v>
      </c>
    </row>
    <row r="19" spans="4:16" x14ac:dyDescent="0.25">
      <c r="D19" s="1" t="s">
        <v>13</v>
      </c>
      <c r="F19">
        <v>1230</v>
      </c>
      <c r="G19">
        <f t="shared" si="0"/>
        <v>0.7068965517241379</v>
      </c>
      <c r="H19">
        <v>24900</v>
      </c>
      <c r="I19">
        <f t="shared" si="1"/>
        <v>0.88770053475935828</v>
      </c>
      <c r="J19">
        <f t="shared" si="2"/>
        <v>0.79632322393020349</v>
      </c>
      <c r="M19">
        <v>70.099999999999994</v>
      </c>
      <c r="O19">
        <f t="shared" si="3"/>
        <v>0.34875621890547259</v>
      </c>
    </row>
    <row r="20" spans="4:16" x14ac:dyDescent="0.25">
      <c r="D20" s="1" t="s">
        <v>14</v>
      </c>
      <c r="F20">
        <v>1690</v>
      </c>
      <c r="G20">
        <f t="shared" si="0"/>
        <v>0.97126436781609193</v>
      </c>
      <c r="H20">
        <v>18100</v>
      </c>
      <c r="I20">
        <f t="shared" si="1"/>
        <v>0.64527629233511585</v>
      </c>
      <c r="J20">
        <f t="shared" si="2"/>
        <v>1.5051914650409601</v>
      </c>
      <c r="K20">
        <f>(AVERAGE(J20:J21))</f>
        <v>1.6152704762297065</v>
      </c>
      <c r="M20">
        <v>802</v>
      </c>
      <c r="O20">
        <f t="shared" si="3"/>
        <v>3.9900497512437809</v>
      </c>
      <c r="P20">
        <f>(AVERAGE(O20:O21))</f>
        <v>4.1990049751243781</v>
      </c>
    </row>
    <row r="21" spans="4:16" x14ac:dyDescent="0.25">
      <c r="D21" s="1" t="s">
        <v>15</v>
      </c>
      <c r="F21">
        <v>1980</v>
      </c>
      <c r="G21">
        <f t="shared" si="0"/>
        <v>1.1379310344827587</v>
      </c>
      <c r="H21">
        <v>18500</v>
      </c>
      <c r="I21">
        <f t="shared" si="1"/>
        <v>0.65953654188948307</v>
      </c>
      <c r="J21">
        <f t="shared" si="2"/>
        <v>1.725349487418453</v>
      </c>
      <c r="M21">
        <v>886</v>
      </c>
      <c r="O21">
        <f t="shared" si="3"/>
        <v>4.4079601990049753</v>
      </c>
    </row>
    <row r="23" spans="4:16" x14ac:dyDescent="0.25">
      <c r="F23">
        <f>(AVERAGE(F6:F7))</f>
        <v>1740</v>
      </c>
      <c r="H23">
        <f>(AVERAGE(H6:H7))</f>
        <v>28050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5EE369-718C-48A3-9523-EAF1B9B12B53}">
  <dimension ref="E3:U24"/>
  <sheetViews>
    <sheetView topLeftCell="C1" workbookViewId="0">
      <selection activeCell="V27" sqref="V27"/>
    </sheetView>
  </sheetViews>
  <sheetFormatPr defaultRowHeight="15" x14ac:dyDescent="0.25"/>
  <cols>
    <col min="5" max="5" width="24" customWidth="1"/>
    <col min="9" max="9" width="17.42578125" customWidth="1"/>
  </cols>
  <sheetData>
    <row r="3" spans="5:21" x14ac:dyDescent="0.25">
      <c r="F3" t="s">
        <v>23</v>
      </c>
      <c r="I3" t="s">
        <v>27</v>
      </c>
    </row>
    <row r="4" spans="5:21" x14ac:dyDescent="0.25">
      <c r="F4" t="s">
        <v>19</v>
      </c>
      <c r="H4" t="s">
        <v>20</v>
      </c>
      <c r="J4" t="s">
        <v>21</v>
      </c>
      <c r="M4" t="s">
        <v>28</v>
      </c>
    </row>
    <row r="5" spans="5:21" x14ac:dyDescent="0.25">
      <c r="E5" s="1" t="s">
        <v>0</v>
      </c>
      <c r="F5">
        <v>293</v>
      </c>
      <c r="G5">
        <f>(F5/370)</f>
        <v>0.79189189189189191</v>
      </c>
      <c r="H5">
        <v>10000</v>
      </c>
      <c r="I5">
        <f>(H5/10300)</f>
        <v>0.970873786407767</v>
      </c>
      <c r="J5" s="2">
        <f>(G5/I5)</f>
        <v>0.81564864864864861</v>
      </c>
      <c r="K5" s="2">
        <f>(AVERAGE(J5:J6))</f>
        <v>0.99478250892401832</v>
      </c>
      <c r="M5">
        <v>113</v>
      </c>
      <c r="N5">
        <f>(AVERAGE(M5:M6))</f>
        <v>114</v>
      </c>
      <c r="O5">
        <f>(M5/114)</f>
        <v>0.99122807017543857</v>
      </c>
      <c r="P5">
        <f>(AVERAGE(O5:O6))</f>
        <v>1</v>
      </c>
      <c r="U5" s="2"/>
    </row>
    <row r="6" spans="5:21" x14ac:dyDescent="0.25">
      <c r="E6" s="1" t="s">
        <v>1</v>
      </c>
      <c r="F6">
        <v>447</v>
      </c>
      <c r="G6">
        <f t="shared" ref="G6:G20" si="0">(F6/370)</f>
        <v>1.2081081081081082</v>
      </c>
      <c r="H6">
        <v>10600</v>
      </c>
      <c r="I6">
        <f t="shared" ref="I6:I20" si="1">(H6/10300)</f>
        <v>1.029126213592233</v>
      </c>
      <c r="J6" s="2">
        <f t="shared" ref="J6:J20" si="2">(G6/I6)</f>
        <v>1.1739163691993881</v>
      </c>
      <c r="M6">
        <v>115</v>
      </c>
      <c r="O6">
        <f t="shared" ref="O6:O24" si="3">(M6/114)</f>
        <v>1.0087719298245614</v>
      </c>
    </row>
    <row r="7" spans="5:21" x14ac:dyDescent="0.25">
      <c r="E7" s="1" t="s">
        <v>2</v>
      </c>
      <c r="F7">
        <v>703</v>
      </c>
      <c r="G7">
        <f t="shared" si="0"/>
        <v>1.9</v>
      </c>
      <c r="H7">
        <v>7650</v>
      </c>
      <c r="I7">
        <f t="shared" si="1"/>
        <v>0.74271844660194175</v>
      </c>
      <c r="J7" s="2">
        <f t="shared" si="2"/>
        <v>2.5581699346405227</v>
      </c>
      <c r="K7" s="2">
        <f>(AVERAGE(J7:J8))</f>
        <v>2.366141031649053</v>
      </c>
      <c r="M7">
        <v>685</v>
      </c>
      <c r="O7">
        <f t="shared" si="3"/>
        <v>6.0087719298245617</v>
      </c>
      <c r="P7">
        <f>(AVERAGE(O7:O8))</f>
        <v>5.4122807017543861</v>
      </c>
      <c r="U7" s="2"/>
    </row>
    <row r="8" spans="5:21" x14ac:dyDescent="0.25">
      <c r="E8" s="1" t="s">
        <v>3</v>
      </c>
      <c r="F8">
        <v>567</v>
      </c>
      <c r="G8">
        <f t="shared" si="0"/>
        <v>1.5324324324324323</v>
      </c>
      <c r="H8">
        <v>7260</v>
      </c>
      <c r="I8">
        <f t="shared" si="1"/>
        <v>0.70485436893203879</v>
      </c>
      <c r="J8" s="2">
        <f t="shared" si="2"/>
        <v>2.1741121286575833</v>
      </c>
      <c r="M8">
        <v>549</v>
      </c>
      <c r="O8">
        <f t="shared" si="3"/>
        <v>4.8157894736842106</v>
      </c>
    </row>
    <row r="9" spans="5:21" x14ac:dyDescent="0.25">
      <c r="E9" s="1" t="s">
        <v>4</v>
      </c>
      <c r="F9">
        <v>52.7</v>
      </c>
      <c r="G9">
        <f t="shared" si="0"/>
        <v>0.14243243243243245</v>
      </c>
      <c r="H9">
        <v>8720</v>
      </c>
      <c r="I9">
        <f t="shared" si="1"/>
        <v>0.84660194174757286</v>
      </c>
      <c r="J9" s="2">
        <f t="shared" si="2"/>
        <v>0.16824014381353833</v>
      </c>
      <c r="K9" s="2">
        <f>(AVERAGE(J9:J10))</f>
        <v>0.24242978486936251</v>
      </c>
      <c r="M9">
        <v>25.7</v>
      </c>
      <c r="O9">
        <f t="shared" si="3"/>
        <v>0.22543859649122808</v>
      </c>
      <c r="P9">
        <f>(AVERAGE(O9:O10))</f>
        <v>0.25701754385964914</v>
      </c>
      <c r="U9" s="2"/>
    </row>
    <row r="10" spans="5:21" x14ac:dyDescent="0.25">
      <c r="E10" s="1" t="s">
        <v>5</v>
      </c>
      <c r="F10">
        <v>77</v>
      </c>
      <c r="G10">
        <f t="shared" si="0"/>
        <v>0.20810810810810812</v>
      </c>
      <c r="H10">
        <v>6770</v>
      </c>
      <c r="I10">
        <f t="shared" si="1"/>
        <v>0.65728155339805827</v>
      </c>
      <c r="J10" s="2">
        <f t="shared" si="2"/>
        <v>0.31661942592518666</v>
      </c>
      <c r="M10">
        <v>32.9</v>
      </c>
      <c r="O10">
        <f t="shared" si="3"/>
        <v>0.28859649122807018</v>
      </c>
    </row>
    <row r="11" spans="5:21" x14ac:dyDescent="0.25">
      <c r="E11" s="1" t="s">
        <v>6</v>
      </c>
      <c r="F11">
        <v>264</v>
      </c>
      <c r="G11">
        <f t="shared" si="0"/>
        <v>0.71351351351351355</v>
      </c>
      <c r="H11">
        <v>6480</v>
      </c>
      <c r="I11">
        <f t="shared" si="1"/>
        <v>0.62912621359223297</v>
      </c>
      <c r="J11" s="2">
        <f t="shared" si="2"/>
        <v>1.1341341341341342</v>
      </c>
      <c r="K11" s="2">
        <f>(AVERAGE(J11:J12))</f>
        <v>1.1138072105088597</v>
      </c>
      <c r="M11">
        <v>200</v>
      </c>
      <c r="O11">
        <f t="shared" si="3"/>
        <v>1.7543859649122806</v>
      </c>
      <c r="P11">
        <f>(AVERAGE(O11:O12))</f>
        <v>1.8421052631578947</v>
      </c>
      <c r="U11" s="2"/>
    </row>
    <row r="12" spans="5:21" x14ac:dyDescent="0.25">
      <c r="E12" s="1" t="s">
        <v>7</v>
      </c>
      <c r="F12">
        <v>262</v>
      </c>
      <c r="G12">
        <f t="shared" si="0"/>
        <v>0.70810810810810809</v>
      </c>
      <c r="H12">
        <v>6670</v>
      </c>
      <c r="I12">
        <f t="shared" si="1"/>
        <v>0.64757281553398061</v>
      </c>
      <c r="J12" s="2">
        <f t="shared" si="2"/>
        <v>1.0934802868835851</v>
      </c>
      <c r="M12">
        <v>220</v>
      </c>
      <c r="O12">
        <f t="shared" si="3"/>
        <v>1.9298245614035088</v>
      </c>
    </row>
    <row r="13" spans="5:21" x14ac:dyDescent="0.25">
      <c r="E13" s="1" t="s">
        <v>8</v>
      </c>
      <c r="F13">
        <v>474</v>
      </c>
      <c r="G13">
        <f t="shared" si="0"/>
        <v>1.2810810810810811</v>
      </c>
      <c r="H13">
        <v>10800</v>
      </c>
      <c r="I13">
        <f t="shared" si="1"/>
        <v>1.0485436893203883</v>
      </c>
      <c r="J13" s="2">
        <f t="shared" si="2"/>
        <v>1.2217717717717718</v>
      </c>
      <c r="K13" s="2">
        <f>(AVERAGE(J13:J14))</f>
        <v>1.1568222816456033</v>
      </c>
      <c r="M13">
        <v>76.3</v>
      </c>
      <c r="O13">
        <f t="shared" si="3"/>
        <v>0.66929824561403506</v>
      </c>
      <c r="P13">
        <f>(AVERAGE(O13:O14))</f>
        <v>0.63114035087719289</v>
      </c>
      <c r="U13" s="2"/>
    </row>
    <row r="14" spans="5:21" x14ac:dyDescent="0.25">
      <c r="E14" s="1" t="s">
        <v>9</v>
      </c>
      <c r="F14">
        <v>333</v>
      </c>
      <c r="G14">
        <f t="shared" si="0"/>
        <v>0.9</v>
      </c>
      <c r="H14">
        <v>8490</v>
      </c>
      <c r="I14">
        <f t="shared" si="1"/>
        <v>0.82427184466019421</v>
      </c>
      <c r="J14" s="2">
        <f t="shared" si="2"/>
        <v>1.0918727915194346</v>
      </c>
      <c r="M14">
        <v>67.599999999999994</v>
      </c>
      <c r="O14">
        <f t="shared" si="3"/>
        <v>0.59298245614035083</v>
      </c>
    </row>
    <row r="15" spans="5:21" x14ac:dyDescent="0.25">
      <c r="E15" s="1" t="s">
        <v>10</v>
      </c>
      <c r="F15">
        <v>716</v>
      </c>
      <c r="G15">
        <f t="shared" si="0"/>
        <v>1.9351351351351351</v>
      </c>
      <c r="H15">
        <v>5530</v>
      </c>
      <c r="I15">
        <f t="shared" si="1"/>
        <v>0.53689320388349515</v>
      </c>
      <c r="J15" s="2">
        <f t="shared" si="2"/>
        <v>3.6043204144469967</v>
      </c>
      <c r="K15" s="2">
        <f>(AVERAGE(J15:J16))</f>
        <v>3.2526809307551421</v>
      </c>
      <c r="M15">
        <v>404</v>
      </c>
      <c r="O15">
        <f t="shared" si="3"/>
        <v>3.5438596491228069</v>
      </c>
      <c r="P15">
        <f>(AVERAGE(O15:O16))</f>
        <v>3.7324561403508771</v>
      </c>
      <c r="U15" s="2"/>
    </row>
    <row r="16" spans="5:21" x14ac:dyDescent="0.25">
      <c r="E16" s="1" t="s">
        <v>11</v>
      </c>
      <c r="F16">
        <v>668</v>
      </c>
      <c r="G16">
        <f t="shared" si="0"/>
        <v>1.8054054054054054</v>
      </c>
      <c r="H16">
        <v>6410</v>
      </c>
      <c r="I16">
        <f t="shared" si="1"/>
        <v>0.62233009708737863</v>
      </c>
      <c r="J16" s="2">
        <f t="shared" si="2"/>
        <v>2.9010414470632879</v>
      </c>
      <c r="M16">
        <v>447</v>
      </c>
      <c r="O16">
        <f t="shared" si="3"/>
        <v>3.9210526315789473</v>
      </c>
    </row>
    <row r="17" spans="5:21" x14ac:dyDescent="0.25">
      <c r="E17" s="1" t="s">
        <v>12</v>
      </c>
      <c r="F17">
        <v>283</v>
      </c>
      <c r="G17">
        <f t="shared" si="0"/>
        <v>0.76486486486486482</v>
      </c>
      <c r="H17">
        <v>9630</v>
      </c>
      <c r="I17">
        <f t="shared" si="1"/>
        <v>0.93495145631067966</v>
      </c>
      <c r="J17" s="2">
        <f t="shared" si="2"/>
        <v>0.81807976200499555</v>
      </c>
      <c r="K17" s="2">
        <f>(AVERAGE(J17:J18))</f>
        <v>0.85583717829979511</v>
      </c>
      <c r="M17">
        <v>40.700000000000003</v>
      </c>
      <c r="O17">
        <f t="shared" si="3"/>
        <v>0.35701754385964912</v>
      </c>
      <c r="P17">
        <f>(AVERAGE(O17:O18))</f>
        <v>0.45175438596491224</v>
      </c>
      <c r="U17" s="2"/>
    </row>
    <row r="18" spans="5:21" x14ac:dyDescent="0.25">
      <c r="E18" s="1" t="s">
        <v>13</v>
      </c>
      <c r="F18">
        <v>321</v>
      </c>
      <c r="G18">
        <f t="shared" si="0"/>
        <v>0.86756756756756759</v>
      </c>
      <c r="H18">
        <v>10000</v>
      </c>
      <c r="I18">
        <f t="shared" si="1"/>
        <v>0.970873786407767</v>
      </c>
      <c r="J18" s="2">
        <f t="shared" si="2"/>
        <v>0.89359459459459456</v>
      </c>
      <c r="M18">
        <v>62.3</v>
      </c>
      <c r="O18">
        <f t="shared" si="3"/>
        <v>0.54649122807017536</v>
      </c>
    </row>
    <row r="19" spans="5:21" x14ac:dyDescent="0.25">
      <c r="E19" s="1" t="s">
        <v>14</v>
      </c>
      <c r="F19">
        <v>656</v>
      </c>
      <c r="G19">
        <f t="shared" si="0"/>
        <v>1.7729729729729731</v>
      </c>
      <c r="H19">
        <v>7550</v>
      </c>
      <c r="I19">
        <f t="shared" si="1"/>
        <v>0.73300970873786409</v>
      </c>
      <c r="J19" s="2">
        <f t="shared" si="2"/>
        <v>2.4187578306783606</v>
      </c>
      <c r="K19" s="2">
        <f>(AVERAGE(J19:J20))</f>
        <v>2.4151361518656476</v>
      </c>
      <c r="M19">
        <v>437</v>
      </c>
      <c r="O19">
        <f t="shared" si="3"/>
        <v>3.8333333333333335</v>
      </c>
      <c r="P19">
        <f>(AVERAGE(O19:O20))</f>
        <v>4.1491228070175437</v>
      </c>
      <c r="U19" s="2"/>
    </row>
    <row r="20" spans="5:21" x14ac:dyDescent="0.25">
      <c r="E20" s="1" t="s">
        <v>15</v>
      </c>
      <c r="F20">
        <v>732</v>
      </c>
      <c r="G20">
        <f t="shared" si="0"/>
        <v>1.9783783783783784</v>
      </c>
      <c r="H20">
        <v>8450</v>
      </c>
      <c r="I20">
        <f t="shared" si="1"/>
        <v>0.82038834951456308</v>
      </c>
      <c r="J20" s="2">
        <f t="shared" si="2"/>
        <v>2.4115144730529345</v>
      </c>
      <c r="M20">
        <v>509</v>
      </c>
      <c r="O20">
        <f t="shared" si="3"/>
        <v>4.4649122807017543</v>
      </c>
    </row>
    <row r="21" spans="5:21" x14ac:dyDescent="0.25">
      <c r="E21" s="1"/>
    </row>
    <row r="22" spans="5:21" x14ac:dyDescent="0.25">
      <c r="E22" s="1"/>
    </row>
    <row r="23" spans="5:21" x14ac:dyDescent="0.25">
      <c r="E23" s="1"/>
    </row>
    <row r="24" spans="5:21" x14ac:dyDescent="0.25">
      <c r="E24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E2206E-AAD5-4E2F-9A18-57A2F49259B9}">
  <dimension ref="F3:P20"/>
  <sheetViews>
    <sheetView workbookViewId="0">
      <selection activeCell="K27" sqref="K27"/>
    </sheetView>
  </sheetViews>
  <sheetFormatPr defaultRowHeight="15" x14ac:dyDescent="0.25"/>
  <cols>
    <col min="6" max="6" width="19.28515625" customWidth="1"/>
  </cols>
  <sheetData>
    <row r="3" spans="6:16" x14ac:dyDescent="0.25">
      <c r="G3" t="s">
        <v>25</v>
      </c>
      <c r="J3" t="s">
        <v>29</v>
      </c>
    </row>
    <row r="4" spans="6:16" x14ac:dyDescent="0.25">
      <c r="G4" t="s">
        <v>19</v>
      </c>
      <c r="I4" t="s">
        <v>20</v>
      </c>
      <c r="K4" t="s">
        <v>21</v>
      </c>
      <c r="M4" t="s">
        <v>24</v>
      </c>
    </row>
    <row r="5" spans="6:16" x14ac:dyDescent="0.25">
      <c r="F5" s="1" t="s">
        <v>0</v>
      </c>
      <c r="G5">
        <v>693</v>
      </c>
      <c r="H5">
        <f>(G5/792)</f>
        <v>0.875</v>
      </c>
      <c r="I5">
        <v>4960</v>
      </c>
      <c r="J5">
        <f>(I5/5015)</f>
        <v>0.98903290129611166</v>
      </c>
      <c r="K5">
        <f>(H5/J5)</f>
        <v>0.88470262096774199</v>
      </c>
      <c r="L5">
        <f>(AVERAGE(K5:K6))</f>
        <v>0.9987492394779538</v>
      </c>
      <c r="M5">
        <v>81.400000000000006</v>
      </c>
      <c r="N5">
        <f>(AVERAGE(M5:M6))</f>
        <v>90.7</v>
      </c>
      <c r="O5">
        <f>(M5/90.7)</f>
        <v>0.89746416758544656</v>
      </c>
      <c r="P5">
        <f>(AVERAGE(O5:O6))</f>
        <v>1</v>
      </c>
    </row>
    <row r="6" spans="6:16" x14ac:dyDescent="0.25">
      <c r="F6" s="1" t="s">
        <v>1</v>
      </c>
      <c r="G6">
        <v>891</v>
      </c>
      <c r="H6">
        <f t="shared" ref="H6:H20" si="0">(G6/792)</f>
        <v>1.125</v>
      </c>
      <c r="I6">
        <v>5070</v>
      </c>
      <c r="J6">
        <f t="shared" ref="J6:J24" si="1">(I6/5015)</f>
        <v>1.0109670987038883</v>
      </c>
      <c r="K6">
        <f t="shared" ref="K6:K24" si="2">(H6/J6)</f>
        <v>1.1127958579881656</v>
      </c>
      <c r="M6">
        <v>100</v>
      </c>
      <c r="N6">
        <v>90.7</v>
      </c>
      <c r="O6">
        <f t="shared" ref="O6:O24" si="3">(M6/90.7)</f>
        <v>1.1025358324145533</v>
      </c>
    </row>
    <row r="7" spans="6:16" x14ac:dyDescent="0.25">
      <c r="F7" s="1" t="s">
        <v>2</v>
      </c>
      <c r="G7">
        <v>949</v>
      </c>
      <c r="H7">
        <f t="shared" si="0"/>
        <v>1.1982323232323233</v>
      </c>
      <c r="I7">
        <v>2820</v>
      </c>
      <c r="J7">
        <f t="shared" si="1"/>
        <v>0.56231306081754739</v>
      </c>
      <c r="K7">
        <f t="shared" si="2"/>
        <v>2.1308989719893976</v>
      </c>
      <c r="L7">
        <f>(AVERAGE(K7:K8))</f>
        <v>2.0970318660870126</v>
      </c>
      <c r="M7">
        <v>392</v>
      </c>
      <c r="N7">
        <v>90.7</v>
      </c>
      <c r="O7">
        <f t="shared" si="3"/>
        <v>4.3219404630650491</v>
      </c>
      <c r="P7">
        <f t="shared" ref="P7:P23" si="4">(AVERAGE(O7:O8))</f>
        <v>4.7519294377067247</v>
      </c>
    </row>
    <row r="8" spans="6:16" x14ac:dyDescent="0.25">
      <c r="F8" s="1" t="s">
        <v>3</v>
      </c>
      <c r="G8">
        <v>984</v>
      </c>
      <c r="H8">
        <f t="shared" si="0"/>
        <v>1.2424242424242424</v>
      </c>
      <c r="I8">
        <v>3020</v>
      </c>
      <c r="J8">
        <f t="shared" si="1"/>
        <v>0.60219341974077767</v>
      </c>
      <c r="K8">
        <f t="shared" si="2"/>
        <v>2.0631647601846277</v>
      </c>
      <c r="M8">
        <v>470</v>
      </c>
      <c r="N8">
        <v>90.7</v>
      </c>
      <c r="O8">
        <f t="shared" si="3"/>
        <v>5.1819184123484012</v>
      </c>
    </row>
    <row r="9" spans="6:16" x14ac:dyDescent="0.25">
      <c r="F9" s="1" t="s">
        <v>4</v>
      </c>
      <c r="G9">
        <v>378</v>
      </c>
      <c r="H9">
        <f t="shared" si="0"/>
        <v>0.47727272727272729</v>
      </c>
      <c r="I9">
        <v>5030</v>
      </c>
      <c r="J9">
        <f t="shared" si="1"/>
        <v>1.0029910269192424</v>
      </c>
      <c r="K9">
        <f t="shared" si="2"/>
        <v>0.4758494487619736</v>
      </c>
      <c r="L9">
        <f>(AVERAGE(K9:K10))</f>
        <v>0.41000647608057295</v>
      </c>
      <c r="M9">
        <v>91.1</v>
      </c>
      <c r="N9">
        <v>90.7</v>
      </c>
      <c r="O9">
        <f t="shared" si="3"/>
        <v>1.0044101433296582</v>
      </c>
      <c r="P9">
        <f t="shared" si="4"/>
        <v>0.96416758544652703</v>
      </c>
    </row>
    <row r="10" spans="6:16" x14ac:dyDescent="0.25">
      <c r="F10" s="1" t="s">
        <v>5</v>
      </c>
      <c r="G10">
        <v>256</v>
      </c>
      <c r="H10">
        <f t="shared" si="0"/>
        <v>0.32323232323232326</v>
      </c>
      <c r="I10">
        <v>4710</v>
      </c>
      <c r="J10">
        <f t="shared" si="1"/>
        <v>0.93918245264207378</v>
      </c>
      <c r="K10">
        <f t="shared" si="2"/>
        <v>0.34416350339917223</v>
      </c>
      <c r="M10">
        <v>83.8</v>
      </c>
      <c r="N10">
        <v>90.7</v>
      </c>
      <c r="O10">
        <f t="shared" si="3"/>
        <v>0.92392502756339578</v>
      </c>
    </row>
    <row r="11" spans="6:16" x14ac:dyDescent="0.25">
      <c r="F11" s="1" t="s">
        <v>6</v>
      </c>
      <c r="G11">
        <v>705</v>
      </c>
      <c r="H11">
        <f t="shared" si="0"/>
        <v>0.89015151515151514</v>
      </c>
      <c r="I11">
        <v>3400</v>
      </c>
      <c r="J11">
        <f t="shared" si="1"/>
        <v>0.67796610169491522</v>
      </c>
      <c r="K11">
        <f t="shared" si="2"/>
        <v>1.3129734848484849</v>
      </c>
      <c r="L11">
        <f>(AVERAGE(K11:K12))</f>
        <v>1.2875831228956229</v>
      </c>
      <c r="M11">
        <v>279</v>
      </c>
      <c r="N11">
        <v>90.7</v>
      </c>
      <c r="O11">
        <f t="shared" si="3"/>
        <v>3.0760749724366039</v>
      </c>
      <c r="P11">
        <f t="shared" si="4"/>
        <v>2.8004410143329657</v>
      </c>
    </row>
    <row r="12" spans="6:16" x14ac:dyDescent="0.25">
      <c r="F12" s="1" t="s">
        <v>7</v>
      </c>
      <c r="G12">
        <v>598</v>
      </c>
      <c r="H12">
        <f t="shared" si="0"/>
        <v>0.75505050505050508</v>
      </c>
      <c r="I12">
        <v>3000</v>
      </c>
      <c r="J12">
        <f t="shared" si="1"/>
        <v>0.59820538384845467</v>
      </c>
      <c r="K12">
        <f t="shared" si="2"/>
        <v>1.262192760942761</v>
      </c>
      <c r="M12">
        <v>229</v>
      </c>
      <c r="N12">
        <v>90.7</v>
      </c>
      <c r="O12">
        <f t="shared" si="3"/>
        <v>2.5248070562293274</v>
      </c>
    </row>
    <row r="13" spans="6:16" x14ac:dyDescent="0.25">
      <c r="F13" s="1" t="s">
        <v>8</v>
      </c>
      <c r="G13">
        <v>580</v>
      </c>
      <c r="H13">
        <f t="shared" si="0"/>
        <v>0.73232323232323238</v>
      </c>
      <c r="I13">
        <v>5420</v>
      </c>
      <c r="J13">
        <f t="shared" si="1"/>
        <v>1.0807577268195414</v>
      </c>
      <c r="K13">
        <f t="shared" si="2"/>
        <v>0.67760166238026021</v>
      </c>
      <c r="L13">
        <f>(AVERAGE(K13:K14))</f>
        <v>0.7642163476382553</v>
      </c>
      <c r="M13">
        <v>86</v>
      </c>
      <c r="N13">
        <v>90.7</v>
      </c>
      <c r="O13">
        <f t="shared" si="3"/>
        <v>0.94818081587651593</v>
      </c>
      <c r="P13">
        <f t="shared" si="4"/>
        <v>0.88147739801543556</v>
      </c>
    </row>
    <row r="14" spans="6:16" x14ac:dyDescent="0.25">
      <c r="F14" s="1" t="s">
        <v>9</v>
      </c>
      <c r="G14">
        <v>649</v>
      </c>
      <c r="H14">
        <f t="shared" si="0"/>
        <v>0.81944444444444442</v>
      </c>
      <c r="I14">
        <v>4830</v>
      </c>
      <c r="J14">
        <f t="shared" si="1"/>
        <v>0.96311066799601197</v>
      </c>
      <c r="K14">
        <f t="shared" si="2"/>
        <v>0.85083103289625028</v>
      </c>
      <c r="M14">
        <v>73.900000000000006</v>
      </c>
      <c r="N14">
        <v>90.7</v>
      </c>
      <c r="O14">
        <f t="shared" si="3"/>
        <v>0.81477398015435509</v>
      </c>
    </row>
    <row r="15" spans="6:16" x14ac:dyDescent="0.25">
      <c r="F15" s="1" t="s">
        <v>10</v>
      </c>
      <c r="G15">
        <v>931</v>
      </c>
      <c r="H15">
        <f t="shared" si="0"/>
        <v>1.1755050505050506</v>
      </c>
      <c r="I15">
        <v>3070</v>
      </c>
      <c r="J15">
        <f t="shared" si="1"/>
        <v>0.61216350947158527</v>
      </c>
      <c r="K15">
        <f t="shared" si="2"/>
        <v>1.9202468496035272</v>
      </c>
      <c r="L15">
        <f>(AVERAGE(K15:K16))</f>
        <v>1.8017277592858449</v>
      </c>
      <c r="M15">
        <v>350</v>
      </c>
      <c r="N15">
        <v>90.7</v>
      </c>
      <c r="O15">
        <f t="shared" si="3"/>
        <v>3.8588754134509369</v>
      </c>
      <c r="P15">
        <f t="shared" si="4"/>
        <v>3.6714443219404629</v>
      </c>
    </row>
    <row r="16" spans="6:16" x14ac:dyDescent="0.25">
      <c r="F16" s="1" t="s">
        <v>11</v>
      </c>
      <c r="G16">
        <v>840</v>
      </c>
      <c r="H16">
        <f t="shared" si="0"/>
        <v>1.0606060606060606</v>
      </c>
      <c r="I16">
        <v>3160</v>
      </c>
      <c r="J16">
        <f t="shared" si="1"/>
        <v>0.63010967098703885</v>
      </c>
      <c r="K16">
        <f t="shared" si="2"/>
        <v>1.6832086689681627</v>
      </c>
      <c r="M16">
        <v>316</v>
      </c>
      <c r="N16">
        <v>90.7</v>
      </c>
      <c r="O16">
        <f t="shared" si="3"/>
        <v>3.4840132304299889</v>
      </c>
    </row>
    <row r="17" spans="6:16" x14ac:dyDescent="0.25">
      <c r="F17" s="1" t="s">
        <v>12</v>
      </c>
      <c r="G17">
        <v>485</v>
      </c>
      <c r="H17">
        <f t="shared" si="0"/>
        <v>0.61237373737373735</v>
      </c>
      <c r="I17">
        <v>5480</v>
      </c>
      <c r="J17">
        <f t="shared" si="1"/>
        <v>1.0927218344965104</v>
      </c>
      <c r="K17">
        <f t="shared" si="2"/>
        <v>0.56041136732286367</v>
      </c>
      <c r="L17">
        <f>(AVERAGE(K17:K18))</f>
        <v>0.55348452470343079</v>
      </c>
      <c r="M17">
        <v>73.3</v>
      </c>
      <c r="N17">
        <v>90.7</v>
      </c>
      <c r="O17">
        <f t="shared" si="3"/>
        <v>0.80815876515986762</v>
      </c>
      <c r="P17">
        <f t="shared" si="4"/>
        <v>0.7794928335170892</v>
      </c>
    </row>
    <row r="18" spans="6:16" x14ac:dyDescent="0.25">
      <c r="F18" s="1" t="s">
        <v>13</v>
      </c>
      <c r="G18">
        <v>410</v>
      </c>
      <c r="H18">
        <f t="shared" si="0"/>
        <v>0.51767676767676762</v>
      </c>
      <c r="I18">
        <v>4750</v>
      </c>
      <c r="J18">
        <f t="shared" si="1"/>
        <v>0.94715852442671988</v>
      </c>
      <c r="K18">
        <f t="shared" si="2"/>
        <v>0.5465576820839978</v>
      </c>
      <c r="M18">
        <v>68.099999999999994</v>
      </c>
      <c r="N18">
        <v>90.7</v>
      </c>
      <c r="O18">
        <f t="shared" si="3"/>
        <v>0.75082690187431078</v>
      </c>
    </row>
    <row r="19" spans="6:16" x14ac:dyDescent="0.25">
      <c r="F19" s="1" t="s">
        <v>14</v>
      </c>
      <c r="G19">
        <v>731</v>
      </c>
      <c r="H19">
        <f t="shared" si="0"/>
        <v>0.92297979797979801</v>
      </c>
      <c r="I19">
        <v>3450</v>
      </c>
      <c r="J19">
        <f t="shared" si="1"/>
        <v>0.68793619142572282</v>
      </c>
      <c r="K19">
        <f t="shared" si="2"/>
        <v>1.3416648367735324</v>
      </c>
      <c r="L19">
        <f>(AVERAGE(K19:K20))</f>
        <v>1.3142525063633057</v>
      </c>
      <c r="M19">
        <v>363</v>
      </c>
      <c r="N19">
        <v>90.7</v>
      </c>
      <c r="O19">
        <f t="shared" si="3"/>
        <v>4.0022050716648288</v>
      </c>
      <c r="P19">
        <f t="shared" si="4"/>
        <v>3.7651598676956999</v>
      </c>
    </row>
    <row r="20" spans="6:16" x14ac:dyDescent="0.25">
      <c r="F20" s="1" t="s">
        <v>15</v>
      </c>
      <c r="G20">
        <v>693</v>
      </c>
      <c r="H20">
        <f t="shared" si="0"/>
        <v>0.875</v>
      </c>
      <c r="I20">
        <v>3410</v>
      </c>
      <c r="J20">
        <f t="shared" si="1"/>
        <v>0.67996011964107672</v>
      </c>
      <c r="K20">
        <f t="shared" si="2"/>
        <v>1.2868401759530792</v>
      </c>
      <c r="M20">
        <v>320</v>
      </c>
      <c r="N20">
        <v>90.7</v>
      </c>
      <c r="O20">
        <f t="shared" si="3"/>
        <v>3.528114663726571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89C8D3-549F-4D1E-BD0B-5A316B4B4922}">
  <dimension ref="D3:O21"/>
  <sheetViews>
    <sheetView workbookViewId="0">
      <selection activeCell="D29" sqref="D29"/>
    </sheetView>
  </sheetViews>
  <sheetFormatPr defaultRowHeight="15" x14ac:dyDescent="0.25"/>
  <cols>
    <col min="4" max="4" width="26.5703125" customWidth="1"/>
  </cols>
  <sheetData>
    <row r="3" spans="4:15" x14ac:dyDescent="0.25">
      <c r="E3" t="s">
        <v>30</v>
      </c>
      <c r="H3" t="s">
        <v>31</v>
      </c>
    </row>
    <row r="5" spans="4:15" x14ac:dyDescent="0.25">
      <c r="G5" t="s">
        <v>19</v>
      </c>
      <c r="J5" t="s">
        <v>26</v>
      </c>
      <c r="N5" t="s">
        <v>21</v>
      </c>
    </row>
    <row r="6" spans="4:15" x14ac:dyDescent="0.25">
      <c r="D6" s="1" t="s">
        <v>32</v>
      </c>
      <c r="E6" s="1" t="s">
        <v>33</v>
      </c>
      <c r="G6">
        <v>397</v>
      </c>
      <c r="H6">
        <f>(AVERAGE(G6:G7))</f>
        <v>520</v>
      </c>
      <c r="I6">
        <f>(G6/520)</f>
        <v>0.76346153846153841</v>
      </c>
      <c r="J6">
        <v>1850</v>
      </c>
      <c r="K6">
        <f>(AVERAGE(J6:J7))</f>
        <v>1880</v>
      </c>
      <c r="L6">
        <f>(J6/1880)</f>
        <v>0.98404255319148937</v>
      </c>
      <c r="N6">
        <f>(I6/L6)</f>
        <v>0.77584199584199576</v>
      </c>
      <c r="O6">
        <f>(AVERAGE(N6:N7))</f>
        <v>0.99647919365196846</v>
      </c>
    </row>
    <row r="7" spans="4:15" x14ac:dyDescent="0.25">
      <c r="D7" s="1"/>
      <c r="E7" s="1" t="s">
        <v>34</v>
      </c>
      <c r="G7">
        <v>643</v>
      </c>
      <c r="I7">
        <f t="shared" ref="I7:I21" si="0">(G7/520)</f>
        <v>1.2365384615384616</v>
      </c>
      <c r="J7">
        <v>1910</v>
      </c>
      <c r="L7">
        <f t="shared" ref="L7:L21" si="1">(J7/1880)</f>
        <v>1.0159574468085106</v>
      </c>
      <c r="N7">
        <f t="shared" ref="N7:N21" si="2">(I7/L7)</f>
        <v>1.2171163914619412</v>
      </c>
    </row>
    <row r="8" spans="4:15" x14ac:dyDescent="0.25">
      <c r="D8" s="1"/>
      <c r="E8" s="1" t="s">
        <v>35</v>
      </c>
      <c r="G8">
        <v>884</v>
      </c>
      <c r="I8">
        <f t="shared" si="0"/>
        <v>1.7</v>
      </c>
      <c r="J8">
        <v>1260</v>
      </c>
      <c r="L8">
        <f t="shared" si="1"/>
        <v>0.67021276595744683</v>
      </c>
      <c r="N8">
        <f t="shared" si="2"/>
        <v>2.5365079365079364</v>
      </c>
      <c r="O8">
        <f>(AVERAGE(N8:N9))</f>
        <v>2.626301802772391</v>
      </c>
    </row>
    <row r="9" spans="4:15" x14ac:dyDescent="0.25">
      <c r="D9" s="1"/>
      <c r="E9" s="1" t="s">
        <v>36</v>
      </c>
      <c r="G9">
        <v>894</v>
      </c>
      <c r="I9">
        <f t="shared" si="0"/>
        <v>1.7192307692307693</v>
      </c>
      <c r="J9">
        <v>1190</v>
      </c>
      <c r="L9">
        <f t="shared" si="1"/>
        <v>0.63297872340425532</v>
      </c>
      <c r="N9">
        <f t="shared" si="2"/>
        <v>2.7160956690368456</v>
      </c>
    </row>
    <row r="10" spans="4:15" x14ac:dyDescent="0.25">
      <c r="D10" s="1" t="s">
        <v>37</v>
      </c>
      <c r="E10" s="1" t="s">
        <v>33</v>
      </c>
      <c r="G10">
        <v>109</v>
      </c>
      <c r="I10">
        <f t="shared" si="0"/>
        <v>0.20961538461538462</v>
      </c>
      <c r="J10">
        <v>1220</v>
      </c>
      <c r="L10">
        <f t="shared" si="1"/>
        <v>0.64893617021276595</v>
      </c>
      <c r="N10">
        <f t="shared" si="2"/>
        <v>0.32301387137452714</v>
      </c>
      <c r="O10">
        <f>(AVERAGE(N10:N11))</f>
        <v>0.32419924337957129</v>
      </c>
    </row>
    <row r="11" spans="4:15" x14ac:dyDescent="0.25">
      <c r="D11" s="1"/>
      <c r="E11" s="1" t="s">
        <v>34</v>
      </c>
      <c r="G11">
        <v>108</v>
      </c>
      <c r="I11">
        <f t="shared" si="0"/>
        <v>0.2076923076923077</v>
      </c>
      <c r="J11">
        <v>1200</v>
      </c>
      <c r="L11">
        <f t="shared" si="1"/>
        <v>0.63829787234042556</v>
      </c>
      <c r="N11">
        <f t="shared" si="2"/>
        <v>0.32538461538461538</v>
      </c>
    </row>
    <row r="12" spans="4:15" x14ac:dyDescent="0.25">
      <c r="D12" s="1"/>
      <c r="E12" s="1" t="s">
        <v>35</v>
      </c>
      <c r="G12">
        <v>203</v>
      </c>
      <c r="I12">
        <f t="shared" si="0"/>
        <v>0.39038461538461539</v>
      </c>
      <c r="J12">
        <v>1100</v>
      </c>
      <c r="L12">
        <f t="shared" si="1"/>
        <v>0.58510638297872342</v>
      </c>
      <c r="N12">
        <f t="shared" si="2"/>
        <v>0.66720279720279718</v>
      </c>
      <c r="O12">
        <f>(AVERAGE(N12:N13))</f>
        <v>0.64582108210821088</v>
      </c>
    </row>
    <row r="13" spans="4:15" x14ac:dyDescent="0.25">
      <c r="D13" s="1"/>
      <c r="E13" s="1" t="s">
        <v>36</v>
      </c>
      <c r="G13">
        <v>157</v>
      </c>
      <c r="I13">
        <f t="shared" si="0"/>
        <v>0.30192307692307691</v>
      </c>
      <c r="J13">
        <v>909</v>
      </c>
      <c r="L13">
        <f t="shared" si="1"/>
        <v>0.48351063829787233</v>
      </c>
      <c r="N13">
        <f t="shared" si="2"/>
        <v>0.62443936701362446</v>
      </c>
    </row>
    <row r="14" spans="4:15" x14ac:dyDescent="0.25">
      <c r="D14" s="1" t="s">
        <v>38</v>
      </c>
      <c r="E14" s="1" t="s">
        <v>33</v>
      </c>
      <c r="G14">
        <v>609</v>
      </c>
      <c r="I14">
        <f t="shared" si="0"/>
        <v>1.1711538461538462</v>
      </c>
      <c r="J14">
        <v>1320</v>
      </c>
      <c r="L14">
        <f t="shared" si="1"/>
        <v>0.7021276595744681</v>
      </c>
      <c r="N14">
        <f t="shared" si="2"/>
        <v>1.668006993006993</v>
      </c>
      <c r="O14">
        <f>(AVERAGE(N14:N15))</f>
        <v>1.5697659796344006</v>
      </c>
    </row>
    <row r="15" spans="4:15" x14ac:dyDescent="0.25">
      <c r="D15" s="1"/>
      <c r="E15" s="1" t="s">
        <v>34</v>
      </c>
      <c r="G15">
        <v>464</v>
      </c>
      <c r="I15">
        <f t="shared" si="0"/>
        <v>0.89230769230769236</v>
      </c>
      <c r="J15">
        <v>1140</v>
      </c>
      <c r="L15">
        <f t="shared" si="1"/>
        <v>0.6063829787234043</v>
      </c>
      <c r="N15">
        <f t="shared" si="2"/>
        <v>1.4715249662618084</v>
      </c>
    </row>
    <row r="16" spans="4:15" x14ac:dyDescent="0.25">
      <c r="D16" s="1"/>
      <c r="E16" s="1" t="s">
        <v>35</v>
      </c>
      <c r="G16">
        <v>666</v>
      </c>
      <c r="I16">
        <f t="shared" si="0"/>
        <v>1.2807692307692307</v>
      </c>
      <c r="J16">
        <v>839</v>
      </c>
      <c r="L16">
        <f t="shared" si="1"/>
        <v>0.44627659574468087</v>
      </c>
      <c r="N16">
        <f t="shared" si="2"/>
        <v>2.8699000641789674</v>
      </c>
      <c r="O16">
        <f>(AVERAGE(N16:N17))</f>
        <v>2.8801174158653255</v>
      </c>
    </row>
    <row r="17" spans="4:15" x14ac:dyDescent="0.25">
      <c r="D17" s="1"/>
      <c r="E17" s="1" t="s">
        <v>36</v>
      </c>
      <c r="G17">
        <v>586</v>
      </c>
      <c r="I17">
        <f t="shared" si="0"/>
        <v>1.1269230769230769</v>
      </c>
      <c r="J17">
        <v>733</v>
      </c>
      <c r="L17">
        <f t="shared" si="1"/>
        <v>0.38989361702127662</v>
      </c>
      <c r="N17">
        <f t="shared" si="2"/>
        <v>2.8903347675516842</v>
      </c>
    </row>
    <row r="18" spans="4:15" x14ac:dyDescent="0.25">
      <c r="D18" s="1" t="s">
        <v>39</v>
      </c>
      <c r="E18" s="1" t="s">
        <v>33</v>
      </c>
      <c r="G18">
        <v>390</v>
      </c>
      <c r="I18">
        <f t="shared" si="0"/>
        <v>0.75</v>
      </c>
      <c r="J18">
        <v>1390</v>
      </c>
      <c r="L18">
        <f t="shared" si="1"/>
        <v>0.73936170212765961</v>
      </c>
      <c r="N18">
        <f t="shared" si="2"/>
        <v>1.014388489208633</v>
      </c>
      <c r="O18">
        <f>(AVERAGE(N18:N19))</f>
        <v>1.0872746119981167</v>
      </c>
    </row>
    <row r="19" spans="4:15" x14ac:dyDescent="0.25">
      <c r="D19" s="1"/>
      <c r="E19" s="1" t="s">
        <v>34</v>
      </c>
      <c r="G19">
        <v>301</v>
      </c>
      <c r="I19">
        <f t="shared" si="0"/>
        <v>0.5788461538461539</v>
      </c>
      <c r="J19">
        <v>938</v>
      </c>
      <c r="L19">
        <f t="shared" si="1"/>
        <v>0.49893617021276598</v>
      </c>
      <c r="N19">
        <f t="shared" si="2"/>
        <v>1.1601607347876004</v>
      </c>
    </row>
    <row r="20" spans="4:15" x14ac:dyDescent="0.25">
      <c r="D20" s="1"/>
      <c r="E20" s="1" t="s">
        <v>35</v>
      </c>
      <c r="G20">
        <v>491</v>
      </c>
      <c r="I20">
        <f t="shared" si="0"/>
        <v>0.94423076923076921</v>
      </c>
      <c r="J20">
        <v>605</v>
      </c>
      <c r="L20">
        <f t="shared" si="1"/>
        <v>0.32180851063829785</v>
      </c>
      <c r="N20">
        <f t="shared" si="2"/>
        <v>2.9341385886840432</v>
      </c>
      <c r="O20">
        <f>(AVERAGE(N20:N21))</f>
        <v>2.9716255073597733</v>
      </c>
    </row>
    <row r="21" spans="4:15" x14ac:dyDescent="0.25">
      <c r="D21" s="1"/>
      <c r="E21" s="1" t="s">
        <v>36</v>
      </c>
      <c r="G21">
        <v>541</v>
      </c>
      <c r="I21">
        <f t="shared" si="0"/>
        <v>1.0403846153846155</v>
      </c>
      <c r="J21">
        <v>650</v>
      </c>
      <c r="L21">
        <f t="shared" si="1"/>
        <v>0.34574468085106386</v>
      </c>
      <c r="N21">
        <f t="shared" si="2"/>
        <v>3.0091124260355029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Sheet2</vt:lpstr>
      <vt:lpstr>Sheet3</vt:lpstr>
      <vt:lpstr>Sheet4</vt:lpstr>
      <vt:lpstr>Sheet5</vt:lpstr>
    </vt:vector>
  </TitlesOfParts>
  <Company>University of Dundee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Ramchandra Amnekar (Staff)</dc:creator>
  <cp:lastModifiedBy>Ramchandra Amnekar (Staff)</cp:lastModifiedBy>
  <dcterms:created xsi:type="dcterms:W3CDTF">2024-02-06T00:40:04Z</dcterms:created>
  <dcterms:modified xsi:type="dcterms:W3CDTF">2025-04-14T21:28:44Z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618d1e0-f5d7-4da7-8ddd-3b83021a2c85_Enabled">
    <vt:lpwstr>true</vt:lpwstr>
  </property>
  <property fmtid="{D5CDD505-2E9C-101B-9397-08002B2CF9AE}" pid="3" name="MSIP_Label_a618d1e0-f5d7-4da7-8ddd-3b83021a2c85_SetDate">
    <vt:lpwstr>2025-04-14T21:27:35Z</vt:lpwstr>
  </property>
  <property fmtid="{D5CDD505-2E9C-101B-9397-08002B2CF9AE}" pid="4" name="MSIP_Label_a618d1e0-f5d7-4da7-8ddd-3b83021a2c85_Method">
    <vt:lpwstr>Standard</vt:lpwstr>
  </property>
  <property fmtid="{D5CDD505-2E9C-101B-9397-08002B2CF9AE}" pid="5" name="MSIP_Label_a618d1e0-f5d7-4da7-8ddd-3b83021a2c85_Name">
    <vt:lpwstr>Private</vt:lpwstr>
  </property>
  <property fmtid="{D5CDD505-2E9C-101B-9397-08002B2CF9AE}" pid="6" name="MSIP_Label_a618d1e0-f5d7-4da7-8ddd-3b83021a2c85_SiteId">
    <vt:lpwstr>ae323139-093a-4d2a-81a6-5d334bcd9019</vt:lpwstr>
  </property>
  <property fmtid="{D5CDD505-2E9C-101B-9397-08002B2CF9AE}" pid="7" name="MSIP_Label_a618d1e0-f5d7-4da7-8ddd-3b83021a2c85_ActionId">
    <vt:lpwstr>4a46b6da-96aa-4062-82d2-a6bb766116f8</vt:lpwstr>
  </property>
  <property fmtid="{D5CDD505-2E9C-101B-9397-08002B2CF9AE}" pid="8" name="MSIP_Label_a618d1e0-f5d7-4da7-8ddd-3b83021a2c85_ContentBits">
    <vt:lpwstr>0</vt:lpwstr>
  </property>
  <property fmtid="{D5CDD505-2E9C-101B-9397-08002B2CF9AE}" pid="9" name="MSIP_Label_a618d1e0-f5d7-4da7-8ddd-3b83021a2c85_Tag">
    <vt:lpwstr>10, 3, 0, 1</vt:lpwstr>
  </property>
</Properties>
</file>