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oprietario\Documents\Silvia_lavoro\COST_2018\artisolo software_Zn-EDTA\articolo\Submitted\"/>
    </mc:Choice>
  </mc:AlternateContent>
  <bookViews>
    <workbookView xWindow="0" yWindow="0" windowWidth="28800" windowHeight="11916" tabRatio="650"/>
  </bookViews>
  <sheets>
    <sheet name="Zn-EDTA system" sheetId="1" r:id="rId1"/>
    <sheet name="tit1" sheetId="2" r:id="rId2"/>
    <sheet name="tit2" sheetId="3" r:id="rId3"/>
    <sheet name="tit3" sheetId="4" r:id="rId4"/>
    <sheet name="tit4" sheetId="5" r:id="rId5"/>
    <sheet name="tit5" sheetId="8" r:id="rId6"/>
    <sheet name="tit6" sheetId="9" r:id="rId7"/>
    <sheet name="results 4 titrations-weighted" sheetId="10" r:id="rId8"/>
    <sheet name="results 4 titrations-unweighted" sheetId="14" r:id="rId9"/>
    <sheet name="results 6 titrations" sheetId="6" r:id="rId10"/>
    <sheet name="uncertainty 4 titrations" sheetId="11" r:id="rId11"/>
  </sheets>
  <externalReferences>
    <externalReference r:id="rId12"/>
  </externalReferenc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4" i="9" l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4" i="4"/>
  <c r="A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K12" i="11" l="1"/>
  <c r="M11" i="11"/>
  <c r="L11" i="11"/>
  <c r="K11" i="11"/>
  <c r="D12" i="11"/>
  <c r="F11" i="11"/>
  <c r="E11" i="11"/>
  <c r="D11" i="11"/>
  <c r="I15" i="11"/>
  <c r="I11" i="11"/>
  <c r="I7" i="11"/>
  <c r="B15" i="11"/>
  <c r="B11" i="11"/>
  <c r="B7" i="11"/>
  <c r="S51" i="1" l="1"/>
  <c r="T51" i="1" s="1"/>
  <c r="U51" i="1" s="1"/>
  <c r="V51" i="1" s="1"/>
  <c r="W51" i="1" s="1"/>
  <c r="N50" i="1"/>
  <c r="O50" i="1" s="1"/>
  <c r="P50" i="1" s="1"/>
  <c r="Q50" i="1" s="1"/>
  <c r="R50" i="1" s="1"/>
  <c r="D152" i="9" l="1"/>
  <c r="E152" i="9" s="1"/>
  <c r="E151" i="9"/>
  <c r="D151" i="9"/>
  <c r="D150" i="9"/>
  <c r="E150" i="9" s="1"/>
  <c r="D149" i="9"/>
  <c r="E149" i="9" s="1"/>
  <c r="D148" i="9"/>
  <c r="E148" i="9" s="1"/>
  <c r="D147" i="9"/>
  <c r="E147" i="9" s="1"/>
  <c r="D146" i="9"/>
  <c r="E146" i="9" s="1"/>
  <c r="D145" i="9"/>
  <c r="E145" i="9" s="1"/>
  <c r="D144" i="9"/>
  <c r="E144" i="9" s="1"/>
  <c r="D143" i="9"/>
  <c r="E143" i="9" s="1"/>
  <c r="D142" i="9"/>
  <c r="E142" i="9" s="1"/>
  <c r="D141" i="9"/>
  <c r="E141" i="9" s="1"/>
  <c r="E140" i="9"/>
  <c r="D140" i="9"/>
  <c r="D139" i="9"/>
  <c r="E139" i="9" s="1"/>
  <c r="D138" i="9"/>
  <c r="E138" i="9" s="1"/>
  <c r="E137" i="9"/>
  <c r="D137" i="9"/>
  <c r="D136" i="9"/>
  <c r="E136" i="9" s="1"/>
  <c r="E135" i="9"/>
  <c r="D135" i="9"/>
  <c r="D134" i="9"/>
  <c r="E134" i="9" s="1"/>
  <c r="D133" i="9"/>
  <c r="E133" i="9" s="1"/>
  <c r="D132" i="9"/>
  <c r="E132" i="9" s="1"/>
  <c r="D131" i="9"/>
  <c r="E131" i="9" s="1"/>
  <c r="D130" i="9"/>
  <c r="E130" i="9" s="1"/>
  <c r="D129" i="9"/>
  <c r="E129" i="9" s="1"/>
  <c r="D128" i="9"/>
  <c r="E128" i="9" s="1"/>
  <c r="D127" i="9"/>
  <c r="E127" i="9" s="1"/>
  <c r="D126" i="9"/>
  <c r="E126" i="9" s="1"/>
  <c r="E125" i="9"/>
  <c r="D125" i="9"/>
  <c r="D124" i="9"/>
  <c r="E124" i="9" s="1"/>
  <c r="D123" i="9"/>
  <c r="E123" i="9" s="1"/>
  <c r="D122" i="9"/>
  <c r="E122" i="9" s="1"/>
  <c r="D121" i="9"/>
  <c r="E121" i="9" s="1"/>
  <c r="D120" i="9"/>
  <c r="E120" i="9" s="1"/>
  <c r="E119" i="9"/>
  <c r="D119" i="9"/>
  <c r="D118" i="9"/>
  <c r="E118" i="9" s="1"/>
  <c r="D117" i="9"/>
  <c r="E117" i="9" s="1"/>
  <c r="D116" i="9"/>
  <c r="E116" i="9" s="1"/>
  <c r="D115" i="9"/>
  <c r="E115" i="9" s="1"/>
  <c r="D114" i="9"/>
  <c r="E114" i="9" s="1"/>
  <c r="D113" i="9"/>
  <c r="E113" i="9" s="1"/>
  <c r="D112" i="9"/>
  <c r="E112" i="9" s="1"/>
  <c r="D111" i="9"/>
  <c r="E111" i="9" s="1"/>
  <c r="D110" i="9"/>
  <c r="E110" i="9" s="1"/>
  <c r="E109" i="9"/>
  <c r="D109" i="9"/>
  <c r="D108" i="9"/>
  <c r="E108" i="9" s="1"/>
  <c r="D107" i="9"/>
  <c r="E107" i="9" s="1"/>
  <c r="D106" i="9"/>
  <c r="E106" i="9" s="1"/>
  <c r="D105" i="9"/>
  <c r="E105" i="9" s="1"/>
  <c r="D104" i="9"/>
  <c r="E104" i="9" s="1"/>
  <c r="E103" i="9"/>
  <c r="D103" i="9"/>
  <c r="D102" i="9"/>
  <c r="E102" i="9" s="1"/>
  <c r="D101" i="9"/>
  <c r="E101" i="9" s="1"/>
  <c r="D100" i="9"/>
  <c r="E100" i="9" s="1"/>
  <c r="D99" i="9"/>
  <c r="E99" i="9" s="1"/>
  <c r="D98" i="9"/>
  <c r="E98" i="9" s="1"/>
  <c r="D97" i="9"/>
  <c r="E97" i="9" s="1"/>
  <c r="D96" i="9"/>
  <c r="E96" i="9" s="1"/>
  <c r="D95" i="9"/>
  <c r="E95" i="9" s="1"/>
  <c r="D94" i="9"/>
  <c r="E94" i="9" s="1"/>
  <c r="D93" i="9"/>
  <c r="E93" i="9" s="1"/>
  <c r="D92" i="9"/>
  <c r="E92" i="9" s="1"/>
  <c r="D91" i="9"/>
  <c r="E91" i="9" s="1"/>
  <c r="D90" i="9"/>
  <c r="E90" i="9" s="1"/>
  <c r="D89" i="9"/>
  <c r="E89" i="9" s="1"/>
  <c r="D88" i="9"/>
  <c r="E88" i="9" s="1"/>
  <c r="E87" i="9"/>
  <c r="D87" i="9"/>
  <c r="D86" i="9"/>
  <c r="E86" i="9" s="1"/>
  <c r="D85" i="9"/>
  <c r="E85" i="9" s="1"/>
  <c r="D84" i="9"/>
  <c r="E84" i="9" s="1"/>
  <c r="D83" i="9"/>
  <c r="E83" i="9" s="1"/>
  <c r="D82" i="9"/>
  <c r="E82" i="9" s="1"/>
  <c r="D81" i="9"/>
  <c r="E81" i="9" s="1"/>
  <c r="D80" i="9"/>
  <c r="E80" i="9" s="1"/>
  <c r="D79" i="9"/>
  <c r="E79" i="9" s="1"/>
  <c r="D78" i="9"/>
  <c r="E78" i="9" s="1"/>
  <c r="D77" i="9"/>
  <c r="E77" i="9" s="1"/>
  <c r="D76" i="9"/>
  <c r="E76" i="9" s="1"/>
  <c r="D75" i="9"/>
  <c r="E75" i="9" s="1"/>
  <c r="E74" i="9"/>
  <c r="D74" i="9"/>
  <c r="D73" i="9"/>
  <c r="E73" i="9" s="1"/>
  <c r="D72" i="9"/>
  <c r="E72" i="9" s="1"/>
  <c r="E71" i="9"/>
  <c r="D71" i="9"/>
  <c r="D70" i="9"/>
  <c r="E70" i="9" s="1"/>
  <c r="D69" i="9"/>
  <c r="E69" i="9" s="1"/>
  <c r="D68" i="9"/>
  <c r="E68" i="9" s="1"/>
  <c r="D67" i="9"/>
  <c r="E67" i="9" s="1"/>
  <c r="D66" i="9"/>
  <c r="E66" i="9" s="1"/>
  <c r="D65" i="9"/>
  <c r="E65" i="9" s="1"/>
  <c r="D64" i="9"/>
  <c r="E64" i="9" s="1"/>
  <c r="D63" i="9"/>
  <c r="E63" i="9" s="1"/>
  <c r="D62" i="9"/>
  <c r="E62" i="9" s="1"/>
  <c r="D61" i="9"/>
  <c r="E61" i="9" s="1"/>
  <c r="D60" i="9"/>
  <c r="E60" i="9" s="1"/>
  <c r="D59" i="9"/>
  <c r="E59" i="9" s="1"/>
  <c r="D58" i="9"/>
  <c r="E58" i="9" s="1"/>
  <c r="E57" i="9"/>
  <c r="D57" i="9"/>
  <c r="D56" i="9"/>
  <c r="E56" i="9" s="1"/>
  <c r="E55" i="9"/>
  <c r="D55" i="9"/>
  <c r="D54" i="9"/>
  <c r="E54" i="9" s="1"/>
  <c r="D53" i="9"/>
  <c r="E53" i="9" s="1"/>
  <c r="D52" i="9"/>
  <c r="E52" i="9" s="1"/>
  <c r="D51" i="9"/>
  <c r="E51" i="9" s="1"/>
  <c r="D50" i="9"/>
  <c r="E50" i="9" s="1"/>
  <c r="E49" i="9"/>
  <c r="D49" i="9"/>
  <c r="D48" i="9"/>
  <c r="E48" i="9" s="1"/>
  <c r="D47" i="9"/>
  <c r="E47" i="9" s="1"/>
  <c r="D46" i="9"/>
  <c r="E46" i="9" s="1"/>
  <c r="D45" i="9"/>
  <c r="E45" i="9" s="1"/>
  <c r="D44" i="9"/>
  <c r="E44" i="9" s="1"/>
  <c r="D43" i="9"/>
  <c r="E43" i="9" s="1"/>
  <c r="D42" i="9"/>
  <c r="E42" i="9" s="1"/>
  <c r="D41" i="9"/>
  <c r="E41" i="9" s="1"/>
  <c r="D40" i="9"/>
  <c r="E40" i="9" s="1"/>
  <c r="E39" i="9"/>
  <c r="D39" i="9"/>
  <c r="D38" i="9"/>
  <c r="E38" i="9" s="1"/>
  <c r="D37" i="9"/>
  <c r="E37" i="9" s="1"/>
  <c r="D36" i="9"/>
  <c r="E36" i="9" s="1"/>
  <c r="D35" i="9"/>
  <c r="E35" i="9" s="1"/>
  <c r="D34" i="9"/>
  <c r="E34" i="9" s="1"/>
  <c r="D33" i="9"/>
  <c r="E33" i="9" s="1"/>
  <c r="D32" i="9"/>
  <c r="E32" i="9" s="1"/>
  <c r="D31" i="9"/>
  <c r="E31" i="9" s="1"/>
  <c r="D30" i="9"/>
  <c r="E30" i="9" s="1"/>
  <c r="D29" i="9"/>
  <c r="E29" i="9" s="1"/>
  <c r="D28" i="9"/>
  <c r="E28" i="9" s="1"/>
  <c r="D27" i="9"/>
  <c r="E27" i="9" s="1"/>
  <c r="D26" i="9"/>
  <c r="E26" i="9" s="1"/>
  <c r="D25" i="9"/>
  <c r="E25" i="9" s="1"/>
  <c r="D24" i="9"/>
  <c r="E24" i="9" s="1"/>
  <c r="E23" i="9"/>
  <c r="D23" i="9"/>
  <c r="D22" i="9"/>
  <c r="E22" i="9" s="1"/>
  <c r="D21" i="9"/>
  <c r="E21" i="9" s="1"/>
  <c r="D20" i="9"/>
  <c r="E20" i="9" s="1"/>
  <c r="D19" i="9"/>
  <c r="E19" i="9" s="1"/>
  <c r="D18" i="9"/>
  <c r="E18" i="9" s="1"/>
  <c r="D17" i="9"/>
  <c r="E17" i="9" s="1"/>
  <c r="D16" i="9"/>
  <c r="E16" i="9" s="1"/>
  <c r="D15" i="9"/>
  <c r="E15" i="9" s="1"/>
  <c r="D14" i="9"/>
  <c r="E14" i="9" s="1"/>
  <c r="D13" i="9"/>
  <c r="E13" i="9" s="1"/>
  <c r="D12" i="9"/>
  <c r="E12" i="9" s="1"/>
  <c r="D11" i="9"/>
  <c r="E11" i="9" s="1"/>
  <c r="D10" i="9"/>
  <c r="E10" i="9" s="1"/>
  <c r="D9" i="9"/>
  <c r="E9" i="9" s="1"/>
  <c r="D8" i="9"/>
  <c r="E8" i="9" s="1"/>
  <c r="E7" i="9"/>
  <c r="D7" i="9"/>
  <c r="D6" i="9"/>
  <c r="E6" i="9" s="1"/>
  <c r="D5" i="9"/>
  <c r="E5" i="9" s="1"/>
  <c r="D4" i="9"/>
  <c r="E4" i="9" s="1"/>
  <c r="D3" i="9"/>
  <c r="E3" i="9" s="1"/>
  <c r="D152" i="8"/>
  <c r="E152" i="8" s="1"/>
  <c r="D151" i="8"/>
  <c r="E151" i="8" s="1"/>
  <c r="D150" i="8"/>
  <c r="E150" i="8" s="1"/>
  <c r="D149" i="8"/>
  <c r="E149" i="8" s="1"/>
  <c r="D148" i="8"/>
  <c r="E148" i="8" s="1"/>
  <c r="D147" i="8"/>
  <c r="E147" i="8" s="1"/>
  <c r="D146" i="8"/>
  <c r="E146" i="8" s="1"/>
  <c r="D145" i="8"/>
  <c r="E145" i="8" s="1"/>
  <c r="E144" i="8"/>
  <c r="D144" i="8"/>
  <c r="D143" i="8"/>
  <c r="E143" i="8" s="1"/>
  <c r="D142" i="8"/>
  <c r="E142" i="8" s="1"/>
  <c r="E141" i="8"/>
  <c r="D141" i="8"/>
  <c r="D140" i="8"/>
  <c r="E140" i="8" s="1"/>
  <c r="D139" i="8"/>
  <c r="E139" i="8" s="1"/>
  <c r="D138" i="8"/>
  <c r="E138" i="8" s="1"/>
  <c r="D137" i="8"/>
  <c r="E137" i="8" s="1"/>
  <c r="D136" i="8"/>
  <c r="E136" i="8" s="1"/>
  <c r="D135" i="8"/>
  <c r="E135" i="8" s="1"/>
  <c r="D134" i="8"/>
  <c r="E134" i="8" s="1"/>
  <c r="D133" i="8"/>
  <c r="E133" i="8" s="1"/>
  <c r="D132" i="8"/>
  <c r="E132" i="8" s="1"/>
  <c r="D131" i="8"/>
  <c r="E131" i="8" s="1"/>
  <c r="E130" i="8"/>
  <c r="D130" i="8"/>
  <c r="D129" i="8"/>
  <c r="E129" i="8" s="1"/>
  <c r="E128" i="8"/>
  <c r="D128" i="8"/>
  <c r="D127" i="8"/>
  <c r="E127" i="8" s="1"/>
  <c r="D126" i="8"/>
  <c r="E126" i="8" s="1"/>
  <c r="E125" i="8"/>
  <c r="D125" i="8"/>
  <c r="D124" i="8"/>
  <c r="E124" i="8" s="1"/>
  <c r="D123" i="8"/>
  <c r="E123" i="8" s="1"/>
  <c r="D122" i="8"/>
  <c r="E122" i="8" s="1"/>
  <c r="D121" i="8"/>
  <c r="E121" i="8" s="1"/>
  <c r="D120" i="8"/>
  <c r="E120" i="8" s="1"/>
  <c r="D119" i="8"/>
  <c r="E119" i="8" s="1"/>
  <c r="D118" i="8"/>
  <c r="E118" i="8" s="1"/>
  <c r="D117" i="8"/>
  <c r="E117" i="8" s="1"/>
  <c r="D116" i="8"/>
  <c r="E116" i="8" s="1"/>
  <c r="D115" i="8"/>
  <c r="E115" i="8" s="1"/>
  <c r="E114" i="8"/>
  <c r="D114" i="8"/>
  <c r="D113" i="8"/>
  <c r="E113" i="8" s="1"/>
  <c r="D112" i="8"/>
  <c r="E112" i="8" s="1"/>
  <c r="D111" i="8"/>
  <c r="E111" i="8" s="1"/>
  <c r="D110" i="8"/>
  <c r="E110" i="8" s="1"/>
  <c r="E109" i="8"/>
  <c r="D109" i="8"/>
  <c r="D108" i="8"/>
  <c r="E108" i="8" s="1"/>
  <c r="D107" i="8"/>
  <c r="E107" i="8" s="1"/>
  <c r="D106" i="8"/>
  <c r="E106" i="8" s="1"/>
  <c r="D105" i="8"/>
  <c r="E105" i="8" s="1"/>
  <c r="D104" i="8"/>
  <c r="E104" i="8" s="1"/>
  <c r="D103" i="8"/>
  <c r="E103" i="8" s="1"/>
  <c r="D102" i="8"/>
  <c r="E102" i="8" s="1"/>
  <c r="D101" i="8"/>
  <c r="E101" i="8" s="1"/>
  <c r="D100" i="8"/>
  <c r="E100" i="8" s="1"/>
  <c r="D99" i="8"/>
  <c r="E99" i="8" s="1"/>
  <c r="D98" i="8"/>
  <c r="E98" i="8" s="1"/>
  <c r="D97" i="8"/>
  <c r="E97" i="8" s="1"/>
  <c r="E96" i="8"/>
  <c r="D96" i="8"/>
  <c r="E95" i="8"/>
  <c r="D95" i="8"/>
  <c r="D94" i="8"/>
  <c r="E94" i="8" s="1"/>
  <c r="E93" i="8"/>
  <c r="D93" i="8"/>
  <c r="D92" i="8"/>
  <c r="E92" i="8" s="1"/>
  <c r="D91" i="8"/>
  <c r="E91" i="8" s="1"/>
  <c r="D90" i="8"/>
  <c r="E90" i="8" s="1"/>
  <c r="D89" i="8"/>
  <c r="E89" i="8" s="1"/>
  <c r="D88" i="8"/>
  <c r="E88" i="8" s="1"/>
  <c r="D87" i="8"/>
  <c r="E87" i="8" s="1"/>
  <c r="D86" i="8"/>
  <c r="E86" i="8" s="1"/>
  <c r="D85" i="8"/>
  <c r="E85" i="8" s="1"/>
  <c r="D84" i="8"/>
  <c r="E84" i="8" s="1"/>
  <c r="D83" i="8"/>
  <c r="E83" i="8" s="1"/>
  <c r="D82" i="8"/>
  <c r="E82" i="8" s="1"/>
  <c r="D81" i="8"/>
  <c r="E81" i="8" s="1"/>
  <c r="D80" i="8"/>
  <c r="E80" i="8" s="1"/>
  <c r="D79" i="8"/>
  <c r="E79" i="8" s="1"/>
  <c r="D78" i="8"/>
  <c r="E78" i="8" s="1"/>
  <c r="E77" i="8"/>
  <c r="D77" i="8"/>
  <c r="D76" i="8"/>
  <c r="E76" i="8" s="1"/>
  <c r="D75" i="8"/>
  <c r="E75" i="8" s="1"/>
  <c r="D74" i="8"/>
  <c r="E74" i="8" s="1"/>
  <c r="D73" i="8"/>
  <c r="E73" i="8" s="1"/>
  <c r="D72" i="8"/>
  <c r="E72" i="8" s="1"/>
  <c r="D71" i="8"/>
  <c r="E71" i="8" s="1"/>
  <c r="D70" i="8"/>
  <c r="E70" i="8" s="1"/>
  <c r="D69" i="8"/>
  <c r="E69" i="8" s="1"/>
  <c r="D68" i="8"/>
  <c r="E68" i="8" s="1"/>
  <c r="D67" i="8"/>
  <c r="E67" i="8" s="1"/>
  <c r="D66" i="8"/>
  <c r="E66" i="8" s="1"/>
  <c r="D65" i="8"/>
  <c r="E65" i="8" s="1"/>
  <c r="D64" i="8"/>
  <c r="E64" i="8" s="1"/>
  <c r="D63" i="8"/>
  <c r="E63" i="8" s="1"/>
  <c r="D62" i="8"/>
  <c r="E62" i="8" s="1"/>
  <c r="E61" i="8"/>
  <c r="D61" i="8"/>
  <c r="D60" i="8"/>
  <c r="E60" i="8" s="1"/>
  <c r="D59" i="8"/>
  <c r="E59" i="8" s="1"/>
  <c r="D58" i="8"/>
  <c r="E58" i="8" s="1"/>
  <c r="D57" i="8"/>
  <c r="E57" i="8" s="1"/>
  <c r="D56" i="8"/>
  <c r="E56" i="8" s="1"/>
  <c r="D55" i="8"/>
  <c r="E55" i="8" s="1"/>
  <c r="D54" i="8"/>
  <c r="E54" i="8" s="1"/>
  <c r="D53" i="8"/>
  <c r="E53" i="8" s="1"/>
  <c r="D52" i="8"/>
  <c r="E52" i="8" s="1"/>
  <c r="D51" i="8"/>
  <c r="E51" i="8" s="1"/>
  <c r="D50" i="8"/>
  <c r="E50" i="8" s="1"/>
  <c r="D49" i="8"/>
  <c r="E49" i="8" s="1"/>
  <c r="D48" i="8"/>
  <c r="E48" i="8" s="1"/>
  <c r="D47" i="8"/>
  <c r="E47" i="8" s="1"/>
  <c r="D46" i="8"/>
  <c r="E46" i="8" s="1"/>
  <c r="E45" i="8"/>
  <c r="D45" i="8"/>
  <c r="D44" i="8"/>
  <c r="E44" i="8" s="1"/>
  <c r="D43" i="8"/>
  <c r="E43" i="8" s="1"/>
  <c r="D42" i="8"/>
  <c r="E42" i="8" s="1"/>
  <c r="D41" i="8"/>
  <c r="E41" i="8" s="1"/>
  <c r="D40" i="8"/>
  <c r="E40" i="8" s="1"/>
  <c r="D39" i="8"/>
  <c r="E39" i="8" s="1"/>
  <c r="D38" i="8"/>
  <c r="E38" i="8" s="1"/>
  <c r="D37" i="8"/>
  <c r="E37" i="8" s="1"/>
  <c r="D36" i="8"/>
  <c r="E36" i="8" s="1"/>
  <c r="D35" i="8"/>
  <c r="E35" i="8" s="1"/>
  <c r="D34" i="8"/>
  <c r="E34" i="8" s="1"/>
  <c r="D33" i="8"/>
  <c r="E33" i="8" s="1"/>
  <c r="D32" i="8"/>
  <c r="E32" i="8" s="1"/>
  <c r="D31" i="8"/>
  <c r="E31" i="8" s="1"/>
  <c r="D30" i="8"/>
  <c r="E30" i="8" s="1"/>
  <c r="E29" i="8"/>
  <c r="D29" i="8"/>
  <c r="D28" i="8"/>
  <c r="E28" i="8" s="1"/>
  <c r="D27" i="8"/>
  <c r="E27" i="8" s="1"/>
  <c r="D26" i="8"/>
  <c r="E26" i="8" s="1"/>
  <c r="D25" i="8"/>
  <c r="E25" i="8" s="1"/>
  <c r="D24" i="8"/>
  <c r="E24" i="8" s="1"/>
  <c r="D23" i="8"/>
  <c r="E23" i="8" s="1"/>
  <c r="D22" i="8"/>
  <c r="E22" i="8" s="1"/>
  <c r="D21" i="8"/>
  <c r="E21" i="8" s="1"/>
  <c r="D20" i="8"/>
  <c r="E20" i="8" s="1"/>
  <c r="D19" i="8"/>
  <c r="E19" i="8" s="1"/>
  <c r="D18" i="8"/>
  <c r="E18" i="8" s="1"/>
  <c r="E17" i="8"/>
  <c r="D17" i="8"/>
  <c r="D16" i="8"/>
  <c r="E16" i="8" s="1"/>
  <c r="D15" i="8"/>
  <c r="E15" i="8" s="1"/>
  <c r="D14" i="8"/>
  <c r="E14" i="8" s="1"/>
  <c r="E13" i="8"/>
  <c r="D13" i="8"/>
  <c r="D12" i="8"/>
  <c r="E12" i="8" s="1"/>
  <c r="D11" i="8"/>
  <c r="E11" i="8" s="1"/>
  <c r="D10" i="8"/>
  <c r="E10" i="8" s="1"/>
  <c r="D9" i="8"/>
  <c r="E9" i="8" s="1"/>
  <c r="D8" i="8"/>
  <c r="E8" i="8" s="1"/>
  <c r="D7" i="8"/>
  <c r="E7" i="8" s="1"/>
  <c r="D6" i="8"/>
  <c r="E6" i="8" s="1"/>
  <c r="D5" i="8"/>
  <c r="E5" i="8" s="1"/>
  <c r="D4" i="8"/>
  <c r="E4" i="8" s="1"/>
  <c r="D3" i="8"/>
  <c r="E3" i="8" s="1"/>
  <c r="D9" i="11" l="1"/>
  <c r="D10" i="11" s="1"/>
  <c r="D17" i="11"/>
  <c r="D18" i="11" s="1"/>
  <c r="K13" i="11"/>
  <c r="K14" i="11" s="1"/>
  <c r="K9" i="11"/>
  <c r="K10" i="11" s="1"/>
  <c r="K17" i="11"/>
  <c r="K18" i="11" s="1"/>
  <c r="D13" i="11"/>
  <c r="D14" i="11" s="1"/>
  <c r="D152" i="5" l="1"/>
  <c r="E152" i="5" s="1"/>
  <c r="D151" i="5"/>
  <c r="D150" i="5"/>
  <c r="E150" i="5" s="1"/>
  <c r="D149" i="5"/>
  <c r="D148" i="5"/>
  <c r="E148" i="5" s="1"/>
  <c r="D147" i="5"/>
  <c r="E147" i="5" s="1"/>
  <c r="D146" i="5"/>
  <c r="D145" i="5"/>
  <c r="D144" i="5"/>
  <c r="E144" i="5" s="1"/>
  <c r="D143" i="5"/>
  <c r="D142" i="5"/>
  <c r="D141" i="5"/>
  <c r="E141" i="5" s="1"/>
  <c r="D140" i="5"/>
  <c r="D139" i="5"/>
  <c r="D138" i="5"/>
  <c r="D137" i="5"/>
  <c r="D136" i="5"/>
  <c r="D135" i="5"/>
  <c r="D134" i="5"/>
  <c r="E134" i="5" s="1"/>
  <c r="D133" i="5"/>
  <c r="D132" i="5"/>
  <c r="D131" i="5"/>
  <c r="D130" i="5"/>
  <c r="D129" i="5"/>
  <c r="D128" i="5"/>
  <c r="D127" i="5"/>
  <c r="E127" i="5" s="1"/>
  <c r="D126" i="5"/>
  <c r="D125" i="5"/>
  <c r="D124" i="5"/>
  <c r="E124" i="5" s="1"/>
  <c r="D123" i="5"/>
  <c r="E123" i="5" s="1"/>
  <c r="D122" i="5"/>
  <c r="D121" i="5"/>
  <c r="E121" i="5" s="1"/>
  <c r="D120" i="5"/>
  <c r="D119" i="5"/>
  <c r="E119" i="5" s="1"/>
  <c r="D118" i="5"/>
  <c r="E118" i="5" s="1"/>
  <c r="D117" i="5"/>
  <c r="D116" i="5"/>
  <c r="E116" i="5" s="1"/>
  <c r="D115" i="5"/>
  <c r="D114" i="5"/>
  <c r="D113" i="5"/>
  <c r="D112" i="5"/>
  <c r="D111" i="5"/>
  <c r="E111" i="5" s="1"/>
  <c r="D110" i="5"/>
  <c r="E110" i="5" s="1"/>
  <c r="E109" i="5"/>
  <c r="D109" i="5"/>
  <c r="D108" i="5"/>
  <c r="D107" i="5"/>
  <c r="D106" i="5"/>
  <c r="D105" i="5"/>
  <c r="E105" i="5" s="1"/>
  <c r="D104" i="5"/>
  <c r="D103" i="5"/>
  <c r="E103" i="5" s="1"/>
  <c r="D102" i="5"/>
  <c r="E102" i="5" s="1"/>
  <c r="D101" i="5"/>
  <c r="D100" i="5"/>
  <c r="D99" i="5"/>
  <c r="D98" i="5"/>
  <c r="D97" i="5"/>
  <c r="E97" i="5" s="1"/>
  <c r="D96" i="5"/>
  <c r="D95" i="5"/>
  <c r="E95" i="5" s="1"/>
  <c r="D94" i="5"/>
  <c r="E94" i="5" s="1"/>
  <c r="D93" i="5"/>
  <c r="D92" i="5"/>
  <c r="D91" i="5"/>
  <c r="D90" i="5"/>
  <c r="D89" i="5"/>
  <c r="E89" i="5" s="1"/>
  <c r="D88" i="5"/>
  <c r="D87" i="5"/>
  <c r="D86" i="5"/>
  <c r="D85" i="5"/>
  <c r="E85" i="5" s="1"/>
  <c r="D84" i="5"/>
  <c r="E84" i="5" s="1"/>
  <c r="D83" i="5"/>
  <c r="E83" i="5" s="1"/>
  <c r="D82" i="5"/>
  <c r="D81" i="5"/>
  <c r="E81" i="5" s="1"/>
  <c r="D80" i="5"/>
  <c r="E80" i="5" s="1"/>
  <c r="D79" i="5"/>
  <c r="D78" i="5"/>
  <c r="D77" i="5"/>
  <c r="D76" i="5"/>
  <c r="D75" i="5"/>
  <c r="D74" i="5"/>
  <c r="D73" i="5"/>
  <c r="E73" i="5" s="1"/>
  <c r="D72" i="5"/>
  <c r="E72" i="5" s="1"/>
  <c r="D71" i="5"/>
  <c r="D70" i="5"/>
  <c r="D69" i="5"/>
  <c r="D68" i="5"/>
  <c r="D67" i="5"/>
  <c r="D66" i="5"/>
  <c r="D65" i="5"/>
  <c r="D64" i="5"/>
  <c r="E64" i="5" s="1"/>
  <c r="D63" i="5"/>
  <c r="E63" i="5" s="1"/>
  <c r="D62" i="5"/>
  <c r="D61" i="5"/>
  <c r="D60" i="5"/>
  <c r="D59" i="5"/>
  <c r="E59" i="5" s="1"/>
  <c r="D58" i="5"/>
  <c r="D57" i="5"/>
  <c r="D56" i="5"/>
  <c r="D55" i="5"/>
  <c r="E55" i="5" s="1"/>
  <c r="D54" i="5"/>
  <c r="E54" i="5" s="1"/>
  <c r="D53" i="5"/>
  <c r="E53" i="5" s="1"/>
  <c r="D52" i="5"/>
  <c r="D51" i="5"/>
  <c r="D50" i="5"/>
  <c r="D49" i="5"/>
  <c r="E49" i="5" s="1"/>
  <c r="D48" i="5"/>
  <c r="E48" i="5" s="1"/>
  <c r="D47" i="5"/>
  <c r="D46" i="5"/>
  <c r="E46" i="5" s="1"/>
  <c r="D45" i="5"/>
  <c r="E45" i="5" s="1"/>
  <c r="D44" i="5"/>
  <c r="D43" i="5"/>
  <c r="D42" i="5"/>
  <c r="E42" i="5" s="1"/>
  <c r="D41" i="5"/>
  <c r="E41" i="5" s="1"/>
  <c r="D40" i="5"/>
  <c r="E40" i="5" s="1"/>
  <c r="D39" i="5"/>
  <c r="E39" i="5" s="1"/>
  <c r="D38" i="5"/>
  <c r="E38" i="5" s="1"/>
  <c r="D37" i="5"/>
  <c r="E37" i="5" s="1"/>
  <c r="D36" i="5"/>
  <c r="D35" i="5"/>
  <c r="E35" i="5" s="1"/>
  <c r="D34" i="5"/>
  <c r="D33" i="5"/>
  <c r="E33" i="5" s="1"/>
  <c r="D32" i="5"/>
  <c r="E32" i="5" s="1"/>
  <c r="D31" i="5"/>
  <c r="D30" i="5"/>
  <c r="E30" i="5" s="1"/>
  <c r="D29" i="5"/>
  <c r="E29" i="5" s="1"/>
  <c r="D28" i="5"/>
  <c r="D27" i="5"/>
  <c r="E27" i="5" s="1"/>
  <c r="D26" i="5"/>
  <c r="E26" i="5" s="1"/>
  <c r="D25" i="5"/>
  <c r="D24" i="5"/>
  <c r="E24" i="5" s="1"/>
  <c r="D23" i="5"/>
  <c r="E23" i="5" s="1"/>
  <c r="D22" i="5"/>
  <c r="D21" i="5"/>
  <c r="E21" i="5" s="1"/>
  <c r="D20" i="5"/>
  <c r="D19" i="5"/>
  <c r="E19" i="5" s="1"/>
  <c r="D18" i="5"/>
  <c r="E18" i="5" s="1"/>
  <c r="D17" i="5"/>
  <c r="E17" i="5" s="1"/>
  <c r="D16" i="5"/>
  <c r="D15" i="5"/>
  <c r="E15" i="5" s="1"/>
  <c r="D14" i="5"/>
  <c r="D13" i="5"/>
  <c r="E13" i="5" s="1"/>
  <c r="D12" i="5"/>
  <c r="E12" i="5" s="1"/>
  <c r="D11" i="5"/>
  <c r="E11" i="5" s="1"/>
  <c r="D10" i="5"/>
  <c r="E10" i="5" s="1"/>
  <c r="D9" i="5"/>
  <c r="E9" i="5" s="1"/>
  <c r="D8" i="5"/>
  <c r="D7" i="5"/>
  <c r="D6" i="5"/>
  <c r="D5" i="5"/>
  <c r="E5" i="5" s="1"/>
  <c r="D4" i="5"/>
  <c r="D3" i="5"/>
  <c r="D152" i="4"/>
  <c r="E152" i="4" s="1"/>
  <c r="D151" i="4"/>
  <c r="E151" i="4" s="1"/>
  <c r="D150" i="4"/>
  <c r="D149" i="4"/>
  <c r="D148" i="4"/>
  <c r="E148" i="4" s="1"/>
  <c r="D147" i="4"/>
  <c r="E147" i="4" s="1"/>
  <c r="D146" i="4"/>
  <c r="E146" i="4" s="1"/>
  <c r="D145" i="4"/>
  <c r="E145" i="4" s="1"/>
  <c r="D144" i="4"/>
  <c r="E144" i="4" s="1"/>
  <c r="D143" i="4"/>
  <c r="E143" i="4" s="1"/>
  <c r="D142" i="4"/>
  <c r="D141" i="4"/>
  <c r="E141" i="4" s="1"/>
  <c r="D140" i="4"/>
  <c r="E140" i="4" s="1"/>
  <c r="D139" i="4"/>
  <c r="D138" i="4"/>
  <c r="E138" i="4" s="1"/>
  <c r="D137" i="4"/>
  <c r="E137" i="4" s="1"/>
  <c r="D136" i="4"/>
  <c r="E136" i="4" s="1"/>
  <c r="D135" i="4"/>
  <c r="E135" i="4" s="1"/>
  <c r="D134" i="4"/>
  <c r="D133" i="4"/>
  <c r="D132" i="4"/>
  <c r="D131" i="4"/>
  <c r="D130" i="4"/>
  <c r="E130" i="4" s="1"/>
  <c r="D129" i="4"/>
  <c r="D128" i="4"/>
  <c r="E128" i="4" s="1"/>
  <c r="D127" i="4"/>
  <c r="E127" i="4" s="1"/>
  <c r="D126" i="4"/>
  <c r="D125" i="4"/>
  <c r="E125" i="4" s="1"/>
  <c r="D124" i="4"/>
  <c r="E124" i="4" s="1"/>
  <c r="D123" i="4"/>
  <c r="E123" i="4" s="1"/>
  <c r="D122" i="4"/>
  <c r="E122" i="4" s="1"/>
  <c r="D121" i="4"/>
  <c r="D120" i="4"/>
  <c r="E120" i="4" s="1"/>
  <c r="D119" i="4"/>
  <c r="E119" i="4" s="1"/>
  <c r="D118" i="4"/>
  <c r="D117" i="4"/>
  <c r="E117" i="4" s="1"/>
  <c r="D116" i="4"/>
  <c r="E116" i="4" s="1"/>
  <c r="D115" i="4"/>
  <c r="D114" i="4"/>
  <c r="D113" i="4"/>
  <c r="D112" i="4"/>
  <c r="E112" i="4" s="1"/>
  <c r="D111" i="4"/>
  <c r="E111" i="4" s="1"/>
  <c r="D110" i="4"/>
  <c r="D109" i="4"/>
  <c r="E109" i="4" s="1"/>
  <c r="D108" i="4"/>
  <c r="E108" i="4" s="1"/>
  <c r="D107" i="4"/>
  <c r="E107" i="4" s="1"/>
  <c r="D106" i="4"/>
  <c r="E106" i="4" s="1"/>
  <c r="D105" i="4"/>
  <c r="E105" i="4" s="1"/>
  <c r="D104" i="4"/>
  <c r="E104" i="4" s="1"/>
  <c r="D103" i="4"/>
  <c r="E103" i="4" s="1"/>
  <c r="D102" i="4"/>
  <c r="D101" i="4"/>
  <c r="E101" i="4" s="1"/>
  <c r="D100" i="4"/>
  <c r="E100" i="4" s="1"/>
  <c r="D99" i="4"/>
  <c r="D98" i="4"/>
  <c r="E98" i="4" s="1"/>
  <c r="D97" i="4"/>
  <c r="E97" i="4" s="1"/>
  <c r="D96" i="4"/>
  <c r="E96" i="4" s="1"/>
  <c r="D95" i="4"/>
  <c r="E95" i="4" s="1"/>
  <c r="D94" i="4"/>
  <c r="D93" i="4"/>
  <c r="E93" i="4" s="1"/>
  <c r="D92" i="4"/>
  <c r="E92" i="4" s="1"/>
  <c r="D91" i="4"/>
  <c r="D90" i="4"/>
  <c r="D89" i="4"/>
  <c r="D88" i="4"/>
  <c r="D87" i="4"/>
  <c r="E87" i="4" s="1"/>
  <c r="D86" i="4"/>
  <c r="D85" i="4"/>
  <c r="D84" i="4"/>
  <c r="E84" i="4" s="1"/>
  <c r="D83" i="4"/>
  <c r="D82" i="4"/>
  <c r="E82" i="4" s="1"/>
  <c r="D81" i="4"/>
  <c r="D80" i="4"/>
  <c r="D79" i="4"/>
  <c r="D78" i="4"/>
  <c r="D77" i="4"/>
  <c r="D76" i="4"/>
  <c r="D75" i="4"/>
  <c r="E75" i="4" s="1"/>
  <c r="D74" i="4"/>
  <c r="E74" i="4" s="1"/>
  <c r="D73" i="4"/>
  <c r="E73" i="4" s="1"/>
  <c r="D72" i="4"/>
  <c r="D71" i="4"/>
  <c r="D70" i="4"/>
  <c r="D69" i="4"/>
  <c r="E69" i="4" s="1"/>
  <c r="D68" i="4"/>
  <c r="E68" i="4" s="1"/>
  <c r="D67" i="4"/>
  <c r="E67" i="4" s="1"/>
  <c r="D66" i="4"/>
  <c r="E66" i="4" s="1"/>
  <c r="D65" i="4"/>
  <c r="D64" i="4"/>
  <c r="E64" i="4" s="1"/>
  <c r="D63" i="4"/>
  <c r="D62" i="4"/>
  <c r="D61" i="4"/>
  <c r="E61" i="4" s="1"/>
  <c r="D60" i="4"/>
  <c r="D59" i="4"/>
  <c r="E59" i="4" s="1"/>
  <c r="D58" i="4"/>
  <c r="D57" i="4"/>
  <c r="D56" i="4"/>
  <c r="E56" i="4" s="1"/>
  <c r="D55" i="4"/>
  <c r="E55" i="4" s="1"/>
  <c r="D54" i="4"/>
  <c r="D53" i="4"/>
  <c r="E53" i="4" s="1"/>
  <c r="D52" i="4"/>
  <c r="E52" i="4" s="1"/>
  <c r="D51" i="4"/>
  <c r="E51" i="4" s="1"/>
  <c r="D50" i="4"/>
  <c r="D49" i="4"/>
  <c r="D48" i="4"/>
  <c r="E48" i="4" s="1"/>
  <c r="D47" i="4"/>
  <c r="E47" i="4" s="1"/>
  <c r="D46" i="4"/>
  <c r="D45" i="4"/>
  <c r="E45" i="4" s="1"/>
  <c r="D44" i="4"/>
  <c r="E44" i="4" s="1"/>
  <c r="D43" i="4"/>
  <c r="E43" i="4" s="1"/>
  <c r="D42" i="4"/>
  <c r="D41" i="4"/>
  <c r="E41" i="4" s="1"/>
  <c r="D40" i="4"/>
  <c r="E40" i="4" s="1"/>
  <c r="D39" i="4"/>
  <c r="E39" i="4" s="1"/>
  <c r="D38" i="4"/>
  <c r="D37" i="4"/>
  <c r="E37" i="4" s="1"/>
  <c r="D36" i="4"/>
  <c r="D35" i="4"/>
  <c r="E35" i="4" s="1"/>
  <c r="D34" i="4"/>
  <c r="E34" i="4" s="1"/>
  <c r="D33" i="4"/>
  <c r="D32" i="4"/>
  <c r="D31" i="4"/>
  <c r="D30" i="4"/>
  <c r="D29" i="4"/>
  <c r="D28" i="4"/>
  <c r="D27" i="4"/>
  <c r="E27" i="4" s="1"/>
  <c r="D26" i="4"/>
  <c r="D25" i="4"/>
  <c r="D24" i="4"/>
  <c r="E24" i="4" s="1"/>
  <c r="D23" i="4"/>
  <c r="D22" i="4"/>
  <c r="D21" i="4"/>
  <c r="E21" i="4" s="1"/>
  <c r="D20" i="4"/>
  <c r="E20" i="4" s="1"/>
  <c r="D19" i="4"/>
  <c r="E19" i="4" s="1"/>
  <c r="D18" i="4"/>
  <c r="D17" i="4"/>
  <c r="D16" i="4"/>
  <c r="E16" i="4" s="1"/>
  <c r="D15" i="4"/>
  <c r="D14" i="4"/>
  <c r="D13" i="4"/>
  <c r="E13" i="4" s="1"/>
  <c r="D12" i="4"/>
  <c r="D11" i="4"/>
  <c r="E11" i="4" s="1"/>
  <c r="D10" i="4"/>
  <c r="D9" i="4"/>
  <c r="D8" i="4"/>
  <c r="E8" i="4" s="1"/>
  <c r="D7" i="4"/>
  <c r="D6" i="4"/>
  <c r="E6" i="4" s="1"/>
  <c r="D5" i="4"/>
  <c r="D4" i="4"/>
  <c r="D3" i="4"/>
  <c r="E3" i="4" s="1"/>
  <c r="D152" i="3"/>
  <c r="E152" i="3" s="1"/>
  <c r="D151" i="3"/>
  <c r="D150" i="3"/>
  <c r="E150" i="3" s="1"/>
  <c r="D149" i="3"/>
  <c r="D148" i="3"/>
  <c r="D147" i="3"/>
  <c r="D146" i="3"/>
  <c r="D145" i="3"/>
  <c r="E145" i="3" s="1"/>
  <c r="D144" i="3"/>
  <c r="D143" i="3"/>
  <c r="D142" i="3"/>
  <c r="D141" i="3"/>
  <c r="E141" i="3" s="1"/>
  <c r="D140" i="3"/>
  <c r="D139" i="3"/>
  <c r="E139" i="3" s="1"/>
  <c r="D138" i="3"/>
  <c r="D137" i="3"/>
  <c r="E137" i="3" s="1"/>
  <c r="D136" i="3"/>
  <c r="E136" i="3" s="1"/>
  <c r="D135" i="3"/>
  <c r="D134" i="3"/>
  <c r="E134" i="3" s="1"/>
  <c r="D133" i="3"/>
  <c r="D132" i="3"/>
  <c r="E132" i="3" s="1"/>
  <c r="D131" i="3"/>
  <c r="D130" i="3"/>
  <c r="D129" i="3"/>
  <c r="D128" i="3"/>
  <c r="E128" i="3" s="1"/>
  <c r="D127" i="3"/>
  <c r="D126" i="3"/>
  <c r="D125" i="3"/>
  <c r="D124" i="3"/>
  <c r="D123" i="3"/>
  <c r="E123" i="3" s="1"/>
  <c r="D122" i="3"/>
  <c r="D121" i="3"/>
  <c r="E121" i="3" s="1"/>
  <c r="D120" i="3"/>
  <c r="E120" i="3" s="1"/>
  <c r="D119" i="3"/>
  <c r="D118" i="3"/>
  <c r="D117" i="3"/>
  <c r="D116" i="3"/>
  <c r="D115" i="3"/>
  <c r="E115" i="3" s="1"/>
  <c r="D114" i="3"/>
  <c r="D113" i="3"/>
  <c r="E113" i="3" s="1"/>
  <c r="D112" i="3"/>
  <c r="D111" i="3"/>
  <c r="D110" i="3"/>
  <c r="D109" i="3"/>
  <c r="D108" i="3"/>
  <c r="E107" i="3"/>
  <c r="D107" i="3"/>
  <c r="D106" i="3"/>
  <c r="D105" i="3"/>
  <c r="D104" i="3"/>
  <c r="D103" i="3"/>
  <c r="D102" i="3"/>
  <c r="E102" i="3" s="1"/>
  <c r="D101" i="3"/>
  <c r="E101" i="3" s="1"/>
  <c r="D100" i="3"/>
  <c r="E100" i="3" s="1"/>
  <c r="D99" i="3"/>
  <c r="D98" i="3"/>
  <c r="D97" i="3"/>
  <c r="E97" i="3" s="1"/>
  <c r="D96" i="3"/>
  <c r="E96" i="3" s="1"/>
  <c r="D95" i="3"/>
  <c r="D94" i="3"/>
  <c r="D93" i="3"/>
  <c r="E93" i="3" s="1"/>
  <c r="D92" i="3"/>
  <c r="E92" i="3" s="1"/>
  <c r="D91" i="3"/>
  <c r="E91" i="3" s="1"/>
  <c r="D90" i="3"/>
  <c r="E90" i="3" s="1"/>
  <c r="D89" i="3"/>
  <c r="D88" i="3"/>
  <c r="E88" i="3" s="1"/>
  <c r="D87" i="3"/>
  <c r="E87" i="3" s="1"/>
  <c r="D86" i="3"/>
  <c r="D85" i="3"/>
  <c r="E85" i="3" s="1"/>
  <c r="D84" i="3"/>
  <c r="D83" i="3"/>
  <c r="D82" i="3"/>
  <c r="E82" i="3" s="1"/>
  <c r="D81" i="3"/>
  <c r="E81" i="3" s="1"/>
  <c r="D80" i="3"/>
  <c r="E80" i="3" s="1"/>
  <c r="D79" i="3"/>
  <c r="E79" i="3" s="1"/>
  <c r="D78" i="3"/>
  <c r="D77" i="3"/>
  <c r="E77" i="3" s="1"/>
  <c r="D76" i="3"/>
  <c r="E76" i="3" s="1"/>
  <c r="D75" i="3"/>
  <c r="D74" i="3"/>
  <c r="D73" i="3"/>
  <c r="D72" i="3"/>
  <c r="E72" i="3" s="1"/>
  <c r="D71" i="3"/>
  <c r="E71" i="3" s="1"/>
  <c r="D70" i="3"/>
  <c r="D69" i="3"/>
  <c r="E69" i="3" s="1"/>
  <c r="D68" i="3"/>
  <c r="D67" i="3"/>
  <c r="D66" i="3"/>
  <c r="E66" i="3" s="1"/>
  <c r="D65" i="3"/>
  <c r="D64" i="3"/>
  <c r="E64" i="3" s="1"/>
  <c r="D63" i="3"/>
  <c r="E63" i="3" s="1"/>
  <c r="D62" i="3"/>
  <c r="D61" i="3"/>
  <c r="E61" i="3" s="1"/>
  <c r="D60" i="3"/>
  <c r="D59" i="3"/>
  <c r="E59" i="3" s="1"/>
  <c r="D58" i="3"/>
  <c r="D57" i="3"/>
  <c r="D56" i="3"/>
  <c r="E56" i="3" s="1"/>
  <c r="D55" i="3"/>
  <c r="E55" i="3" s="1"/>
  <c r="D54" i="3"/>
  <c r="D53" i="3"/>
  <c r="E53" i="3" s="1"/>
  <c r="D52" i="3"/>
  <c r="E52" i="3" s="1"/>
  <c r="D51" i="3"/>
  <c r="E51" i="3" s="1"/>
  <c r="D50" i="3"/>
  <c r="E50" i="3" s="1"/>
  <c r="D49" i="3"/>
  <c r="D48" i="3"/>
  <c r="E48" i="3" s="1"/>
  <c r="D47" i="3"/>
  <c r="E47" i="3" s="1"/>
  <c r="D46" i="3"/>
  <c r="D45" i="3"/>
  <c r="E45" i="3" s="1"/>
  <c r="D44" i="3"/>
  <c r="E44" i="3" s="1"/>
  <c r="D43" i="3"/>
  <c r="E43" i="3" s="1"/>
  <c r="D42" i="3"/>
  <c r="E42" i="3" s="1"/>
  <c r="D41" i="3"/>
  <c r="D40" i="3"/>
  <c r="E40" i="3" s="1"/>
  <c r="D39" i="3"/>
  <c r="E39" i="3" s="1"/>
  <c r="D38" i="3"/>
  <c r="D37" i="3"/>
  <c r="E37" i="3" s="1"/>
  <c r="D36" i="3"/>
  <c r="E36" i="3" s="1"/>
  <c r="D35" i="3"/>
  <c r="E35" i="3" s="1"/>
  <c r="D34" i="3"/>
  <c r="E34" i="3" s="1"/>
  <c r="D33" i="3"/>
  <c r="E33" i="3" s="1"/>
  <c r="D32" i="3"/>
  <c r="E32" i="3" s="1"/>
  <c r="D31" i="3"/>
  <c r="E31" i="3" s="1"/>
  <c r="D30" i="3"/>
  <c r="D29" i="3"/>
  <c r="D28" i="3"/>
  <c r="D27" i="3"/>
  <c r="E27" i="3" s="1"/>
  <c r="D26" i="3"/>
  <c r="E26" i="3" s="1"/>
  <c r="D25" i="3"/>
  <c r="D24" i="3"/>
  <c r="E24" i="3" s="1"/>
  <c r="D23" i="3"/>
  <c r="E23" i="3" s="1"/>
  <c r="D22" i="3"/>
  <c r="D21" i="3"/>
  <c r="E21" i="3" s="1"/>
  <c r="D20" i="3"/>
  <c r="D19" i="3"/>
  <c r="E19" i="3" s="1"/>
  <c r="D18" i="3"/>
  <c r="E18" i="3" s="1"/>
  <c r="D17" i="3"/>
  <c r="D16" i="3"/>
  <c r="E16" i="3" s="1"/>
  <c r="D15" i="3"/>
  <c r="E15" i="3" s="1"/>
  <c r="D14" i="3"/>
  <c r="D13" i="3"/>
  <c r="E13" i="3" s="1"/>
  <c r="D12" i="3"/>
  <c r="D11" i="3"/>
  <c r="E11" i="3" s="1"/>
  <c r="D10" i="3"/>
  <c r="E10" i="3" s="1"/>
  <c r="D9" i="3"/>
  <c r="D8" i="3"/>
  <c r="D7" i="3"/>
  <c r="D6" i="3"/>
  <c r="E6" i="3" s="1"/>
  <c r="D5" i="3"/>
  <c r="D4" i="3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D3" i="3"/>
  <c r="E3" i="3" s="1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E122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D3" i="2"/>
  <c r="B42" i="1"/>
  <c r="B41" i="1"/>
  <c r="AG63" i="1"/>
  <c r="AF63" i="1"/>
  <c r="AD63" i="1"/>
  <c r="AC63" i="1"/>
  <c r="AG62" i="1"/>
  <c r="AF62" i="1"/>
  <c r="AD62" i="1"/>
  <c r="AC62" i="1"/>
  <c r="AG61" i="1"/>
  <c r="AF61" i="1"/>
  <c r="AD61" i="1"/>
  <c r="AC61" i="1"/>
  <c r="AG60" i="1"/>
  <c r="AF60" i="1"/>
  <c r="AD60" i="1"/>
  <c r="AC60" i="1"/>
  <c r="AG59" i="1"/>
  <c r="AF59" i="1"/>
  <c r="AD59" i="1"/>
  <c r="AC59" i="1"/>
  <c r="AG58" i="1"/>
  <c r="AF58" i="1"/>
  <c r="AD58" i="1"/>
  <c r="AC58" i="1"/>
  <c r="AB57" i="1"/>
  <c r="AA57" i="1"/>
  <c r="Z57" i="1"/>
  <c r="Y57" i="1"/>
  <c r="X57" i="1"/>
  <c r="AB56" i="1"/>
  <c r="AA56" i="1"/>
  <c r="Z56" i="1"/>
  <c r="Y56" i="1"/>
  <c r="X56" i="1"/>
  <c r="AB55" i="1"/>
  <c r="AA55" i="1"/>
  <c r="Z55" i="1"/>
  <c r="Y55" i="1"/>
  <c r="X55" i="1"/>
  <c r="AB54" i="1"/>
  <c r="AA54" i="1"/>
  <c r="Z54" i="1"/>
  <c r="Y54" i="1"/>
  <c r="X54" i="1"/>
  <c r="AB53" i="1"/>
  <c r="AA53" i="1"/>
  <c r="Z53" i="1"/>
  <c r="Y53" i="1"/>
  <c r="X53" i="1"/>
  <c r="AB52" i="1"/>
  <c r="AA52" i="1"/>
  <c r="Z52" i="1"/>
  <c r="Y52" i="1"/>
  <c r="X52" i="1"/>
  <c r="H48" i="1"/>
  <c r="I48" i="1" s="1"/>
  <c r="J48" i="1" s="1"/>
  <c r="K48" i="1" s="1"/>
  <c r="L48" i="1" s="1"/>
  <c r="E6" i="5" l="1"/>
  <c r="E16" i="5"/>
  <c r="E100" i="5"/>
  <c r="E132" i="5"/>
  <c r="E139" i="5"/>
  <c r="E72" i="4"/>
  <c r="E129" i="4"/>
  <c r="E7" i="3"/>
  <c r="E146" i="3"/>
  <c r="E106" i="3"/>
  <c r="E124" i="3"/>
  <c r="E92" i="2"/>
  <c r="E23" i="2"/>
  <c r="E3" i="2"/>
  <c r="E47" i="2"/>
  <c r="E69" i="2"/>
  <c r="E77" i="2"/>
  <c r="E85" i="2"/>
  <c r="E130" i="2"/>
  <c r="E146" i="2"/>
  <c r="E71" i="2"/>
  <c r="E94" i="2"/>
  <c r="E117" i="2"/>
  <c r="E20" i="2"/>
  <c r="E58" i="2"/>
  <c r="E64" i="2"/>
  <c r="E80" i="2"/>
  <c r="E95" i="2"/>
  <c r="E102" i="2"/>
  <c r="E6" i="2"/>
  <c r="E28" i="2"/>
  <c r="E29" i="2"/>
  <c r="E59" i="2"/>
  <c r="E104" i="2"/>
  <c r="E112" i="2"/>
  <c r="E120" i="2"/>
  <c r="E127" i="2"/>
  <c r="E143" i="2"/>
  <c r="E30" i="2"/>
  <c r="E37" i="2"/>
  <c r="E53" i="2"/>
  <c r="E67" i="2"/>
  <c r="E75" i="2"/>
  <c r="E83" i="2"/>
  <c r="E91" i="2"/>
  <c r="E128" i="2"/>
  <c r="E136" i="2"/>
  <c r="E144" i="2"/>
  <c r="E152" i="2"/>
  <c r="E24" i="2"/>
  <c r="E38" i="2"/>
  <c r="E54" i="2"/>
  <c r="E68" i="2"/>
  <c r="E16" i="2"/>
  <c r="E10" i="2"/>
  <c r="E32" i="2"/>
  <c r="E48" i="2"/>
  <c r="E56" i="2"/>
  <c r="E62" i="2"/>
  <c r="E70" i="2"/>
  <c r="E78" i="2"/>
  <c r="E86" i="2"/>
  <c r="E93" i="2"/>
  <c r="E116" i="2"/>
  <c r="E123" i="2"/>
  <c r="E139" i="2"/>
  <c r="E124" i="2"/>
  <c r="E140" i="2"/>
  <c r="E8" i="2"/>
  <c r="E107" i="2"/>
  <c r="E12" i="2"/>
  <c r="E27" i="2"/>
  <c r="E63" i="2"/>
  <c r="E79" i="2"/>
  <c r="E109" i="2"/>
  <c r="E72" i="2"/>
  <c r="E88" i="2"/>
  <c r="E125" i="2"/>
  <c r="E133" i="2"/>
  <c r="E14" i="2"/>
  <c r="E35" i="2"/>
  <c r="E96" i="2"/>
  <c r="E111" i="2"/>
  <c r="E119" i="2"/>
  <c r="E126" i="2"/>
  <c r="E134" i="2"/>
  <c r="E142" i="2"/>
  <c r="E136" i="5"/>
  <c r="E71" i="4"/>
  <c r="E61" i="2"/>
  <c r="E26" i="4"/>
  <c r="E69" i="5"/>
  <c r="E93" i="5"/>
  <c r="E89" i="4"/>
  <c r="E18" i="2"/>
  <c r="E133" i="3"/>
  <c r="E49" i="4"/>
  <c r="E90" i="4"/>
  <c r="E17" i="3"/>
  <c r="E28" i="4"/>
  <c r="E47" i="5"/>
  <c r="E42" i="2"/>
  <c r="E21" i="2"/>
  <c r="E74" i="5"/>
  <c r="E149" i="2"/>
  <c r="E82" i="2"/>
  <c r="E22" i="2"/>
  <c r="E87" i="2"/>
  <c r="E45" i="2"/>
  <c r="E33" i="4"/>
  <c r="E73" i="3"/>
  <c r="E79" i="4"/>
  <c r="E56" i="5"/>
  <c r="E5" i="3"/>
  <c r="E25" i="3"/>
  <c r="E122" i="3"/>
  <c r="E51" i="2"/>
  <c r="E80" i="4"/>
  <c r="E9" i="2"/>
  <c r="E52" i="2"/>
  <c r="E58" i="5"/>
  <c r="E107" i="5"/>
  <c r="E131" i="5"/>
  <c r="E9" i="3"/>
  <c r="E22" i="4"/>
  <c r="E12" i="3"/>
  <c r="E130" i="3"/>
  <c r="E131" i="4"/>
  <c r="E91" i="5"/>
  <c r="E4" i="2"/>
  <c r="E19" i="2"/>
  <c r="E60" i="2"/>
  <c r="E106" i="2"/>
  <c r="E144" i="3"/>
  <c r="E149" i="3"/>
  <c r="E7" i="4"/>
  <c r="E42" i="4"/>
  <c r="E50" i="4"/>
  <c r="E115" i="4"/>
  <c r="E11" i="2"/>
  <c r="E31" i="2"/>
  <c r="E44" i="2"/>
  <c r="E60" i="3"/>
  <c r="E74" i="3"/>
  <c r="E98" i="3"/>
  <c r="E105" i="3"/>
  <c r="E116" i="3"/>
  <c r="E131" i="3"/>
  <c r="E5" i="4"/>
  <c r="E65" i="4"/>
  <c r="E55" i="2"/>
  <c r="E90" i="2"/>
  <c r="E99" i="2"/>
  <c r="E148" i="2"/>
  <c r="E20" i="3"/>
  <c r="E99" i="4"/>
  <c r="E141" i="2"/>
  <c r="E49" i="3"/>
  <c r="E15" i="2"/>
  <c r="E40" i="2"/>
  <c r="E43" i="2"/>
  <c r="E50" i="2"/>
  <c r="E66" i="2"/>
  <c r="E74" i="2"/>
  <c r="E76" i="2"/>
  <c r="E100" i="2"/>
  <c r="E115" i="2"/>
  <c r="E118" i="2"/>
  <c r="E18" i="4"/>
  <c r="E58" i="4"/>
  <c r="N37" i="1"/>
  <c r="E26" i="2"/>
  <c r="E34" i="2"/>
  <c r="E36" i="2"/>
  <c r="E46" i="2"/>
  <c r="E84" i="2"/>
  <c r="E132" i="2"/>
  <c r="E150" i="2"/>
  <c r="E8" i="3"/>
  <c r="E28" i="3"/>
  <c r="E58" i="3"/>
  <c r="E112" i="3"/>
  <c r="E76" i="4"/>
  <c r="E114" i="4"/>
  <c r="E101" i="2"/>
  <c r="E131" i="2"/>
  <c r="E147" i="2"/>
  <c r="E65" i="3"/>
  <c r="E83" i="3"/>
  <c r="E99" i="3"/>
  <c r="E104" i="3"/>
  <c r="E129" i="3"/>
  <c r="E147" i="3"/>
  <c r="E4" i="4"/>
  <c r="E85" i="4"/>
  <c r="E4" i="5"/>
  <c r="E20" i="5"/>
  <c r="E67" i="5"/>
  <c r="E99" i="5"/>
  <c r="E98" i="2"/>
  <c r="E114" i="2"/>
  <c r="E41" i="3"/>
  <c r="E57" i="3"/>
  <c r="E110" i="3"/>
  <c r="E138" i="3"/>
  <c r="E10" i="4"/>
  <c r="E31" i="4"/>
  <c r="E60" i="4"/>
  <c r="E91" i="4"/>
  <c r="E113" i="4"/>
  <c r="E76" i="5"/>
  <c r="E133" i="5"/>
  <c r="E145" i="5"/>
  <c r="E133" i="4"/>
  <c r="E31" i="5"/>
  <c r="E77" i="5"/>
  <c r="E92" i="5"/>
  <c r="E108" i="5"/>
  <c r="E62" i="5"/>
  <c r="E120" i="5"/>
  <c r="E29" i="4"/>
  <c r="E36" i="4"/>
  <c r="E121" i="4"/>
  <c r="E149" i="5"/>
  <c r="E108" i="2"/>
  <c r="E138" i="2"/>
  <c r="E89" i="3"/>
  <c r="E114" i="3"/>
  <c r="E125" i="3"/>
  <c r="E140" i="3"/>
  <c r="E63" i="4"/>
  <c r="E88" i="4"/>
  <c r="E139" i="4"/>
  <c r="E3" i="5"/>
  <c r="E50" i="5"/>
  <c r="E75" i="5"/>
  <c r="E115" i="5"/>
  <c r="E117" i="5"/>
  <c r="E125" i="5"/>
  <c r="E66" i="5"/>
  <c r="E140" i="5"/>
  <c r="E12" i="4"/>
  <c r="E57" i="4"/>
  <c r="E81" i="4"/>
  <c r="E82" i="5"/>
  <c r="E101" i="5"/>
  <c r="E151" i="5"/>
  <c r="O37" i="1"/>
  <c r="E17" i="4"/>
  <c r="E70" i="3"/>
  <c r="E108" i="3"/>
  <c r="E5" i="2"/>
  <c r="E13" i="2"/>
  <c r="E39" i="2"/>
  <c r="E90" i="5"/>
  <c r="E25" i="2"/>
  <c r="E46" i="3"/>
  <c r="E7" i="2"/>
  <c r="E17" i="2"/>
  <c r="E103" i="2"/>
  <c r="E105" i="2"/>
  <c r="E135" i="2"/>
  <c r="E137" i="2"/>
  <c r="E29" i="3"/>
  <c r="E117" i="3"/>
  <c r="E15" i="4"/>
  <c r="E30" i="4"/>
  <c r="E70" i="5"/>
  <c r="E8" i="5"/>
  <c r="E106" i="5"/>
  <c r="E75" i="3"/>
  <c r="E109" i="3"/>
  <c r="E65" i="2"/>
  <c r="E151" i="2"/>
  <c r="E68" i="3"/>
  <c r="E78" i="3"/>
  <c r="E49" i="2"/>
  <c r="E30" i="3"/>
  <c r="E54" i="3"/>
  <c r="E118" i="3"/>
  <c r="E142" i="3"/>
  <c r="E57" i="2"/>
  <c r="E129" i="2"/>
  <c r="E149" i="4"/>
  <c r="E110" i="2"/>
  <c r="E81" i="2"/>
  <c r="E121" i="2"/>
  <c r="E62" i="4"/>
  <c r="E33" i="2"/>
  <c r="E89" i="2"/>
  <c r="E126" i="3"/>
  <c r="E67" i="3"/>
  <c r="E97" i="2"/>
  <c r="E38" i="3"/>
  <c r="E41" i="2"/>
  <c r="E73" i="2"/>
  <c r="E113" i="2"/>
  <c r="E145" i="2"/>
  <c r="E4" i="3"/>
  <c r="E62" i="3"/>
  <c r="E84" i="3"/>
  <c r="E111" i="3"/>
  <c r="E135" i="3"/>
  <c r="E148" i="3"/>
  <c r="E32" i="4"/>
  <c r="E38" i="4"/>
  <c r="E77" i="4"/>
  <c r="E34" i="5"/>
  <c r="E51" i="5"/>
  <c r="E127" i="3"/>
  <c r="E151" i="3"/>
  <c r="E86" i="3"/>
  <c r="E60" i="5"/>
  <c r="E14" i="3"/>
  <c r="E22" i="3"/>
  <c r="E113" i="5"/>
  <c r="E94" i="3"/>
  <c r="E14" i="4"/>
  <c r="E23" i="4"/>
  <c r="E46" i="4"/>
  <c r="E83" i="4"/>
  <c r="E132" i="4"/>
  <c r="E52" i="5"/>
  <c r="E98" i="5"/>
  <c r="E95" i="3"/>
  <c r="E119" i="3"/>
  <c r="E25" i="4"/>
  <c r="E86" i="4"/>
  <c r="E94" i="4"/>
  <c r="E103" i="3"/>
  <c r="E143" i="3"/>
  <c r="E54" i="4"/>
  <c r="E9" i="4"/>
  <c r="E70" i="4"/>
  <c r="E7" i="5"/>
  <c r="E43" i="5"/>
  <c r="E129" i="5"/>
  <c r="E102" i="4"/>
  <c r="E110" i="4"/>
  <c r="E118" i="4"/>
  <c r="E126" i="4"/>
  <c r="E22" i="5"/>
  <c r="E86" i="5"/>
  <c r="E134" i="4"/>
  <c r="E57" i="5"/>
  <c r="E68" i="5"/>
  <c r="E87" i="5"/>
  <c r="E78" i="4"/>
  <c r="E142" i="4"/>
  <c r="E61" i="5"/>
  <c r="E126" i="5"/>
  <c r="E150" i="4"/>
  <c r="E25" i="5"/>
  <c r="E28" i="5"/>
  <c r="E36" i="5"/>
  <c r="E71" i="5"/>
  <c r="E138" i="5"/>
  <c r="E88" i="5"/>
  <c r="E135" i="5"/>
  <c r="E14" i="5"/>
  <c r="E44" i="5"/>
  <c r="E78" i="5"/>
  <c r="E114" i="5"/>
  <c r="E79" i="5"/>
  <c r="E65" i="5"/>
  <c r="E143" i="5"/>
  <c r="E96" i="5"/>
  <c r="E104" i="5"/>
  <c r="E112" i="5"/>
  <c r="E146" i="5"/>
  <c r="E122" i="5"/>
  <c r="E128" i="5"/>
  <c r="E130" i="5"/>
  <c r="E137" i="5"/>
  <c r="E142" i="5"/>
  <c r="P37" i="1" l="1"/>
  <c r="R37" i="1" l="1"/>
  <c r="Q37" i="1"/>
</calcChain>
</file>

<file path=xl/sharedStrings.xml><?xml version="1.0" encoding="utf-8"?>
<sst xmlns="http://schemas.openxmlformats.org/spreadsheetml/2006/main" count="1683" uniqueCount="185">
  <si>
    <t>Zn-EDTA_system</t>
  </si>
  <si>
    <t>Solution composition</t>
  </si>
  <si>
    <t>components</t>
  </si>
  <si>
    <t>tit1</t>
  </si>
  <si>
    <t>tit2</t>
  </si>
  <si>
    <t>tit3</t>
  </si>
  <si>
    <t>tit4</t>
  </si>
  <si>
    <t>tit5</t>
  </si>
  <si>
    <t>tit6</t>
  </si>
  <si>
    <t>conc (mmol/L)</t>
  </si>
  <si>
    <t>EDTA</t>
  </si>
  <si>
    <t>Zn</t>
  </si>
  <si>
    <t>H</t>
  </si>
  <si>
    <t>Chemical model</t>
  </si>
  <si>
    <t>species</t>
  </si>
  <si>
    <t>log beta</t>
  </si>
  <si>
    <t>Zn(EDTA)</t>
  </si>
  <si>
    <t>Zn(EDTA)H</t>
  </si>
  <si>
    <t>Zn(EDTA)(OH)</t>
  </si>
  <si>
    <t>Titration conditions</t>
  </si>
  <si>
    <t>titrant</t>
  </si>
  <si>
    <t>M</t>
  </si>
  <si>
    <t>initial volume</t>
  </si>
  <si>
    <t>mL</t>
  </si>
  <si>
    <t>temperature</t>
  </si>
  <si>
    <t>°C</t>
  </si>
  <si>
    <t>ionic strength</t>
  </si>
  <si>
    <t>mol/L</t>
  </si>
  <si>
    <t>Calibration data</t>
  </si>
  <si>
    <r>
      <rPr>
        <sz val="11"/>
        <color rgb="FF000000"/>
        <rFont val="Calibri"/>
        <family val="2"/>
        <charset val="1"/>
      </rPr>
      <t>E</t>
    </r>
    <r>
      <rPr>
        <vertAlign val="superscript"/>
        <sz val="11"/>
        <color rgb="FF000000"/>
        <rFont val="Calibri"/>
        <family val="2"/>
        <charset val="1"/>
      </rPr>
      <t>0</t>
    </r>
  </si>
  <si>
    <t>mV</t>
  </si>
  <si>
    <t>slope</t>
  </si>
  <si>
    <r>
      <rPr>
        <sz val="11"/>
        <color rgb="FF000000"/>
        <rFont val="Calibri"/>
        <family val="2"/>
        <charset val="1"/>
      </rPr>
      <t>j</t>
    </r>
    <r>
      <rPr>
        <vertAlign val="subscript"/>
        <sz val="11"/>
        <color rgb="FF000000"/>
        <rFont val="Calibri"/>
        <family val="2"/>
        <charset val="1"/>
      </rPr>
      <t>A</t>
    </r>
  </si>
  <si>
    <r>
      <rPr>
        <sz val="11"/>
        <color rgb="FF000000"/>
        <rFont val="Calibri"/>
        <family val="2"/>
        <charset val="1"/>
      </rPr>
      <t>mV L mol</t>
    </r>
    <r>
      <rPr>
        <vertAlign val="superscript"/>
        <sz val="11"/>
        <color rgb="FF000000"/>
        <rFont val="Calibri"/>
        <family val="2"/>
        <charset val="1"/>
      </rPr>
      <t>-1</t>
    </r>
  </si>
  <si>
    <t>pKw</t>
  </si>
  <si>
    <t>Simulations</t>
  </si>
  <si>
    <t>parameter</t>
  </si>
  <si>
    <t>max variation</t>
  </si>
  <si>
    <t>step variation</t>
  </si>
  <si>
    <t>data processing conditions</t>
  </si>
  <si>
    <t>incorrect calibration</t>
  </si>
  <si>
    <r>
      <rPr>
        <sz val="11"/>
        <color rgb="FF000000"/>
        <rFont val="Calibri"/>
        <family val="2"/>
        <charset val="1"/>
      </rPr>
      <t>E</t>
    </r>
    <r>
      <rPr>
        <vertAlign val="superscript"/>
        <sz val="11"/>
        <color rgb="FF000000"/>
        <rFont val="Calibri"/>
        <family val="2"/>
        <charset val="1"/>
      </rPr>
      <t>0</t>
    </r>
    <r>
      <rPr>
        <sz val="11"/>
        <color rgb="FF000000"/>
        <rFont val="Calibri"/>
        <family val="2"/>
        <charset val="1"/>
      </rPr>
      <t xml:space="preserve"> (mV)</t>
    </r>
  </si>
  <si>
    <t>junction potential</t>
  </si>
  <si>
    <t>KOH (mol/L)</t>
  </si>
  <si>
    <t>ligand concentration</t>
  </si>
  <si>
    <t>L (mol/L)</t>
  </si>
  <si>
    <t>2%</t>
  </si>
  <si>
    <t>0.4%</t>
  </si>
  <si>
    <t>EDTA (mmol/L)</t>
  </si>
  <si>
    <t>metal concentration</t>
  </si>
  <si>
    <t>M (mol/L)</t>
  </si>
  <si>
    <t>Zn (mmol/L)</t>
  </si>
  <si>
    <t>ionic strength changes</t>
  </si>
  <si>
    <t>I (mol/L)</t>
  </si>
  <si>
    <t>variable/constant</t>
  </si>
  <si>
    <t>I constant</t>
  </si>
  <si>
    <t>I variable</t>
  </si>
  <si>
    <t>Error in data processing</t>
  </si>
  <si>
    <t>s volume</t>
  </si>
  <si>
    <t>+-0.015 mL in the accuracy declared by Metrhom for 5 mL burette</t>
  </si>
  <si>
    <t>0.015/(6)^0.5</t>
  </si>
  <si>
    <t>(triangular distribution)</t>
  </si>
  <si>
    <t>s potential reading</t>
  </si>
  <si>
    <t>+-0.2 mV in the accuracy declared by Metrhom for Titrando888</t>
  </si>
  <si>
    <t>0.2/(3)^0.5</t>
  </si>
  <si>
    <t>(rectangular distribution)</t>
  </si>
  <si>
    <t>Software</t>
  </si>
  <si>
    <t>BSTAC</t>
  </si>
  <si>
    <t>HYPERQUAD</t>
  </si>
  <si>
    <t>SUPERQUAD</t>
  </si>
  <si>
    <t>titration 1</t>
  </si>
  <si>
    <t>Titrant volume (mL)</t>
  </si>
  <si>
    <t>[H]</t>
  </si>
  <si>
    <t>pH</t>
  </si>
  <si>
    <t>E (mV)</t>
  </si>
  <si>
    <r>
      <rPr>
        <b/>
        <sz val="11"/>
        <color rgb="FF000000"/>
        <rFont val="Calibri"/>
        <family val="2"/>
        <charset val="1"/>
      </rPr>
      <t>E</t>
    </r>
    <r>
      <rPr>
        <b/>
        <vertAlign val="superscript"/>
        <sz val="11"/>
        <color rgb="FF000000"/>
        <rFont val="Calibri"/>
        <family val="2"/>
        <charset val="1"/>
      </rPr>
      <t>0</t>
    </r>
  </si>
  <si>
    <r>
      <rPr>
        <b/>
        <sz val="11"/>
        <color rgb="FF000000"/>
        <rFont val="Calibri"/>
        <family val="2"/>
        <charset val="1"/>
      </rPr>
      <t>j</t>
    </r>
    <r>
      <rPr>
        <b/>
        <vertAlign val="subscript"/>
        <sz val="11"/>
        <color rgb="FF000000"/>
        <rFont val="Calibri"/>
        <family val="2"/>
        <charset val="1"/>
      </rPr>
      <t>A</t>
    </r>
  </si>
  <si>
    <t>titration 2</t>
  </si>
  <si>
    <t>titration 3</t>
  </si>
  <si>
    <t>titration 4</t>
  </si>
  <si>
    <t>Parameter</t>
  </si>
  <si>
    <t>Parameter value</t>
  </si>
  <si>
    <t>Hyperquad 2013</t>
  </si>
  <si>
    <t>reference conditions</t>
  </si>
  <si>
    <t>std dev</t>
  </si>
  <si>
    <r>
      <rPr>
        <sz val="11"/>
        <color rgb="FF000000"/>
        <rFont val="Calibri"/>
        <family val="2"/>
        <charset val="1"/>
      </rPr>
      <t>C</t>
    </r>
    <r>
      <rPr>
        <vertAlign val="subscript"/>
        <sz val="11"/>
        <color rgb="FF000000"/>
        <rFont val="Calibri"/>
        <family val="2"/>
        <charset val="1"/>
      </rPr>
      <t>H+</t>
    </r>
  </si>
  <si>
    <t>theoretical</t>
  </si>
  <si>
    <t>fixed</t>
  </si>
  <si>
    <t>titrant concentration</t>
  </si>
  <si>
    <t>see the simulation number in the "data" sheet</t>
  </si>
  <si>
    <t>variable</t>
  </si>
  <si>
    <t>uncertainty budget</t>
  </si>
  <si>
    <t>u values</t>
  </si>
  <si>
    <t>logbeta</t>
  </si>
  <si>
    <t>u contribution</t>
  </si>
  <si>
    <r>
      <rPr>
        <sz val="9"/>
        <color rgb="FF000000"/>
        <rFont val="Calibri"/>
        <family val="2"/>
        <charset val="1"/>
      </rPr>
      <t>u</t>
    </r>
    <r>
      <rPr>
        <vertAlign val="subscript"/>
        <sz val="9"/>
        <color rgb="FF000000"/>
        <rFont val="Calibri"/>
        <family val="2"/>
        <charset val="1"/>
      </rPr>
      <t>fit</t>
    </r>
  </si>
  <si>
    <r>
      <rPr>
        <sz val="9"/>
        <color rgb="FF000000"/>
        <rFont val="Calibri"/>
        <family val="2"/>
        <charset val="1"/>
      </rPr>
      <t>u</t>
    </r>
    <r>
      <rPr>
        <vertAlign val="subscript"/>
        <sz val="9"/>
        <color rgb="FF000000"/>
        <rFont val="Calibri"/>
        <family val="2"/>
        <charset val="1"/>
      </rPr>
      <t>software</t>
    </r>
  </si>
  <si>
    <r>
      <rPr>
        <b/>
        <sz val="11"/>
        <color rgb="FF000000"/>
        <rFont val="Calibri"/>
        <family val="2"/>
        <charset val="1"/>
      </rPr>
      <t>u</t>
    </r>
    <r>
      <rPr>
        <b/>
        <vertAlign val="subscript"/>
        <sz val="11"/>
        <color rgb="FF000000"/>
        <rFont val="Calibri"/>
        <family val="2"/>
        <charset val="1"/>
      </rPr>
      <t>comb</t>
    </r>
  </si>
  <si>
    <t>U (k=2)</t>
  </si>
  <si>
    <t>Zn(EDTA)OH</t>
  </si>
  <si>
    <t>1H</t>
  </si>
  <si>
    <t>2H</t>
  </si>
  <si>
    <t>3H</t>
  </si>
  <si>
    <t>4H</t>
  </si>
  <si>
    <t>5H</t>
  </si>
  <si>
    <t>6H</t>
  </si>
  <si>
    <t>ID=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</si>
  <si>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</si>
  <si>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</si>
  <si>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</si>
  <si>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</si>
  <si>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</si>
  <si>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</si>
  <si>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</si>
  <si>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</si>
  <si>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</si>
  <si>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</si>
  <si>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</si>
  <si>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</si>
  <si>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</si>
  <si>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</si>
  <si>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</si>
  <si>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</si>
  <si>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</si>
  <si>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24H</t>
  </si>
  <si>
    <t>titration 5</t>
  </si>
  <si>
    <r>
      <t>E</t>
    </r>
    <r>
      <rPr>
        <b/>
        <vertAlign val="superscript"/>
        <sz val="11"/>
        <color theme="1"/>
        <rFont val="Calibri"/>
        <family val="2"/>
        <scheme val="minor"/>
      </rPr>
      <t>0</t>
    </r>
  </si>
  <si>
    <r>
      <t>j</t>
    </r>
    <r>
      <rPr>
        <b/>
        <vertAlign val="subscript"/>
        <sz val="11"/>
        <color theme="1"/>
        <rFont val="Calibri"/>
        <family val="2"/>
        <scheme val="minor"/>
      </rPr>
      <t>A</t>
    </r>
  </si>
  <si>
    <t>titration 6</t>
  </si>
  <si>
    <t>Equilibrium</t>
  </si>
  <si>
    <r>
      <t>Fixed c</t>
    </r>
    <r>
      <rPr>
        <b/>
        <vertAlign val="subscript"/>
        <sz val="11"/>
        <rFont val="Calibri"/>
        <family val="2"/>
      </rPr>
      <t>H</t>
    </r>
  </si>
  <si>
    <r>
      <t>Refined c</t>
    </r>
    <r>
      <rPr>
        <b/>
        <vertAlign val="subscript"/>
        <sz val="11"/>
        <rFont val="Calibri"/>
        <family val="2"/>
      </rPr>
      <t>H</t>
    </r>
  </si>
  <si>
    <r>
      <t>I variable/Refined c</t>
    </r>
    <r>
      <rPr>
        <vertAlign val="subscript"/>
        <sz val="11"/>
        <rFont val="Calibri"/>
        <family val="2"/>
      </rPr>
      <t>H</t>
    </r>
  </si>
  <si>
    <t>–</t>
  </si>
  <si>
    <t>COLOUR LEGEND</t>
  </si>
  <si>
    <t>conditions used to generate the database</t>
  </si>
  <si>
    <t>parameter affected by systematic error</t>
  </si>
  <si>
    <t>additional titrations</t>
  </si>
  <si>
    <t>conditions used to to optimize the stability constants of Zn/EDTA complexes</t>
  </si>
  <si>
    <t xml:space="preserve">optimized the stability constants </t>
  </si>
  <si>
    <r>
      <t>edta</t>
    </r>
    <r>
      <rPr>
        <vertAlign val="superscript"/>
        <sz val="11"/>
        <color rgb="FF000000"/>
        <rFont val="Calibri"/>
        <family val="2"/>
        <scheme val="minor"/>
      </rPr>
      <t>4−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Hedta</t>
    </r>
    <r>
      <rPr>
        <vertAlign val="superscript"/>
        <sz val="11"/>
        <color rgb="FF000000"/>
        <rFont val="Calibri"/>
        <family val="2"/>
        <scheme val="minor"/>
      </rPr>
      <t>3−</t>
    </r>
  </si>
  <si>
    <r>
      <t>edta</t>
    </r>
    <r>
      <rPr>
        <vertAlign val="superscript"/>
        <sz val="11"/>
        <color rgb="FF000000"/>
        <rFont val="Calibri"/>
        <family val="2"/>
        <scheme val="minor"/>
      </rPr>
      <t>4−</t>
    </r>
    <r>
      <rPr>
        <sz val="11"/>
        <color rgb="FF000000"/>
        <rFont val="Calibri"/>
        <family val="2"/>
        <scheme val="minor"/>
      </rPr>
      <t xml:space="preserve"> + 2H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edta</t>
    </r>
    <r>
      <rPr>
        <vertAlign val="superscript"/>
        <sz val="11"/>
        <color rgb="FF000000"/>
        <rFont val="Calibri"/>
        <family val="2"/>
        <scheme val="minor"/>
      </rPr>
      <t>2−</t>
    </r>
  </si>
  <si>
    <r>
      <t>edta</t>
    </r>
    <r>
      <rPr>
        <vertAlign val="superscript"/>
        <sz val="11"/>
        <color rgb="FF000000"/>
        <rFont val="Calibri"/>
        <family val="2"/>
        <scheme val="minor"/>
      </rPr>
      <t>4−</t>
    </r>
    <r>
      <rPr>
        <sz val="11"/>
        <color rgb="FF000000"/>
        <rFont val="Calibri"/>
        <family val="2"/>
        <scheme val="minor"/>
      </rPr>
      <t xml:space="preserve"> + 3H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H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edta</t>
    </r>
    <r>
      <rPr>
        <vertAlign val="superscript"/>
        <sz val="11"/>
        <color rgb="FF000000"/>
        <rFont val="Calibri"/>
        <family val="2"/>
        <scheme val="minor"/>
      </rPr>
      <t>−</t>
    </r>
  </si>
  <si>
    <r>
      <t>edta</t>
    </r>
    <r>
      <rPr>
        <vertAlign val="superscript"/>
        <sz val="11"/>
        <color rgb="FF000000"/>
        <rFont val="Calibri"/>
        <family val="2"/>
        <scheme val="minor"/>
      </rPr>
      <t>4−</t>
    </r>
    <r>
      <rPr>
        <sz val="11"/>
        <color rgb="FF000000"/>
        <rFont val="Calibri"/>
        <family val="2"/>
        <scheme val="minor"/>
      </rPr>
      <t xml:space="preserve"> + 4H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H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edta</t>
    </r>
  </si>
  <si>
    <r>
      <t>edta</t>
    </r>
    <r>
      <rPr>
        <vertAlign val="superscript"/>
        <sz val="11"/>
        <color rgb="FF000000"/>
        <rFont val="Calibri"/>
        <family val="2"/>
        <scheme val="minor"/>
      </rPr>
      <t>4−</t>
    </r>
    <r>
      <rPr>
        <sz val="11"/>
        <color rgb="FF000000"/>
        <rFont val="Calibri"/>
        <family val="2"/>
        <scheme val="minor"/>
      </rPr>
      <t xml:space="preserve"> + 5H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H</t>
    </r>
    <r>
      <rPr>
        <vertAlign val="subscript"/>
        <sz val="11"/>
        <color rgb="FF000000"/>
        <rFont val="Calibri"/>
        <family val="2"/>
        <scheme val="minor"/>
      </rPr>
      <t>5</t>
    </r>
    <r>
      <rPr>
        <sz val="11"/>
        <color rgb="FF000000"/>
        <rFont val="Calibri"/>
        <family val="2"/>
        <scheme val="minor"/>
      </rPr>
      <t>edta</t>
    </r>
    <r>
      <rPr>
        <vertAlign val="superscript"/>
        <sz val="11"/>
        <color rgb="FF000000"/>
        <rFont val="Calibri"/>
        <family val="2"/>
        <scheme val="minor"/>
      </rPr>
      <t>+</t>
    </r>
  </si>
  <si>
    <r>
      <t>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O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[Zn(OH)]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perscript"/>
        <sz val="11"/>
        <color rgb="FF000000"/>
        <rFont val="Calibri"/>
        <family val="2"/>
        <scheme val="minor"/>
      </rPr>
      <t>+</t>
    </r>
  </si>
  <si>
    <r>
      <t>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+ 2H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O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[Zn(OH)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] + 2H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 </t>
    </r>
  </si>
  <si>
    <r>
      <t>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+ 3H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O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[Zn(OH)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]</t>
    </r>
    <r>
      <rPr>
        <vertAlign val="superscript"/>
        <sz val="11"/>
        <color rgb="FF000000"/>
        <rFont val="Calibri"/>
        <family val="2"/>
        <scheme val="minor"/>
      </rPr>
      <t>−</t>
    </r>
    <r>
      <rPr>
        <sz val="11"/>
        <color rgb="FF000000"/>
        <rFont val="Calibri"/>
        <family val="2"/>
        <scheme val="minor"/>
      </rPr>
      <t xml:space="preserve"> + 3H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 </t>
    </r>
  </si>
  <si>
    <r>
      <t>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+ 4H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O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[Zn(OH)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]</t>
    </r>
    <r>
      <rPr>
        <vertAlign val="superscript"/>
        <sz val="11"/>
        <color rgb="FF000000"/>
        <rFont val="Calibri"/>
        <family val="2"/>
        <scheme val="minor"/>
      </rPr>
      <t>2−</t>
    </r>
    <r>
      <rPr>
        <sz val="11"/>
        <color rgb="FF000000"/>
        <rFont val="Calibri"/>
        <family val="2"/>
        <scheme val="minor"/>
      </rPr>
      <t xml:space="preserve"> + 4H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 </t>
    </r>
  </si>
  <si>
    <r>
      <t>2Zn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O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(OH)]</t>
    </r>
    <r>
      <rPr>
        <vertAlign val="superscript"/>
        <sz val="11"/>
        <color rgb="FF000000"/>
        <rFont val="Calibri"/>
        <family val="2"/>
        <scheme val="minor"/>
      </rPr>
      <t>3+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 </t>
    </r>
  </si>
  <si>
    <r>
      <t>2Zn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+ 6H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O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(OH)</t>
    </r>
    <r>
      <rPr>
        <vertAlign val="subscript"/>
        <sz val="11"/>
        <color rgb="FF000000"/>
        <rFont val="Calibri"/>
        <family val="2"/>
        <scheme val="minor"/>
      </rPr>
      <t>6</t>
    </r>
    <r>
      <rPr>
        <sz val="11"/>
        <color rgb="FF000000"/>
        <rFont val="Calibri"/>
        <family val="2"/>
        <scheme val="minor"/>
      </rPr>
      <t>]</t>
    </r>
    <r>
      <rPr>
        <vertAlign val="superscript"/>
        <sz val="11"/>
        <color rgb="FF000000"/>
        <rFont val="Calibri"/>
        <family val="2"/>
        <scheme val="minor"/>
      </rPr>
      <t>2−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 </t>
    </r>
  </si>
  <si>
    <r>
      <t>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edta</t>
    </r>
    <r>
      <rPr>
        <vertAlign val="superscript"/>
        <sz val="11"/>
        <color rgb="FF000000"/>
        <rFont val="Calibri"/>
        <family val="2"/>
        <scheme val="minor"/>
      </rPr>
      <t>4−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perscript"/>
        <sz val="11"/>
        <color rgb="FF000000"/>
        <rFont val="Calibri"/>
        <family val="2"/>
        <scheme val="minor"/>
      </rPr>
      <t>+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[Zn(Hedta)]</t>
    </r>
    <r>
      <rPr>
        <vertAlign val="superscript"/>
        <sz val="11"/>
        <color rgb="FF000000"/>
        <rFont val="Calibri"/>
        <family val="2"/>
        <scheme val="minor"/>
      </rPr>
      <t>−</t>
    </r>
  </si>
  <si>
    <r>
      <t>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edta</t>
    </r>
    <r>
      <rPr>
        <vertAlign val="superscript"/>
        <sz val="11"/>
        <color rgb="FF000000"/>
        <rFont val="Calibri"/>
        <family val="2"/>
        <scheme val="minor"/>
      </rPr>
      <t>4−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[Zn(edta)]</t>
    </r>
    <r>
      <rPr>
        <vertAlign val="superscript"/>
        <sz val="11"/>
        <color rgb="FF000000"/>
        <rFont val="Calibri"/>
        <family val="2"/>
        <scheme val="minor"/>
      </rPr>
      <t>2−</t>
    </r>
  </si>
  <si>
    <r>
      <t>Zn</t>
    </r>
    <r>
      <rPr>
        <vertAlign val="superscript"/>
        <sz val="11"/>
        <color rgb="FF000000"/>
        <rFont val="Calibri"/>
        <family val="2"/>
        <scheme val="minor"/>
      </rPr>
      <t>2+</t>
    </r>
    <r>
      <rPr>
        <sz val="11"/>
        <color rgb="FF000000"/>
        <rFont val="Calibri"/>
        <family val="2"/>
        <scheme val="minor"/>
      </rPr>
      <t xml:space="preserve"> + edta</t>
    </r>
    <r>
      <rPr>
        <vertAlign val="superscript"/>
        <sz val="11"/>
        <color rgb="FF000000"/>
        <rFont val="Calibri"/>
        <family val="2"/>
        <scheme val="minor"/>
      </rPr>
      <t>4−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O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[Zn(edta)OH]</t>
    </r>
    <r>
      <rPr>
        <vertAlign val="superscript"/>
        <sz val="11"/>
        <color rgb="FF000000"/>
        <rFont val="Calibri"/>
        <family val="2"/>
        <scheme val="minor"/>
      </rPr>
      <t>3−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perscript"/>
        <sz val="11"/>
        <color rgb="FF000000"/>
        <rFont val="Calibri"/>
        <family val="2"/>
        <scheme val="minor"/>
      </rPr>
      <t>+</t>
    </r>
  </si>
  <si>
    <r>
      <t>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O </t>
    </r>
    <r>
      <rPr>
        <sz val="11"/>
        <color rgb="FF000000"/>
        <rFont val="Wingdings 3"/>
        <family val="1"/>
        <charset val="2"/>
      </rPr>
      <t>D</t>
    </r>
    <r>
      <rPr>
        <sz val="11"/>
        <color rgb="FF000000"/>
        <rFont val="Calibri"/>
        <family val="2"/>
        <scheme val="minor"/>
      </rPr>
      <t xml:space="preserve"> OH</t>
    </r>
    <r>
      <rPr>
        <vertAlign val="superscript"/>
        <sz val="11"/>
        <color rgb="FF000000"/>
        <rFont val="Calibri"/>
        <family val="2"/>
        <scheme val="minor"/>
      </rPr>
      <t>-</t>
    </r>
    <r>
      <rPr>
        <sz val="11"/>
        <color rgb="FF000000"/>
        <rFont val="Calibri"/>
        <family val="2"/>
        <scheme val="minor"/>
      </rPr>
      <t xml:space="preserve"> + H</t>
    </r>
    <r>
      <rPr>
        <vertAlign val="superscript"/>
        <sz val="11"/>
        <color rgb="FF000000"/>
        <rFont val="Calibri"/>
        <family val="2"/>
        <scheme val="minor"/>
      </rPr>
      <t>+</t>
    </r>
  </si>
  <si>
    <t>ID</t>
  </si>
  <si>
    <t>C refined*</t>
  </si>
  <si>
    <t>* C is the parameter of the extended Debye−Hückel equation (eq. 4 in the main text)</t>
  </si>
  <si>
    <t>M and L (mol/L)</t>
  </si>
  <si>
    <t>M (mmol/L)</t>
  </si>
  <si>
    <t>point</t>
  </si>
  <si>
    <r>
      <t>C</t>
    </r>
    <r>
      <rPr>
        <vertAlign val="subscript"/>
        <sz val="11"/>
        <color rgb="FF000000"/>
        <rFont val="Calibri"/>
        <family val="2"/>
      </rPr>
      <t>H+</t>
    </r>
    <r>
      <rPr>
        <sz val="11"/>
        <color rgb="FF000000"/>
        <rFont val="Calibri"/>
        <family val="2"/>
        <charset val="1"/>
      </rPr>
      <t xml:space="preserve"> (mM)</t>
    </r>
  </si>
  <si>
    <r>
      <t>C</t>
    </r>
    <r>
      <rPr>
        <vertAlign val="subscript"/>
        <sz val="11"/>
        <color rgb="FF000000"/>
        <rFont val="Calibri"/>
        <family val="2"/>
      </rPr>
      <t>H+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  <charset val="1"/>
      </rPr>
      <t>(mM)</t>
    </r>
  </si>
  <si>
    <t>w = 1</t>
  </si>
  <si>
    <t>1b</t>
  </si>
  <si>
    <t>2b</t>
  </si>
  <si>
    <t>3b</t>
  </si>
  <si>
    <t>4b</t>
  </si>
  <si>
    <t>5b</t>
  </si>
  <si>
    <t>6b</t>
  </si>
  <si>
    <t>8b</t>
  </si>
  <si>
    <t>9b</t>
  </si>
  <si>
    <t>10b</t>
  </si>
  <si>
    <t>11b</t>
  </si>
  <si>
    <t>12b</t>
  </si>
  <si>
    <t>13b</t>
  </si>
  <si>
    <t>14b</t>
  </si>
  <si>
    <t>15b</t>
  </si>
  <si>
    <t>16b</t>
  </si>
  <si>
    <t>17b</t>
  </si>
  <si>
    <t>18b</t>
  </si>
  <si>
    <t>19b</t>
  </si>
  <si>
    <t>20b</t>
  </si>
  <si>
    <t>21b</t>
  </si>
  <si>
    <t>22b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</si>
</sst>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0"/>
    <numFmt numFmtId="166" formatCode="0.000"/>
    <numFmt numFmtId="167" formatCode="0.00000"/>
    <numFmt numFmtId="168" formatCode="0.0000000"/>
    <numFmt numFmtId="169" formatCode="0.0000000000"/>
  </numFmts>
  <fonts count="4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808080"/>
      <name val="Calibri"/>
      <family val="2"/>
      <charset val="1"/>
    </font>
    <font>
      <sz val="11"/>
      <color rgb="FF80808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vertAlign val="subscript"/>
      <sz val="11"/>
      <color rgb="FF000000"/>
      <name val="Calibri"/>
      <family val="2"/>
      <charset val="1"/>
    </font>
    <font>
      <b/>
      <vertAlign val="superscript"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b/>
      <vertAlign val="subscript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color rgb="FFFF0000"/>
      <name val="Calibri"/>
      <family val="2"/>
      <charset val="1"/>
    </font>
    <font>
      <sz val="9"/>
      <name val="Calibri"/>
      <family val="2"/>
      <charset val="1"/>
    </font>
    <font>
      <vertAlign val="subscript"/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1"/>
      <name val="Calibri"/>
      <family val="2"/>
    </font>
    <font>
      <b/>
      <vertAlign val="subscript"/>
      <sz val="11"/>
      <name val="Calibri"/>
      <family val="2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11"/>
      <color rgb="FF000000"/>
      <name val="Wingdings 3"/>
      <family val="1"/>
      <charset val="2"/>
    </font>
    <font>
      <b/>
      <sz val="18"/>
      <color rgb="FF000000"/>
      <name val="Calibri"/>
      <family val="2"/>
      <charset val="1"/>
    </font>
    <font>
      <sz val="9"/>
      <color rgb="FF000000"/>
      <name val="Calibri"/>
      <family val="2"/>
    </font>
    <font>
      <vertAlign val="subscript"/>
      <sz val="11"/>
      <color rgb="FF000000"/>
      <name val="Calibri"/>
      <family val="2"/>
    </font>
    <font>
      <sz val="9"/>
      <color rgb="FFFF0000"/>
      <name val="Calibri"/>
      <family val="2"/>
      <charset val="1"/>
    </font>
  </fonts>
  <fills count="31">
    <fill>
      <patternFill patternType="none"/>
    </fill>
    <fill>
      <patternFill patternType="gray125"/>
    </fill>
    <fill>
      <patternFill patternType="solid">
        <fgColor rgb="FFBDD7EE"/>
        <bgColor rgb="FFD0CECE"/>
      </patternFill>
    </fill>
    <fill>
      <patternFill patternType="solid">
        <fgColor rgb="FFFFD966"/>
        <bgColor rgb="FFFFFF99"/>
      </patternFill>
    </fill>
    <fill>
      <patternFill patternType="solid">
        <fgColor rgb="FFD0CECE"/>
        <bgColor rgb="FFD9D9D9"/>
      </patternFill>
    </fill>
    <fill>
      <patternFill patternType="solid">
        <fgColor rgb="FF9DC3E6"/>
        <bgColor rgb="FFBDD7EE"/>
      </patternFill>
    </fill>
    <fill>
      <patternFill patternType="solid">
        <fgColor rgb="FFE2F0D9"/>
        <bgColor rgb="FFD9D9D9"/>
      </patternFill>
    </fill>
    <fill>
      <patternFill patternType="solid">
        <fgColor rgb="FFC5E0B4"/>
        <bgColor rgb="FFD9D9D9"/>
      </patternFill>
    </fill>
    <fill>
      <patternFill patternType="solid">
        <fgColor rgb="FFA9D18E"/>
        <bgColor rgb="FFC5E0B4"/>
      </patternFill>
    </fill>
    <fill>
      <patternFill patternType="solid">
        <fgColor rgb="FFF2BBFB"/>
        <bgColor rgb="FFD0CECE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7"/>
        <bgColor indexed="4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rgb="FFFFFF99"/>
      </patternFill>
    </fill>
    <fill>
      <patternFill patternType="solid">
        <fgColor theme="9" tint="0.79998168889431442"/>
        <bgColor rgb="FFD9D9D9"/>
      </patternFill>
    </fill>
    <fill>
      <patternFill patternType="solid">
        <fgColor theme="2"/>
        <bgColor rgb="FFD9D9D9"/>
      </patternFill>
    </fill>
    <fill>
      <patternFill patternType="solid">
        <fgColor theme="2"/>
        <bgColor rgb="FFD0CECE"/>
      </patternFill>
    </fill>
    <fill>
      <patternFill patternType="solid">
        <fgColor theme="2"/>
        <bgColor rgb="FFFFFF00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6" tint="0.79998168889431442"/>
        <bgColor rgb="FFD0CECE"/>
      </patternFill>
    </fill>
    <fill>
      <patternFill patternType="solid">
        <fgColor theme="9" tint="0.79998168889431442"/>
        <bgColor rgb="FFD0CECE"/>
      </patternFill>
    </fill>
    <fill>
      <patternFill patternType="solid">
        <fgColor theme="7" tint="0.39997558519241921"/>
        <bgColor rgb="FFFFFF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rgb="FFD9D9D9"/>
      </patternFill>
    </fill>
    <fill>
      <patternFill patternType="solid">
        <fgColor theme="9" tint="0.39997558519241921"/>
        <bgColor rgb="FFD9D9D9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CD9FF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rgb="FF2E75B6"/>
      </top>
      <bottom/>
      <diagonal/>
    </border>
    <border>
      <left/>
      <right/>
      <top/>
      <bottom style="medium">
        <color rgb="FF2E75B6"/>
      </bottom>
      <diagonal/>
    </border>
    <border>
      <left/>
      <right/>
      <top style="thin">
        <color rgb="FF2E75B6"/>
      </top>
      <bottom style="medium">
        <color rgb="FF2E75B6"/>
      </bottom>
      <diagonal/>
    </border>
    <border>
      <left/>
      <right style="thin">
        <color auto="1"/>
      </right>
      <top style="thin">
        <color rgb="FF2E75B6"/>
      </top>
      <bottom style="medium">
        <color rgb="FF2E75B6"/>
      </bottom>
      <diagonal/>
    </border>
    <border>
      <left style="thin">
        <color auto="1"/>
      </left>
      <right/>
      <top style="medium">
        <color rgb="FF2E75B6"/>
      </top>
      <bottom style="medium">
        <color rgb="FF2E75B6"/>
      </bottom>
      <diagonal/>
    </border>
    <border>
      <left/>
      <right/>
      <top style="medium">
        <color rgb="FF2E75B6"/>
      </top>
      <bottom style="thin">
        <color auto="1"/>
      </bottom>
      <diagonal/>
    </border>
    <border>
      <left/>
      <right style="thin">
        <color auto="1"/>
      </right>
      <top style="medium">
        <color rgb="FF2E75B6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rgb="FF2E75B6"/>
      </bottom>
      <diagonal/>
    </border>
    <border>
      <left/>
      <right style="thin">
        <color auto="1"/>
      </right>
      <top style="thin">
        <color rgb="FF2E75B6"/>
      </top>
      <bottom/>
      <diagonal/>
    </border>
    <border>
      <left style="thin">
        <color auto="1"/>
      </left>
      <right style="thin">
        <color auto="1"/>
      </right>
      <top style="thin">
        <color rgb="FF2E75B6"/>
      </top>
      <bottom style="thin">
        <color rgb="FF2E75B6"/>
      </bottom>
      <diagonal/>
    </border>
    <border>
      <left/>
      <right style="thin">
        <color auto="1"/>
      </right>
      <top style="thin">
        <color rgb="FF2E75B6"/>
      </top>
      <bottom style="thin">
        <color rgb="FF2E75B6"/>
      </bottom>
      <diagonal/>
    </border>
    <border>
      <left style="thin">
        <color auto="1"/>
      </left>
      <right/>
      <top style="thin">
        <color rgb="FF2E75B6"/>
      </top>
      <bottom style="thin">
        <color rgb="FF2E75B6"/>
      </bottom>
      <diagonal/>
    </border>
    <border>
      <left style="thin">
        <color auto="1"/>
      </left>
      <right style="thin">
        <color auto="1"/>
      </right>
      <top style="thin">
        <color rgb="FF2E75B6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2E75B6"/>
      </top>
      <bottom style="thin">
        <color auto="1"/>
      </bottom>
      <diagonal/>
    </border>
    <border>
      <left style="thin">
        <color auto="1"/>
      </left>
      <right/>
      <top style="thin">
        <color rgb="FF2E75B6"/>
      </top>
      <bottom style="thin">
        <color auto="1"/>
      </bottom>
      <diagonal/>
    </border>
    <border>
      <left style="thin">
        <color auto="1"/>
      </left>
      <right/>
      <top style="thin">
        <color rgb="FF2E75B6"/>
      </top>
      <bottom/>
      <diagonal/>
    </border>
    <border>
      <left/>
      <right/>
      <top style="thin">
        <color rgb="FF2E75B6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2E75B6"/>
      </bottom>
      <diagonal/>
    </border>
    <border>
      <left/>
      <right style="thin">
        <color auto="1"/>
      </right>
      <top style="thin">
        <color auto="1"/>
      </top>
      <bottom style="thin">
        <color rgb="FF2E75B6"/>
      </bottom>
      <diagonal/>
    </border>
    <border>
      <left/>
      <right/>
      <top style="thin">
        <color auto="1"/>
      </top>
      <bottom style="thin">
        <color rgb="FF2E75B6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rgb="FF2E75B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2E75B6"/>
      </bottom>
      <diagonal/>
    </border>
    <border>
      <left style="thin">
        <color auto="1"/>
      </left>
      <right style="thin">
        <color auto="1"/>
      </right>
      <top/>
      <bottom style="thin">
        <color rgb="FF2E75B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rgb="FF2E75B6"/>
      </bottom>
      <diagonal/>
    </border>
    <border>
      <left/>
      <right style="thin">
        <color auto="1"/>
      </right>
      <top/>
      <bottom style="thin">
        <color rgb="FF2E75B6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2E75B6"/>
      </top>
      <bottom style="thin">
        <color rgb="FF2E75B6"/>
      </bottom>
      <diagonal/>
    </border>
    <border>
      <left/>
      <right/>
      <top style="medium">
        <color indexed="4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4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rgb="FF2E75B6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6" fillId="0" borderId="0"/>
    <xf numFmtId="0" fontId="16" fillId="0" borderId="0"/>
    <xf numFmtId="0" fontId="1" fillId="0" borderId="0"/>
  </cellStyleXfs>
  <cellXfs count="612">
    <xf numFmtId="0" fontId="0" fillId="0" borderId="0" xfId="0"/>
    <xf numFmtId="0" fontId="16" fillId="0" borderId="0" xfId="1"/>
    <xf numFmtId="0" fontId="16" fillId="0" borderId="0" xfId="1" applyAlignment="1">
      <alignment horizontal="center"/>
    </xf>
    <xf numFmtId="0" fontId="2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11" fontId="16" fillId="0" borderId="1" xfId="1" applyNumberFormat="1" applyBorder="1" applyAlignment="1">
      <alignment horizontal="center"/>
    </xf>
    <xf numFmtId="11" fontId="16" fillId="0" borderId="1" xfId="1" applyNumberFormat="1" applyBorder="1"/>
    <xf numFmtId="0" fontId="16" fillId="0" borderId="1" xfId="1" applyBorder="1"/>
    <xf numFmtId="0" fontId="16" fillId="0" borderId="2" xfId="1" applyBorder="1"/>
    <xf numFmtId="11" fontId="0" fillId="0" borderId="2" xfId="1" applyNumberFormat="1" applyFont="1" applyBorder="1"/>
    <xf numFmtId="11" fontId="0" fillId="0" borderId="2" xfId="1" applyNumberFormat="1" applyFont="1" applyBorder="1" applyAlignment="1">
      <alignment horizontal="center"/>
    </xf>
    <xf numFmtId="11" fontId="0" fillId="0" borderId="0" xfId="1" applyNumberFormat="1" applyFont="1" applyAlignment="1">
      <alignment horizontal="left"/>
    </xf>
    <xf numFmtId="164" fontId="16" fillId="0" borderId="0" xfId="1" applyNumberFormat="1"/>
    <xf numFmtId="164" fontId="16" fillId="0" borderId="0" xfId="1" applyNumberFormat="1" applyAlignment="1">
      <alignment horizontal="center"/>
    </xf>
    <xf numFmtId="11" fontId="16" fillId="0" borderId="0" xfId="1" applyNumberFormat="1" applyAlignment="1">
      <alignment horizontal="center"/>
    </xf>
    <xf numFmtId="11" fontId="16" fillId="0" borderId="0" xfId="1" applyNumberFormat="1"/>
    <xf numFmtId="11" fontId="0" fillId="0" borderId="2" xfId="1" applyNumberFormat="1" applyFont="1" applyBorder="1" applyAlignment="1">
      <alignment horizontal="left"/>
    </xf>
    <xf numFmtId="164" fontId="16" fillId="0" borderId="2" xfId="1" applyNumberFormat="1" applyBorder="1"/>
    <xf numFmtId="164" fontId="16" fillId="0" borderId="2" xfId="1" applyNumberFormat="1" applyBorder="1" applyAlignment="1">
      <alignment horizontal="center"/>
    </xf>
    <xf numFmtId="0" fontId="3" fillId="0" borderId="3" xfId="1" applyFont="1" applyBorder="1"/>
    <xf numFmtId="0" fontId="16" fillId="0" borderId="3" xfId="1" applyBorder="1"/>
    <xf numFmtId="0" fontId="16" fillId="0" borderId="3" xfId="1" applyBorder="1" applyAlignment="1">
      <alignment horizontal="center"/>
    </xf>
    <xf numFmtId="0" fontId="16" fillId="0" borderId="0" xfId="1" applyAlignment="1">
      <alignment horizontal="left"/>
    </xf>
    <xf numFmtId="0" fontId="16" fillId="0" borderId="2" xfId="1" applyBorder="1" applyAlignment="1">
      <alignment horizontal="right"/>
    </xf>
    <xf numFmtId="0" fontId="16" fillId="0" borderId="2" xfId="1" applyBorder="1" applyAlignment="1">
      <alignment horizontal="center"/>
    </xf>
    <xf numFmtId="0" fontId="3" fillId="2" borderId="3" xfId="1" applyFont="1" applyFill="1" applyBorder="1"/>
    <xf numFmtId="11" fontId="16" fillId="2" borderId="3" xfId="1" applyNumberFormat="1" applyFill="1" applyBorder="1"/>
    <xf numFmtId="11" fontId="16" fillId="2" borderId="3" xfId="1" applyNumberFormat="1" applyFill="1" applyBorder="1" applyAlignment="1">
      <alignment horizontal="center"/>
    </xf>
    <xf numFmtId="0" fontId="16" fillId="2" borderId="3" xfId="1" applyFill="1" applyBorder="1"/>
    <xf numFmtId="165" fontId="16" fillId="0" borderId="0" xfId="1" applyNumberFormat="1"/>
    <xf numFmtId="2" fontId="16" fillId="0" borderId="2" xfId="1" applyNumberFormat="1" applyBorder="1"/>
    <xf numFmtId="2" fontId="16" fillId="0" borderId="0" xfId="1" applyNumberFormat="1"/>
    <xf numFmtId="0" fontId="3" fillId="3" borderId="3" xfId="1" applyFont="1" applyFill="1" applyBorder="1"/>
    <xf numFmtId="0" fontId="16" fillId="3" borderId="0" xfId="1" applyFill="1"/>
    <xf numFmtId="11" fontId="3" fillId="3" borderId="3" xfId="1" applyNumberFormat="1" applyFont="1" applyFill="1" applyBorder="1"/>
    <xf numFmtId="11" fontId="3" fillId="3" borderId="4" xfId="1" applyNumberFormat="1" applyFont="1" applyFill="1" applyBorder="1"/>
    <xf numFmtId="0" fontId="0" fillId="0" borderId="6" xfId="1" applyFont="1" applyBorder="1"/>
    <xf numFmtId="11" fontId="0" fillId="0" borderId="6" xfId="1" applyNumberFormat="1" applyFont="1" applyBorder="1"/>
    <xf numFmtId="164" fontId="16" fillId="0" borderId="6" xfId="1" applyNumberFormat="1" applyBorder="1" applyAlignment="1">
      <alignment horizontal="left" vertical="center"/>
    </xf>
    <xf numFmtId="164" fontId="16" fillId="0" borderId="7" xfId="1" applyNumberFormat="1" applyBorder="1" applyAlignment="1">
      <alignment horizontal="left" vertical="center"/>
    </xf>
    <xf numFmtId="0" fontId="3" fillId="0" borderId="6" xfId="1" applyFont="1" applyBorder="1" applyAlignment="1">
      <alignment horizontal="center" vertical="center"/>
    </xf>
    <xf numFmtId="0" fontId="16" fillId="0" borderId="6" xfId="1" applyBorder="1" applyAlignment="1">
      <alignment horizontal="center" vertical="center"/>
    </xf>
    <xf numFmtId="164" fontId="16" fillId="0" borderId="0" xfId="1" applyNumberFormat="1" applyAlignment="1">
      <alignment horizontal="left" vertical="center"/>
    </xf>
    <xf numFmtId="164" fontId="16" fillId="0" borderId="8" xfId="1" applyNumberFormat="1" applyBorder="1" applyAlignment="1">
      <alignment horizontal="left" vertical="center"/>
    </xf>
    <xf numFmtId="164" fontId="3" fillId="0" borderId="0" xfId="1" applyNumberFormat="1" applyFont="1" applyAlignment="1">
      <alignment horizontal="center" vertical="center"/>
    </xf>
    <xf numFmtId="164" fontId="16" fillId="0" borderId="0" xfId="1" applyNumberFormat="1" applyAlignment="1">
      <alignment horizontal="center" vertical="center"/>
    </xf>
    <xf numFmtId="0" fontId="0" fillId="0" borderId="9" xfId="1" applyFont="1" applyBorder="1"/>
    <xf numFmtId="165" fontId="16" fillId="0" borderId="9" xfId="1" applyNumberFormat="1" applyBorder="1" applyAlignment="1">
      <alignment horizontal="left" vertical="center"/>
    </xf>
    <xf numFmtId="0" fontId="3" fillId="0" borderId="9" xfId="1" applyFont="1" applyBorder="1" applyAlignment="1">
      <alignment horizontal="center" vertical="center"/>
    </xf>
    <xf numFmtId="0" fontId="16" fillId="0" borderId="9" xfId="1" applyBorder="1" applyAlignment="1">
      <alignment horizontal="center" vertical="center"/>
    </xf>
    <xf numFmtId="0" fontId="0" fillId="0" borderId="10" xfId="1" applyFont="1" applyBorder="1"/>
    <xf numFmtId="165" fontId="16" fillId="0" borderId="10" xfId="1" applyNumberFormat="1" applyBorder="1" applyAlignment="1">
      <alignment horizontal="left" vertical="center"/>
    </xf>
    <xf numFmtId="165" fontId="16" fillId="0" borderId="11" xfId="1" applyNumberFormat="1" applyBorder="1" applyAlignment="1">
      <alignment horizontal="left" vertical="center"/>
    </xf>
    <xf numFmtId="0" fontId="3" fillId="0" borderId="10" xfId="1" applyFont="1" applyBorder="1" applyAlignment="1">
      <alignment horizontal="center" vertical="center"/>
    </xf>
    <xf numFmtId="0" fontId="16" fillId="0" borderId="10" xfId="1" applyBorder="1" applyAlignment="1">
      <alignment horizontal="center" vertical="center"/>
    </xf>
    <xf numFmtId="11" fontId="0" fillId="0" borderId="0" xfId="1" applyNumberFormat="1" applyFont="1" applyAlignment="1">
      <alignment vertical="center"/>
    </xf>
    <xf numFmtId="49" fontId="0" fillId="0" borderId="0" xfId="1" applyNumberFormat="1" applyFont="1" applyAlignment="1">
      <alignment horizontal="left" vertical="center"/>
    </xf>
    <xf numFmtId="49" fontId="0" fillId="0" borderId="8" xfId="1" applyNumberFormat="1" applyFont="1" applyBorder="1" applyAlignment="1">
      <alignment horizontal="left" vertical="center"/>
    </xf>
    <xf numFmtId="166" fontId="3" fillId="0" borderId="0" xfId="1" applyNumberFormat="1" applyFont="1" applyAlignment="1">
      <alignment horizontal="center" vertical="center"/>
    </xf>
    <xf numFmtId="166" fontId="16" fillId="0" borderId="0" xfId="1" applyNumberFormat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5" fillId="4" borderId="0" xfId="1" applyFont="1" applyFill="1"/>
    <xf numFmtId="0" fontId="5" fillId="4" borderId="10" xfId="1" applyFont="1" applyFill="1" applyBorder="1"/>
    <xf numFmtId="0" fontId="0" fillId="0" borderId="0" xfId="1" applyFont="1"/>
    <xf numFmtId="11" fontId="0" fillId="0" borderId="12" xfId="1" applyNumberFormat="1" applyFont="1" applyBorder="1"/>
    <xf numFmtId="11" fontId="3" fillId="0" borderId="2" xfId="1" applyNumberFormat="1" applyFont="1" applyBorder="1" applyAlignment="1">
      <alignment horizontal="center" vertical="center"/>
    </xf>
    <xf numFmtId="11" fontId="0" fillId="0" borderId="2" xfId="1" applyNumberFormat="1" applyFont="1" applyBorder="1" applyAlignment="1">
      <alignment horizontal="center" vertical="center"/>
    </xf>
    <xf numFmtId="166" fontId="16" fillId="0" borderId="0" xfId="1" applyNumberFormat="1"/>
    <xf numFmtId="49" fontId="0" fillId="0" borderId="0" xfId="1" applyNumberFormat="1" applyFont="1"/>
    <xf numFmtId="0" fontId="16" fillId="0" borderId="0" xfId="2" applyAlignment="1">
      <alignment horizontal="left"/>
    </xf>
    <xf numFmtId="0" fontId="3" fillId="0" borderId="0" xfId="2" applyFont="1" applyAlignment="1">
      <alignment horizontal="left"/>
    </xf>
    <xf numFmtId="0" fontId="3" fillId="0" borderId="0" xfId="2" applyFont="1"/>
    <xf numFmtId="0" fontId="16" fillId="0" borderId="0" xfId="2"/>
    <xf numFmtId="0" fontId="3" fillId="0" borderId="0" xfId="2" applyFont="1" applyAlignment="1">
      <alignment horizontal="center"/>
    </xf>
    <xf numFmtId="164" fontId="3" fillId="0" borderId="0" xfId="2" applyNumberFormat="1" applyFont="1"/>
    <xf numFmtId="0" fontId="9" fillId="0" borderId="0" xfId="2" applyFont="1" applyAlignment="1">
      <alignment horizontal="center"/>
    </xf>
    <xf numFmtId="2" fontId="3" fillId="0" borderId="0" xfId="2" applyNumberFormat="1" applyFont="1" applyAlignment="1">
      <alignment horizontal="left"/>
    </xf>
    <xf numFmtId="165" fontId="16" fillId="0" borderId="0" xfId="2" applyNumberFormat="1" applyAlignment="1">
      <alignment horizontal="left"/>
    </xf>
    <xf numFmtId="166" fontId="16" fillId="0" borderId="0" xfId="2" applyNumberFormat="1" applyAlignment="1">
      <alignment horizontal="left"/>
    </xf>
    <xf numFmtId="164" fontId="3" fillId="0" borderId="0" xfId="2" applyNumberFormat="1" applyFont="1" applyAlignment="1">
      <alignment horizontal="left"/>
    </xf>
    <xf numFmtId="2" fontId="16" fillId="0" borderId="0" xfId="2" applyNumberFormat="1"/>
    <xf numFmtId="2" fontId="3" fillId="0" borderId="0" xfId="2" applyNumberFormat="1" applyFont="1"/>
    <xf numFmtId="1" fontId="3" fillId="0" borderId="0" xfId="2" applyNumberFormat="1" applyFont="1"/>
    <xf numFmtId="164" fontId="3" fillId="0" borderId="0" xfId="2" applyNumberFormat="1" applyFont="1" applyAlignment="1">
      <alignment horizontal="right"/>
    </xf>
    <xf numFmtId="11" fontId="16" fillId="0" borderId="0" xfId="2" applyNumberFormat="1"/>
    <xf numFmtId="167" fontId="16" fillId="0" borderId="0" xfId="2" applyNumberFormat="1" applyAlignment="1">
      <alignment horizontal="left"/>
    </xf>
    <xf numFmtId="0" fontId="0" fillId="0" borderId="1" xfId="0" applyBorder="1" applyProtection="1">
      <protection locked="0"/>
    </xf>
    <xf numFmtId="0" fontId="0" fillId="5" borderId="1" xfId="0" applyFill="1" applyBorder="1" applyProtection="1">
      <protection locked="0"/>
    </xf>
    <xf numFmtId="0" fontId="3" fillId="0" borderId="0" xfId="0" applyFont="1" applyProtection="1">
      <protection locked="0"/>
    </xf>
    <xf numFmtId="0" fontId="3" fillId="0" borderId="17" xfId="0" applyFont="1" applyBorder="1" applyProtection="1">
      <protection locked="0"/>
    </xf>
    <xf numFmtId="0" fontId="3" fillId="0" borderId="14" xfId="0" applyFont="1" applyBorder="1" applyProtection="1">
      <protection locked="0"/>
    </xf>
    <xf numFmtId="0" fontId="3" fillId="0" borderId="15" xfId="1" applyFont="1" applyBorder="1" applyAlignment="1">
      <alignment horizontal="center"/>
    </xf>
    <xf numFmtId="0" fontId="3" fillId="0" borderId="1" xfId="0" applyFont="1" applyBorder="1" applyProtection="1">
      <protection locked="0"/>
    </xf>
    <xf numFmtId="0" fontId="3" fillId="3" borderId="18" xfId="0" applyFont="1" applyFill="1" applyBorder="1" applyProtection="1">
      <protection locked="0"/>
    </xf>
    <xf numFmtId="0" fontId="0" fillId="3" borderId="19" xfId="0" applyFill="1" applyBorder="1" applyAlignment="1" applyProtection="1">
      <alignment horizontal="left"/>
      <protection locked="0"/>
    </xf>
    <xf numFmtId="0" fontId="0" fillId="3" borderId="20" xfId="0" applyFill="1" applyBorder="1" applyAlignment="1" applyProtection="1">
      <alignment horizontal="left"/>
      <protection locked="0"/>
    </xf>
    <xf numFmtId="0" fontId="0" fillId="3" borderId="22" xfId="0" applyFill="1" applyBorder="1" applyAlignment="1" applyProtection="1">
      <alignment horizontal="left"/>
      <protection locked="0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0" xfId="0" applyProtection="1">
      <protection locked="0"/>
    </xf>
    <xf numFmtId="0" fontId="0" fillId="0" borderId="8" xfId="0" applyBorder="1" applyProtection="1">
      <protection locked="0"/>
    </xf>
    <xf numFmtId="0" fontId="11" fillId="0" borderId="24" xfId="0" applyFont="1" applyBorder="1"/>
    <xf numFmtId="0" fontId="0" fillId="0" borderId="8" xfId="0" applyBorder="1"/>
    <xf numFmtId="0" fontId="11" fillId="0" borderId="24" xfId="0" applyFont="1" applyBorder="1" applyAlignment="1">
      <alignment horizontal="left"/>
    </xf>
    <xf numFmtId="0" fontId="3" fillId="0" borderId="24" xfId="0" applyFont="1" applyBorder="1"/>
    <xf numFmtId="0" fontId="11" fillId="0" borderId="8" xfId="0" applyFont="1" applyBorder="1" applyAlignment="1">
      <alignment horizontal="left"/>
    </xf>
    <xf numFmtId="0" fontId="11" fillId="3" borderId="21" xfId="0" applyFont="1" applyFill="1" applyBorder="1" applyAlignment="1" applyProtection="1">
      <alignment horizontal="left" vertical="center"/>
      <protection locked="0"/>
    </xf>
    <xf numFmtId="0" fontId="11" fillId="3" borderId="13" xfId="0" applyFont="1" applyFill="1" applyBorder="1" applyAlignment="1" applyProtection="1">
      <alignment horizontal="left" vertical="center"/>
      <protection locked="0"/>
    </xf>
    <xf numFmtId="0" fontId="11" fillId="3" borderId="1" xfId="0" applyFont="1" applyFill="1" applyBorder="1" applyAlignment="1" applyProtection="1">
      <alignment horizontal="left" vertical="center"/>
      <protection locked="0"/>
    </xf>
    <xf numFmtId="0" fontId="0" fillId="3" borderId="22" xfId="0" applyFill="1" applyBorder="1" applyProtection="1">
      <protection locked="0"/>
    </xf>
    <xf numFmtId="0" fontId="0" fillId="3" borderId="20" xfId="0" applyFill="1" applyBorder="1" applyProtection="1">
      <protection locked="0"/>
    </xf>
    <xf numFmtId="0" fontId="11" fillId="3" borderId="20" xfId="0" applyFont="1" applyFill="1" applyBorder="1" applyAlignment="1" applyProtection="1">
      <alignment horizontal="left" vertical="center"/>
      <protection locked="0"/>
    </xf>
    <xf numFmtId="0" fontId="11" fillId="3" borderId="30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6" borderId="29" xfId="0" applyFont="1" applyFill="1" applyBorder="1" applyAlignment="1" applyProtection="1">
      <alignment horizontal="right" vertical="center"/>
      <protection locked="0"/>
    </xf>
    <xf numFmtId="0" fontId="11" fillId="6" borderId="8" xfId="0" applyFont="1" applyFill="1" applyBorder="1" applyAlignment="1" applyProtection="1">
      <alignment horizontal="right" vertical="center"/>
      <protection locked="0"/>
    </xf>
    <xf numFmtId="0" fontId="11" fillId="6" borderId="0" xfId="0" applyFont="1" applyFill="1" applyAlignment="1" applyProtection="1">
      <alignment horizontal="right" vertical="center"/>
      <protection locked="0"/>
    </xf>
    <xf numFmtId="0" fontId="11" fillId="6" borderId="29" xfId="0" applyFont="1" applyFill="1" applyBorder="1" applyAlignment="1">
      <alignment horizontal="right" vertical="center"/>
    </xf>
    <xf numFmtId="0" fontId="11" fillId="6" borderId="8" xfId="0" applyFont="1" applyFill="1" applyBorder="1" applyAlignment="1">
      <alignment horizontal="right" vertical="center"/>
    </xf>
    <xf numFmtId="0" fontId="11" fillId="6" borderId="0" xfId="0" applyFont="1" applyFill="1" applyAlignment="1">
      <alignment horizontal="right" vertical="center"/>
    </xf>
    <xf numFmtId="166" fontId="11" fillId="6" borderId="8" xfId="0" applyNumberFormat="1" applyFont="1" applyFill="1" applyBorder="1" applyAlignment="1">
      <alignment horizontal="right" vertical="center"/>
    </xf>
    <xf numFmtId="166" fontId="11" fillId="6" borderId="8" xfId="0" applyNumberFormat="1" applyFont="1" applyFill="1" applyBorder="1" applyAlignment="1" applyProtection="1">
      <alignment horizontal="right" vertical="center"/>
      <protection locked="0"/>
    </xf>
    <xf numFmtId="166" fontId="11" fillId="6" borderId="29" xfId="0" applyNumberFormat="1" applyFont="1" applyFill="1" applyBorder="1" applyAlignment="1">
      <alignment horizontal="right" vertical="center"/>
    </xf>
    <xf numFmtId="0" fontId="11" fillId="0" borderId="29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6" borderId="29" xfId="0" applyFont="1" applyFill="1" applyBorder="1"/>
    <xf numFmtId="0" fontId="11" fillId="6" borderId="8" xfId="0" applyFont="1" applyFill="1" applyBorder="1"/>
    <xf numFmtId="0" fontId="11" fillId="6" borderId="0" xfId="0" applyFont="1" applyFill="1"/>
    <xf numFmtId="0" fontId="11" fillId="6" borderId="23" xfId="0" applyFont="1" applyFill="1" applyBorder="1"/>
    <xf numFmtId="166" fontId="11" fillId="6" borderId="0" xfId="0" applyNumberFormat="1" applyFont="1" applyFill="1"/>
    <xf numFmtId="166" fontId="11" fillId="6" borderId="8" xfId="0" applyNumberFormat="1" applyFont="1" applyFill="1" applyBorder="1"/>
    <xf numFmtId="2" fontId="11" fillId="6" borderId="0" xfId="0" applyNumberFormat="1" applyFont="1" applyFill="1"/>
    <xf numFmtId="166" fontId="11" fillId="6" borderId="29" xfId="0" applyNumberFormat="1" applyFont="1" applyFill="1" applyBorder="1"/>
    <xf numFmtId="0" fontId="0" fillId="0" borderId="11" xfId="0" applyBorder="1"/>
    <xf numFmtId="165" fontId="11" fillId="6" borderId="29" xfId="0" applyNumberFormat="1" applyFont="1" applyFill="1" applyBorder="1"/>
    <xf numFmtId="165" fontId="11" fillId="6" borderId="8" xfId="0" applyNumberFormat="1" applyFont="1" applyFill="1" applyBorder="1"/>
    <xf numFmtId="0" fontId="11" fillId="0" borderId="29" xfId="0" applyFont="1" applyBorder="1"/>
    <xf numFmtId="0" fontId="11" fillId="0" borderId="8" xfId="0" applyFont="1" applyBorder="1"/>
    <xf numFmtId="0" fontId="11" fillId="0" borderId="0" xfId="0" applyFont="1"/>
    <xf numFmtId="0" fontId="0" fillId="0" borderId="25" xfId="1" applyFont="1" applyBorder="1"/>
    <xf numFmtId="0" fontId="11" fillId="6" borderId="33" xfId="0" applyFont="1" applyFill="1" applyBorder="1"/>
    <xf numFmtId="0" fontId="11" fillId="6" borderId="9" xfId="0" applyFont="1" applyFill="1" applyBorder="1"/>
    <xf numFmtId="0" fontId="11" fillId="0" borderId="33" xfId="0" applyFont="1" applyBorder="1"/>
    <xf numFmtId="0" fontId="11" fillId="0" borderId="23" xfId="0" applyFont="1" applyBorder="1"/>
    <xf numFmtId="0" fontId="11" fillId="0" borderId="9" xfId="0" applyFont="1" applyBorder="1"/>
    <xf numFmtId="0" fontId="0" fillId="0" borderId="9" xfId="0" applyBorder="1"/>
    <xf numFmtId="0" fontId="0" fillId="0" borderId="34" xfId="0" applyBorder="1"/>
    <xf numFmtId="0" fontId="11" fillId="6" borderId="10" xfId="0" applyFont="1" applyFill="1" applyBorder="1"/>
    <xf numFmtId="0" fontId="11" fillId="6" borderId="11" xfId="0" applyFont="1" applyFill="1" applyBorder="1"/>
    <xf numFmtId="0" fontId="11" fillId="0" borderId="35" xfId="0" applyFont="1" applyBorder="1"/>
    <xf numFmtId="0" fontId="11" fillId="0" borderId="11" xfId="0" applyFont="1" applyBorder="1"/>
    <xf numFmtId="0" fontId="11" fillId="0" borderId="10" xfId="0" applyFont="1" applyBorder="1"/>
    <xf numFmtId="0" fontId="0" fillId="0" borderId="10" xfId="0" applyBorder="1"/>
    <xf numFmtId="0" fontId="3" fillId="3" borderId="11" xfId="0" applyFont="1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0" fillId="3" borderId="35" xfId="0" applyFill="1" applyBorder="1" applyProtection="1">
      <protection locked="0"/>
    </xf>
    <xf numFmtId="166" fontId="11" fillId="6" borderId="33" xfId="0" applyNumberFormat="1" applyFont="1" applyFill="1" applyBorder="1"/>
    <xf numFmtId="0" fontId="11" fillId="6" borderId="35" xfId="0" applyFont="1" applyFill="1" applyBorder="1"/>
    <xf numFmtId="0" fontId="2" fillId="0" borderId="0" xfId="0" applyFont="1"/>
    <xf numFmtId="0" fontId="3" fillId="0" borderId="0" xfId="0" applyFont="1"/>
    <xf numFmtId="168" fontId="11" fillId="0" borderId="0" xfId="0" applyNumberFormat="1" applyFont="1"/>
    <xf numFmtId="0" fontId="0" fillId="10" borderId="0" xfId="0" applyFill="1"/>
    <xf numFmtId="164" fontId="0" fillId="0" borderId="24" xfId="0" applyNumberFormat="1" applyBorder="1" applyAlignment="1">
      <alignment horizontal="left"/>
    </xf>
    <xf numFmtId="165" fontId="0" fillId="0" borderId="24" xfId="0" applyNumberFormat="1" applyBorder="1" applyAlignment="1">
      <alignment horizontal="left"/>
    </xf>
    <xf numFmtId="0" fontId="3" fillId="3" borderId="3" xfId="1" applyFont="1" applyFill="1" applyBorder="1" applyAlignment="1">
      <alignment horizontal="right"/>
    </xf>
    <xf numFmtId="0" fontId="3" fillId="3" borderId="2" xfId="1" applyFont="1" applyFill="1" applyBorder="1" applyAlignment="1">
      <alignment horizontal="center"/>
    </xf>
    <xf numFmtId="0" fontId="16" fillId="0" borderId="3" xfId="1" applyBorder="1" applyAlignment="1">
      <alignment horizontal="left"/>
    </xf>
    <xf numFmtId="0" fontId="16" fillId="0" borderId="2" xfId="1" applyBorder="1" applyAlignment="1">
      <alignment horizontal="left"/>
    </xf>
    <xf numFmtId="0" fontId="16" fillId="2" borderId="3" xfId="1" applyFill="1" applyBorder="1" applyAlignment="1">
      <alignment horizontal="left"/>
    </xf>
    <xf numFmtId="0" fontId="3" fillId="3" borderId="3" xfId="1" applyFont="1" applyFill="1" applyBorder="1" applyAlignment="1">
      <alignment horizontal="left"/>
    </xf>
    <xf numFmtId="0" fontId="0" fillId="0" borderId="6" xfId="1" applyFont="1" applyBorder="1" applyAlignment="1">
      <alignment horizontal="left"/>
    </xf>
    <xf numFmtId="0" fontId="0" fillId="0" borderId="9" xfId="1" applyFont="1" applyBorder="1" applyAlignment="1">
      <alignment horizontal="left"/>
    </xf>
    <xf numFmtId="0" fontId="0" fillId="0" borderId="10" xfId="1" applyFont="1" applyBorder="1" applyAlignment="1">
      <alignment horizontal="left"/>
    </xf>
    <xf numFmtId="11" fontId="16" fillId="0" borderId="0" xfId="1" applyNumberFormat="1" applyAlignment="1">
      <alignment horizontal="left"/>
    </xf>
    <xf numFmtId="11" fontId="3" fillId="3" borderId="3" xfId="1" applyNumberFormat="1" applyFont="1" applyFill="1" applyBorder="1" applyAlignment="1">
      <alignment horizontal="left"/>
    </xf>
    <xf numFmtId="166" fontId="16" fillId="0" borderId="0" xfId="1" applyNumberFormat="1" applyAlignment="1">
      <alignment horizontal="left" vertical="center"/>
    </xf>
    <xf numFmtId="0" fontId="17" fillId="0" borderId="0" xfId="3" applyFont="1" applyAlignment="1">
      <alignment horizontal="left"/>
    </xf>
    <xf numFmtId="0" fontId="1" fillId="0" borderId="0" xfId="3"/>
    <xf numFmtId="0" fontId="17" fillId="0" borderId="0" xfId="3" applyFont="1"/>
    <xf numFmtId="164" fontId="17" fillId="0" borderId="0" xfId="3" applyNumberFormat="1" applyFont="1"/>
    <xf numFmtId="2" fontId="17" fillId="0" borderId="0" xfId="3" applyNumberFormat="1" applyFont="1" applyAlignment="1">
      <alignment horizontal="left"/>
    </xf>
    <xf numFmtId="167" fontId="1" fillId="0" borderId="0" xfId="3" applyNumberFormat="1" applyAlignment="1">
      <alignment horizontal="left"/>
    </xf>
    <xf numFmtId="166" fontId="1" fillId="0" borderId="0" xfId="3" applyNumberFormat="1" applyAlignment="1">
      <alignment horizontal="left"/>
    </xf>
    <xf numFmtId="2" fontId="17" fillId="0" borderId="0" xfId="3" applyNumberFormat="1" applyFont="1"/>
    <xf numFmtId="1" fontId="17" fillId="0" borderId="0" xfId="3" applyNumberFormat="1" applyFont="1"/>
    <xf numFmtId="2" fontId="1" fillId="0" borderId="0" xfId="3" applyNumberFormat="1"/>
    <xf numFmtId="11" fontId="1" fillId="0" borderId="0" xfId="3" applyNumberFormat="1"/>
    <xf numFmtId="0" fontId="11" fillId="0" borderId="24" xfId="0" applyFont="1" applyBorder="1" applyProtection="1">
      <protection locked="0"/>
    </xf>
    <xf numFmtId="0" fontId="11" fillId="0" borderId="24" xfId="0" applyFont="1" applyBorder="1" applyAlignment="1" applyProtection="1">
      <alignment horizontal="left"/>
      <protection locked="0"/>
    </xf>
    <xf numFmtId="0" fontId="3" fillId="0" borderId="24" xfId="0" applyFont="1" applyBorder="1" applyProtection="1">
      <protection locked="0"/>
    </xf>
    <xf numFmtId="0" fontId="11" fillId="0" borderId="8" xfId="0" applyFont="1" applyBorder="1" applyAlignment="1" applyProtection="1">
      <alignment horizontal="left"/>
      <protection locked="0"/>
    </xf>
    <xf numFmtId="0" fontId="0" fillId="0" borderId="11" xfId="0" applyBorder="1" applyProtection="1">
      <protection locked="0"/>
    </xf>
    <xf numFmtId="0" fontId="3" fillId="0" borderId="10" xfId="0" applyFont="1" applyBorder="1" applyProtection="1">
      <protection locked="0"/>
    </xf>
    <xf numFmtId="0" fontId="0" fillId="0" borderId="10" xfId="0" applyBorder="1" applyProtection="1">
      <protection locked="0"/>
    </xf>
    <xf numFmtId="0" fontId="22" fillId="0" borderId="0" xfId="0" applyFont="1"/>
    <xf numFmtId="168" fontId="23" fillId="0" borderId="0" xfId="0" applyNumberFormat="1" applyFont="1"/>
    <xf numFmtId="0" fontId="24" fillId="0" borderId="0" xfId="0" applyFont="1"/>
    <xf numFmtId="0" fontId="25" fillId="0" borderId="0" xfId="0" applyFont="1"/>
    <xf numFmtId="166" fontId="22" fillId="0" borderId="0" xfId="0" applyNumberFormat="1" applyFont="1" applyAlignment="1">
      <alignment horizontal="left"/>
    </xf>
    <xf numFmtId="165" fontId="16" fillId="0" borderId="23" xfId="1" applyNumberFormat="1" applyBorder="1" applyAlignment="1">
      <alignment horizontal="left" vertical="center"/>
    </xf>
    <xf numFmtId="0" fontId="3" fillId="0" borderId="15" xfId="1" applyFont="1" applyBorder="1" applyAlignment="1">
      <alignment horizontal="center"/>
    </xf>
    <xf numFmtId="0" fontId="16" fillId="0" borderId="0" xfId="1" applyBorder="1"/>
    <xf numFmtId="0" fontId="27" fillId="3" borderId="2" xfId="1" applyFont="1" applyFill="1" applyBorder="1" applyAlignment="1">
      <alignment horizontal="left"/>
    </xf>
    <xf numFmtId="0" fontId="29" fillId="3" borderId="2" xfId="1" applyFont="1" applyFill="1" applyBorder="1" applyAlignment="1">
      <alignment horizontal="center"/>
    </xf>
    <xf numFmtId="0" fontId="29" fillId="3" borderId="3" xfId="1" applyFont="1" applyFill="1" applyBorder="1" applyAlignment="1">
      <alignment horizontal="center"/>
    </xf>
    <xf numFmtId="0" fontId="27" fillId="3" borderId="2" xfId="1" applyFont="1" applyFill="1" applyBorder="1" applyAlignment="1">
      <alignment horizontal="center"/>
    </xf>
    <xf numFmtId="164" fontId="16" fillId="13" borderId="6" xfId="1" applyNumberFormat="1" applyFill="1" applyBorder="1" applyAlignment="1">
      <alignment horizontal="center" vertical="center"/>
    </xf>
    <xf numFmtId="164" fontId="16" fillId="13" borderId="0" xfId="1" applyNumberFormat="1" applyFill="1" applyAlignment="1">
      <alignment horizontal="center" vertical="center"/>
    </xf>
    <xf numFmtId="165" fontId="16" fillId="13" borderId="9" xfId="1" applyNumberFormat="1" applyFill="1" applyBorder="1" applyAlignment="1">
      <alignment horizontal="center" vertical="center"/>
    </xf>
    <xf numFmtId="166" fontId="16" fillId="13" borderId="0" xfId="1" applyNumberFormat="1" applyFill="1" applyAlignment="1">
      <alignment horizontal="center" vertical="center"/>
    </xf>
    <xf numFmtId="166" fontId="5" fillId="14" borderId="0" xfId="1" applyNumberFormat="1" applyFont="1" applyFill="1" applyAlignment="1">
      <alignment horizontal="center" vertical="center"/>
    </xf>
    <xf numFmtId="166" fontId="5" fillId="14" borderId="10" xfId="1" applyNumberFormat="1" applyFont="1" applyFill="1" applyBorder="1" applyAlignment="1">
      <alignment horizontal="center" vertical="center"/>
    </xf>
    <xf numFmtId="165" fontId="16" fillId="13" borderId="10" xfId="1" applyNumberFormat="1" applyFill="1" applyBorder="1" applyAlignment="1">
      <alignment horizontal="center" vertical="center"/>
    </xf>
    <xf numFmtId="164" fontId="16" fillId="0" borderId="38" xfId="1" applyNumberFormat="1" applyBorder="1" applyAlignment="1">
      <alignment horizontal="center" vertical="center"/>
    </xf>
    <xf numFmtId="11" fontId="5" fillId="15" borderId="0" xfId="1" applyNumberFormat="1" applyFont="1" applyFill="1" applyAlignment="1">
      <alignment vertical="center"/>
    </xf>
    <xf numFmtId="0" fontId="5" fillId="15" borderId="0" xfId="1" applyFont="1" applyFill="1"/>
    <xf numFmtId="49" fontId="5" fillId="15" borderId="0" xfId="1" applyNumberFormat="1" applyFont="1" applyFill="1" applyAlignment="1">
      <alignment horizontal="left" vertical="center"/>
    </xf>
    <xf numFmtId="49" fontId="5" fillId="15" borderId="8" xfId="1" applyNumberFormat="1" applyFont="1" applyFill="1" applyBorder="1" applyAlignment="1">
      <alignment horizontal="left" vertical="center"/>
    </xf>
    <xf numFmtId="11" fontId="5" fillId="15" borderId="0" xfId="1" applyNumberFormat="1" applyFont="1" applyFill="1" applyAlignment="1">
      <alignment horizontal="center"/>
    </xf>
    <xf numFmtId="11" fontId="5" fillId="15" borderId="0" xfId="1" applyNumberFormat="1" applyFont="1" applyFill="1" applyAlignment="1">
      <alignment horizontal="left"/>
    </xf>
    <xf numFmtId="166" fontId="4" fillId="15" borderId="0" xfId="1" applyNumberFormat="1" applyFont="1" applyFill="1" applyAlignment="1">
      <alignment horizontal="center" vertical="center"/>
    </xf>
    <xf numFmtId="166" fontId="5" fillId="15" borderId="0" xfId="1" applyNumberFormat="1" applyFont="1" applyFill="1" applyAlignment="1">
      <alignment horizontal="center" vertical="center"/>
    </xf>
    <xf numFmtId="11" fontId="5" fillId="15" borderId="10" xfId="1" applyNumberFormat="1" applyFont="1" applyFill="1" applyBorder="1" applyAlignment="1">
      <alignment vertical="center"/>
    </xf>
    <xf numFmtId="0" fontId="5" fillId="15" borderId="10" xfId="1" applyFont="1" applyFill="1" applyBorder="1"/>
    <xf numFmtId="49" fontId="5" fillId="15" borderId="10" xfId="1" applyNumberFormat="1" applyFont="1" applyFill="1" applyBorder="1" applyAlignment="1">
      <alignment horizontal="left" vertical="center"/>
    </xf>
    <xf numFmtId="49" fontId="5" fillId="15" borderId="11" xfId="1" applyNumberFormat="1" applyFont="1" applyFill="1" applyBorder="1" applyAlignment="1">
      <alignment horizontal="left" vertical="center"/>
    </xf>
    <xf numFmtId="11" fontId="5" fillId="15" borderId="10" xfId="1" applyNumberFormat="1" applyFont="1" applyFill="1" applyBorder="1" applyAlignment="1">
      <alignment horizontal="center"/>
    </xf>
    <xf numFmtId="11" fontId="5" fillId="15" borderId="10" xfId="1" applyNumberFormat="1" applyFont="1" applyFill="1" applyBorder="1" applyAlignment="1">
      <alignment horizontal="left"/>
    </xf>
    <xf numFmtId="166" fontId="4" fillId="15" borderId="10" xfId="1" applyNumberFormat="1" applyFont="1" applyFill="1" applyBorder="1" applyAlignment="1">
      <alignment horizontal="center" vertical="center"/>
    </xf>
    <xf numFmtId="166" fontId="5" fillId="15" borderId="10" xfId="1" applyNumberFormat="1" applyFont="1" applyFill="1" applyBorder="1" applyAlignment="1">
      <alignment horizontal="center" vertical="center"/>
    </xf>
    <xf numFmtId="11" fontId="5" fillId="16" borderId="0" xfId="1" applyNumberFormat="1" applyFont="1" applyFill="1" applyAlignment="1">
      <alignment vertical="center"/>
    </xf>
    <xf numFmtId="0" fontId="5" fillId="16" borderId="0" xfId="1" applyFont="1" applyFill="1"/>
    <xf numFmtId="49" fontId="5" fillId="16" borderId="0" xfId="1" applyNumberFormat="1" applyFont="1" applyFill="1" applyAlignment="1">
      <alignment horizontal="left" vertical="center"/>
    </xf>
    <xf numFmtId="49" fontId="5" fillId="16" borderId="8" xfId="1" applyNumberFormat="1" applyFont="1" applyFill="1" applyBorder="1" applyAlignment="1">
      <alignment horizontal="left" vertical="center"/>
    </xf>
    <xf numFmtId="11" fontId="5" fillId="16" borderId="0" xfId="1" applyNumberFormat="1" applyFont="1" applyFill="1" applyAlignment="1">
      <alignment horizontal="center"/>
    </xf>
    <xf numFmtId="11" fontId="5" fillId="16" borderId="0" xfId="1" applyNumberFormat="1" applyFont="1" applyFill="1" applyAlignment="1">
      <alignment horizontal="left"/>
    </xf>
    <xf numFmtId="166" fontId="4" fillId="16" borderId="0" xfId="1" applyNumberFormat="1" applyFont="1" applyFill="1" applyAlignment="1">
      <alignment horizontal="center" vertical="center"/>
    </xf>
    <xf numFmtId="166" fontId="5" fillId="16" borderId="0" xfId="1" applyNumberFormat="1" applyFont="1" applyFill="1" applyAlignment="1">
      <alignment horizontal="center" vertical="center"/>
    </xf>
    <xf numFmtId="11" fontId="5" fillId="16" borderId="10" xfId="1" applyNumberFormat="1" applyFont="1" applyFill="1" applyBorder="1" applyAlignment="1">
      <alignment vertical="center"/>
    </xf>
    <xf numFmtId="0" fontId="5" fillId="16" borderId="10" xfId="1" applyFont="1" applyFill="1" applyBorder="1"/>
    <xf numFmtId="49" fontId="5" fillId="16" borderId="10" xfId="1" applyNumberFormat="1" applyFont="1" applyFill="1" applyBorder="1" applyAlignment="1">
      <alignment horizontal="left" vertical="center"/>
    </xf>
    <xf numFmtId="49" fontId="5" fillId="16" borderId="11" xfId="1" applyNumberFormat="1" applyFont="1" applyFill="1" applyBorder="1" applyAlignment="1">
      <alignment horizontal="left" vertical="center"/>
    </xf>
    <xf numFmtId="11" fontId="5" fillId="16" borderId="10" xfId="1" applyNumberFormat="1" applyFont="1" applyFill="1" applyBorder="1" applyAlignment="1">
      <alignment horizontal="center"/>
    </xf>
    <xf numFmtId="11" fontId="5" fillId="16" borderId="10" xfId="1" applyNumberFormat="1" applyFont="1" applyFill="1" applyBorder="1" applyAlignment="1">
      <alignment horizontal="left"/>
    </xf>
    <xf numFmtId="166" fontId="4" fillId="16" borderId="10" xfId="1" applyNumberFormat="1" applyFont="1" applyFill="1" applyBorder="1" applyAlignment="1">
      <alignment horizontal="center" vertical="center"/>
    </xf>
    <xf numFmtId="166" fontId="5" fillId="16" borderId="10" xfId="1" applyNumberFormat="1" applyFont="1" applyFill="1" applyBorder="1" applyAlignment="1">
      <alignment horizontal="center" vertical="center"/>
    </xf>
    <xf numFmtId="166" fontId="5" fillId="21" borderId="0" xfId="1" applyNumberFormat="1" applyFont="1" applyFill="1" applyAlignment="1">
      <alignment horizontal="center" vertical="center"/>
    </xf>
    <xf numFmtId="166" fontId="5" fillId="18" borderId="0" xfId="1" applyNumberFormat="1" applyFont="1" applyFill="1" applyAlignment="1">
      <alignment horizontal="center" vertical="center"/>
    </xf>
    <xf numFmtId="166" fontId="5" fillId="21" borderId="10" xfId="1" applyNumberFormat="1" applyFont="1" applyFill="1" applyBorder="1" applyAlignment="1">
      <alignment horizontal="center" vertical="center"/>
    </xf>
    <xf numFmtId="166" fontId="5" fillId="18" borderId="10" xfId="1" applyNumberFormat="1" applyFont="1" applyFill="1" applyBorder="1" applyAlignment="1">
      <alignment horizontal="center" vertical="center"/>
    </xf>
    <xf numFmtId="166" fontId="31" fillId="13" borderId="0" xfId="1" applyNumberFormat="1" applyFont="1" applyFill="1" applyAlignment="1">
      <alignment horizontal="center" vertical="center"/>
    </xf>
    <xf numFmtId="166" fontId="31" fillId="19" borderId="0" xfId="1" applyNumberFormat="1" applyFont="1" applyFill="1" applyAlignment="1">
      <alignment horizontal="center" vertical="center"/>
    </xf>
    <xf numFmtId="11" fontId="0" fillId="13" borderId="2" xfId="1" applyNumberFormat="1" applyFont="1" applyFill="1" applyBorder="1" applyAlignment="1">
      <alignment horizontal="center"/>
    </xf>
    <xf numFmtId="0" fontId="30" fillId="0" borderId="41" xfId="1" applyFont="1" applyBorder="1" applyAlignment="1">
      <alignment horizontal="center" vertical="center"/>
    </xf>
    <xf numFmtId="164" fontId="30" fillId="0" borderId="0" xfId="1" applyNumberFormat="1" applyFont="1" applyAlignment="1">
      <alignment horizontal="center" vertical="center"/>
    </xf>
    <xf numFmtId="0" fontId="30" fillId="0" borderId="42" xfId="1" applyFont="1" applyBorder="1" applyAlignment="1">
      <alignment horizontal="center" vertical="center"/>
    </xf>
    <xf numFmtId="166" fontId="30" fillId="0" borderId="0" xfId="1" applyNumberFormat="1" applyFont="1" applyAlignment="1">
      <alignment horizontal="center" vertical="center"/>
    </xf>
    <xf numFmtId="166" fontId="30" fillId="15" borderId="0" xfId="1" applyNumberFormat="1" applyFont="1" applyFill="1" applyAlignment="1">
      <alignment horizontal="center" vertical="center"/>
    </xf>
    <xf numFmtId="166" fontId="30" fillId="15" borderId="10" xfId="1" applyNumberFormat="1" applyFont="1" applyFill="1" applyBorder="1" applyAlignment="1">
      <alignment horizontal="center" vertical="center"/>
    </xf>
    <xf numFmtId="166" fontId="30" fillId="16" borderId="0" xfId="1" applyNumberFormat="1" applyFont="1" applyFill="1" applyAlignment="1">
      <alignment horizontal="center" vertical="center"/>
    </xf>
    <xf numFmtId="166" fontId="30" fillId="16" borderId="10" xfId="1" applyNumberFormat="1" applyFont="1" applyFill="1" applyBorder="1" applyAlignment="1">
      <alignment horizontal="center" vertical="center"/>
    </xf>
    <xf numFmtId="11" fontId="30" fillId="11" borderId="43" xfId="1" applyNumberFormat="1" applyFont="1" applyFill="1" applyBorder="1" applyAlignment="1">
      <alignment horizontal="center"/>
    </xf>
    <xf numFmtId="2" fontId="16" fillId="0" borderId="0" xfId="1" applyNumberFormat="1" applyBorder="1"/>
    <xf numFmtId="11" fontId="0" fillId="0" borderId="0" xfId="1" applyNumberFormat="1" applyFont="1" applyBorder="1"/>
    <xf numFmtId="11" fontId="0" fillId="0" borderId="0" xfId="1" applyNumberFormat="1" applyFont="1" applyBorder="1" applyAlignment="1">
      <alignment horizontal="center"/>
    </xf>
    <xf numFmtId="0" fontId="16" fillId="0" borderId="0" xfId="1" applyBorder="1" applyAlignment="1">
      <alignment horizontal="left"/>
    </xf>
    <xf numFmtId="0" fontId="21" fillId="3" borderId="2" xfId="1" applyFont="1" applyFill="1" applyBorder="1" applyAlignment="1">
      <alignment horizontal="center"/>
    </xf>
    <xf numFmtId="165" fontId="26" fillId="0" borderId="0" xfId="1" applyNumberFormat="1" applyFont="1" applyBorder="1" applyAlignment="1">
      <alignment horizontal="center" vertical="center"/>
    </xf>
    <xf numFmtId="165" fontId="26" fillId="0" borderId="10" xfId="1" applyNumberFormat="1" applyFont="1" applyBorder="1" applyAlignment="1">
      <alignment horizontal="center" vertical="center"/>
    </xf>
    <xf numFmtId="0" fontId="21" fillId="0" borderId="0" xfId="1" applyFont="1"/>
    <xf numFmtId="0" fontId="16" fillId="23" borderId="0" xfId="1" applyFill="1"/>
    <xf numFmtId="11" fontId="0" fillId="0" borderId="0" xfId="1" applyNumberFormat="1" applyFont="1"/>
    <xf numFmtId="0" fontId="16" fillId="24" borderId="0" xfId="1" applyFill="1"/>
    <xf numFmtId="0" fontId="16" fillId="25" borderId="0" xfId="1" applyFill="1"/>
    <xf numFmtId="0" fontId="16" fillId="26" borderId="0" xfId="1" applyFill="1"/>
    <xf numFmtId="0" fontId="4" fillId="20" borderId="1" xfId="1" applyFont="1" applyFill="1" applyBorder="1" applyAlignment="1">
      <alignment horizontal="left"/>
    </xf>
    <xf numFmtId="0" fontId="4" fillId="20" borderId="1" xfId="1" applyFont="1" applyFill="1" applyBorder="1" applyAlignment="1">
      <alignment horizontal="center"/>
    </xf>
    <xf numFmtId="11" fontId="5" fillId="20" borderId="2" xfId="1" applyNumberFormat="1" applyFont="1" applyFill="1" applyBorder="1" applyAlignment="1">
      <alignment horizontal="left"/>
    </xf>
    <xf numFmtId="11" fontId="5" fillId="20" borderId="2" xfId="1" applyNumberFormat="1" applyFont="1" applyFill="1" applyBorder="1" applyAlignment="1">
      <alignment horizontal="center"/>
    </xf>
    <xf numFmtId="164" fontId="5" fillId="20" borderId="0" xfId="1" applyNumberFormat="1" applyFont="1" applyFill="1" applyAlignment="1">
      <alignment horizontal="left"/>
    </xf>
    <xf numFmtId="164" fontId="5" fillId="20" borderId="0" xfId="1" applyNumberFormat="1" applyFont="1" applyFill="1" applyAlignment="1">
      <alignment horizontal="center"/>
    </xf>
    <xf numFmtId="164" fontId="5" fillId="20" borderId="2" xfId="1" applyNumberFormat="1" applyFont="1" applyFill="1" applyBorder="1" applyAlignment="1">
      <alignment horizontal="left"/>
    </xf>
    <xf numFmtId="164" fontId="5" fillId="20" borderId="2" xfId="1" applyNumberFormat="1" applyFont="1" applyFill="1" applyBorder="1" applyAlignment="1">
      <alignment horizontal="center"/>
    </xf>
    <xf numFmtId="0" fontId="33" fillId="0" borderId="44" xfId="0" applyFont="1" applyBorder="1" applyAlignment="1">
      <alignment vertical="center" wrapText="1"/>
    </xf>
    <xf numFmtId="0" fontId="33" fillId="0" borderId="0" xfId="0" applyFont="1" applyBorder="1" applyAlignment="1">
      <alignment vertical="center" wrapText="1"/>
    </xf>
    <xf numFmtId="0" fontId="33" fillId="0" borderId="2" xfId="1" applyFont="1" applyBorder="1"/>
    <xf numFmtId="0" fontId="37" fillId="0" borderId="0" xfId="1" applyFont="1" applyFill="1"/>
    <xf numFmtId="0" fontId="29" fillId="0" borderId="14" xfId="0" applyFont="1" applyBorder="1" applyAlignment="1" applyProtection="1">
      <alignment horizontal="center"/>
      <protection locked="0"/>
    </xf>
    <xf numFmtId="0" fontId="30" fillId="3" borderId="21" xfId="0" applyFont="1" applyFill="1" applyBorder="1" applyAlignment="1" applyProtection="1">
      <alignment horizontal="center"/>
      <protection locked="0"/>
    </xf>
    <xf numFmtId="0" fontId="29" fillId="3" borderId="21" xfId="0" applyFont="1" applyFill="1" applyBorder="1" applyAlignment="1" applyProtection="1">
      <alignment horizontal="center" vertical="center"/>
      <protection locked="0"/>
    </xf>
    <xf numFmtId="0" fontId="29" fillId="3" borderId="20" xfId="0" applyFont="1" applyFill="1" applyBorder="1" applyAlignment="1" applyProtection="1">
      <alignment horizontal="center" vertical="center"/>
      <protection locked="0"/>
    </xf>
    <xf numFmtId="0" fontId="29" fillId="0" borderId="29" xfId="0" applyFont="1" applyBorder="1" applyAlignment="1">
      <alignment horizontal="center" vertical="center"/>
    </xf>
    <xf numFmtId="0" fontId="29" fillId="3" borderId="35" xfId="0" applyFont="1" applyFill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38" fillId="6" borderId="24" xfId="0" applyFont="1" applyFill="1" applyBorder="1" applyAlignment="1" applyProtection="1">
      <alignment horizontal="center" vertical="center"/>
      <protection locked="0"/>
    </xf>
    <xf numFmtId="0" fontId="38" fillId="6" borderId="32" xfId="0" applyFont="1" applyFill="1" applyBorder="1" applyAlignment="1" applyProtection="1">
      <alignment horizontal="center" vertical="center"/>
      <protection locked="0"/>
    </xf>
    <xf numFmtId="167" fontId="11" fillId="9" borderId="31" xfId="0" applyNumberFormat="1" applyFont="1" applyFill="1" applyBorder="1" applyAlignment="1" applyProtection="1">
      <alignment horizontal="center"/>
      <protection locked="0"/>
    </xf>
    <xf numFmtId="166" fontId="11" fillId="6" borderId="29" xfId="0" applyNumberFormat="1" applyFont="1" applyFill="1" applyBorder="1" applyAlignment="1" applyProtection="1">
      <alignment horizontal="center" vertical="center"/>
      <protection locked="0"/>
    </xf>
    <xf numFmtId="166" fontId="11" fillId="6" borderId="8" xfId="0" applyNumberFormat="1" applyFont="1" applyFill="1" applyBorder="1" applyAlignment="1" applyProtection="1">
      <alignment horizontal="center" vertical="center"/>
      <protection locked="0"/>
    </xf>
    <xf numFmtId="166" fontId="11" fillId="6" borderId="0" xfId="0" applyNumberFormat="1" applyFont="1" applyFill="1" applyAlignment="1" applyProtection="1">
      <alignment horizontal="center" vertical="center"/>
      <protection locked="0"/>
    </xf>
    <xf numFmtId="166" fontId="11" fillId="6" borderId="29" xfId="0" applyNumberFormat="1" applyFont="1" applyFill="1" applyBorder="1" applyAlignment="1">
      <alignment horizontal="center" vertical="center"/>
    </xf>
    <xf numFmtId="166" fontId="11" fillId="6" borderId="8" xfId="0" applyNumberFormat="1" applyFont="1" applyFill="1" applyBorder="1" applyAlignment="1">
      <alignment horizontal="center" vertical="center"/>
    </xf>
    <xf numFmtId="166" fontId="11" fillId="6" borderId="0" xfId="0" applyNumberFormat="1" applyFont="1" applyFill="1" applyAlignment="1">
      <alignment horizontal="center" vertical="center"/>
    </xf>
    <xf numFmtId="166" fontId="11" fillId="12" borderId="0" xfId="0" applyNumberFormat="1" applyFont="1" applyFill="1" applyAlignment="1">
      <alignment horizontal="center" vertical="center"/>
    </xf>
    <xf numFmtId="166" fontId="11" fillId="6" borderId="29" xfId="0" applyNumberFormat="1" applyFont="1" applyFill="1" applyBorder="1" applyAlignment="1">
      <alignment horizontal="center"/>
    </xf>
    <xf numFmtId="166" fontId="11" fillId="6" borderId="8" xfId="0" applyNumberFormat="1" applyFont="1" applyFill="1" applyBorder="1" applyAlignment="1">
      <alignment horizontal="center"/>
    </xf>
    <xf numFmtId="166" fontId="11" fillId="6" borderId="0" xfId="0" applyNumberFormat="1" applyFont="1" applyFill="1" applyAlignment="1">
      <alignment horizontal="center"/>
    </xf>
    <xf numFmtId="166" fontId="11" fillId="6" borderId="23" xfId="0" applyNumberFormat="1" applyFont="1" applyFill="1" applyBorder="1" applyAlignment="1">
      <alignment horizontal="center"/>
    </xf>
    <xf numFmtId="166" fontId="11" fillId="6" borderId="23" xfId="0" applyNumberFormat="1" applyFont="1" applyFill="1" applyBorder="1" applyAlignment="1" applyProtection="1">
      <alignment horizontal="center" vertical="center"/>
      <protection locked="0"/>
    </xf>
    <xf numFmtId="166" fontId="11" fillId="6" borderId="37" xfId="0" applyNumberFormat="1" applyFont="1" applyFill="1" applyBorder="1" applyAlignment="1">
      <alignment horizontal="center" vertical="center"/>
    </xf>
    <xf numFmtId="167" fontId="11" fillId="9" borderId="24" xfId="0" applyNumberFormat="1" applyFont="1" applyFill="1" applyBorder="1" applyAlignment="1" applyProtection="1">
      <alignment horizontal="center"/>
      <protection locked="0"/>
    </xf>
    <xf numFmtId="167" fontId="11" fillId="9" borderId="46" xfId="0" applyNumberFormat="1" applyFont="1" applyFill="1" applyBorder="1" applyAlignment="1" applyProtection="1">
      <alignment horizontal="center"/>
      <protection locked="0"/>
    </xf>
    <xf numFmtId="0" fontId="11" fillId="3" borderId="20" xfId="0" applyFont="1" applyFill="1" applyBorder="1" applyAlignment="1" applyProtection="1">
      <alignment horizontal="center" vertical="center"/>
      <protection locked="0"/>
    </xf>
    <xf numFmtId="0" fontId="11" fillId="3" borderId="30" xfId="0" applyFont="1" applyFill="1" applyBorder="1" applyAlignment="1" applyProtection="1">
      <alignment horizontal="center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167" fontId="11" fillId="6" borderId="33" xfId="0" applyNumberFormat="1" applyFont="1" applyFill="1" applyBorder="1" applyAlignment="1">
      <alignment horizontal="center"/>
    </xf>
    <xf numFmtId="167" fontId="11" fillId="6" borderId="23" xfId="0" applyNumberFormat="1" applyFont="1" applyFill="1" applyBorder="1" applyAlignment="1">
      <alignment horizontal="center"/>
    </xf>
    <xf numFmtId="167" fontId="11" fillId="6" borderId="9" xfId="0" applyNumberFormat="1" applyFont="1" applyFill="1" applyBorder="1" applyAlignment="1">
      <alignment horizontal="center"/>
    </xf>
    <xf numFmtId="167" fontId="11" fillId="6" borderId="35" xfId="0" applyNumberFormat="1" applyFont="1" applyFill="1" applyBorder="1" applyAlignment="1">
      <alignment horizontal="center"/>
    </xf>
    <xf numFmtId="167" fontId="11" fillId="6" borderId="11" xfId="0" applyNumberFormat="1" applyFont="1" applyFill="1" applyBorder="1" applyAlignment="1">
      <alignment horizontal="center"/>
    </xf>
    <xf numFmtId="167" fontId="11" fillId="6" borderId="10" xfId="0" applyNumberFormat="1" applyFont="1" applyFill="1" applyBorder="1" applyAlignment="1">
      <alignment horizontal="center"/>
    </xf>
    <xf numFmtId="0" fontId="11" fillId="3" borderId="35" xfId="0" applyFont="1" applyFill="1" applyBorder="1" applyAlignment="1" applyProtection="1">
      <alignment horizontal="center" vertical="center"/>
      <protection locked="0"/>
    </xf>
    <xf numFmtId="0" fontId="11" fillId="3" borderId="11" xfId="0" applyFont="1" applyFill="1" applyBorder="1" applyAlignment="1" applyProtection="1">
      <alignment horizontal="center" vertical="center"/>
      <protection locked="0"/>
    </xf>
    <xf numFmtId="0" fontId="11" fillId="3" borderId="10" xfId="0" applyFont="1" applyFill="1" applyBorder="1" applyAlignment="1" applyProtection="1">
      <alignment horizontal="center" vertical="center"/>
      <protection locked="0"/>
    </xf>
    <xf numFmtId="0" fontId="29" fillId="0" borderId="33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30" fillId="0" borderId="25" xfId="0" applyFont="1" applyFill="1" applyBorder="1"/>
    <xf numFmtId="0" fontId="30" fillId="0" borderId="34" xfId="0" applyFont="1" applyFill="1" applyBorder="1"/>
    <xf numFmtId="0" fontId="11" fillId="3" borderId="21" xfId="0" applyFont="1" applyFill="1" applyBorder="1" applyAlignment="1" applyProtection="1">
      <alignment horizontal="center" vertical="center"/>
      <protection locked="0"/>
    </xf>
    <xf numFmtId="0" fontId="11" fillId="3" borderId="13" xfId="0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166" fontId="11" fillId="3" borderId="21" xfId="0" applyNumberFormat="1" applyFont="1" applyFill="1" applyBorder="1" applyAlignment="1" applyProtection="1">
      <alignment horizontal="center" vertical="center"/>
      <protection locked="0"/>
    </xf>
    <xf numFmtId="166" fontId="11" fillId="3" borderId="13" xfId="0" applyNumberFormat="1" applyFont="1" applyFill="1" applyBorder="1" applyAlignment="1" applyProtection="1">
      <alignment horizontal="center" vertical="center"/>
      <protection locked="0"/>
    </xf>
    <xf numFmtId="166" fontId="11" fillId="3" borderId="1" xfId="0" applyNumberFormat="1" applyFont="1" applyFill="1" applyBorder="1" applyAlignment="1" applyProtection="1">
      <alignment horizontal="center" vertical="center"/>
      <protection locked="0"/>
    </xf>
    <xf numFmtId="166" fontId="11" fillId="7" borderId="0" xfId="0" applyNumberFormat="1" applyFont="1" applyFill="1" applyAlignment="1">
      <alignment horizontal="center" vertical="center"/>
    </xf>
    <xf numFmtId="165" fontId="11" fillId="7" borderId="29" xfId="0" applyNumberFormat="1" applyFont="1" applyFill="1" applyBorder="1" applyAlignment="1">
      <alignment horizontal="center" vertical="center"/>
    </xf>
    <xf numFmtId="165" fontId="11" fillId="7" borderId="8" xfId="0" applyNumberFormat="1" applyFont="1" applyFill="1" applyBorder="1" applyAlignment="1">
      <alignment horizontal="center" vertical="center"/>
    </xf>
    <xf numFmtId="0" fontId="11" fillId="7" borderId="29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166" fontId="11" fillId="7" borderId="8" xfId="0" applyNumberFormat="1" applyFont="1" applyFill="1" applyBorder="1" applyAlignment="1">
      <alignment horizontal="center" vertical="center"/>
    </xf>
    <xf numFmtId="166" fontId="11" fillId="7" borderId="8" xfId="0" applyNumberFormat="1" applyFont="1" applyFill="1" applyBorder="1" applyAlignment="1" applyProtection="1">
      <alignment horizontal="center" vertical="center"/>
      <protection locked="0"/>
    </xf>
    <xf numFmtId="165" fontId="13" fillId="7" borderId="29" xfId="0" applyNumberFormat="1" applyFont="1" applyFill="1" applyBorder="1" applyAlignment="1">
      <alignment horizontal="center" vertical="center"/>
    </xf>
    <xf numFmtId="165" fontId="13" fillId="7" borderId="8" xfId="0" applyNumberFormat="1" applyFont="1" applyFill="1" applyBorder="1" applyAlignment="1">
      <alignment horizontal="center" vertical="center"/>
    </xf>
    <xf numFmtId="165" fontId="13" fillId="7" borderId="0" xfId="0" applyNumberFormat="1" applyFont="1" applyFill="1" applyAlignment="1">
      <alignment horizontal="center" vertical="center"/>
    </xf>
    <xf numFmtId="166" fontId="11" fillId="7" borderId="29" xfId="0" applyNumberFormat="1" applyFont="1" applyFill="1" applyBorder="1" applyAlignment="1" applyProtection="1">
      <alignment horizontal="center" vertical="center"/>
      <protection locked="0"/>
    </xf>
    <xf numFmtId="166" fontId="11" fillId="7" borderId="29" xfId="0" applyNumberFormat="1" applyFont="1" applyFill="1" applyBorder="1" applyAlignment="1">
      <alignment horizontal="center" vertical="center"/>
    </xf>
    <xf numFmtId="166" fontId="11" fillId="7" borderId="0" xfId="0" applyNumberFormat="1" applyFont="1" applyFill="1" applyBorder="1" applyAlignment="1" applyProtection="1">
      <alignment horizontal="center" vertical="center"/>
      <protection locked="0"/>
    </xf>
    <xf numFmtId="166" fontId="11" fillId="7" borderId="0" xfId="0" applyNumberFormat="1" applyFont="1" applyFill="1" applyAlignment="1" applyProtection="1">
      <alignment horizontal="center" vertical="center"/>
      <protection locked="0"/>
    </xf>
    <xf numFmtId="166" fontId="11" fillId="7" borderId="0" xfId="0" applyNumberFormat="1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66" fontId="11" fillId="7" borderId="23" xfId="0" applyNumberFormat="1" applyFont="1" applyFill="1" applyBorder="1" applyAlignment="1">
      <alignment horizontal="center" vertical="center"/>
    </xf>
    <xf numFmtId="166" fontId="13" fillId="7" borderId="29" xfId="0" applyNumberFormat="1" applyFont="1" applyFill="1" applyBorder="1" applyAlignment="1">
      <alignment horizontal="center" vertical="center"/>
    </xf>
    <xf numFmtId="166" fontId="13" fillId="7" borderId="8" xfId="0" applyNumberFormat="1" applyFont="1" applyFill="1" applyBorder="1" applyAlignment="1">
      <alignment horizontal="center" vertical="center"/>
    </xf>
    <xf numFmtId="166" fontId="13" fillId="7" borderId="0" xfId="0" applyNumberFormat="1" applyFont="1" applyFill="1" applyAlignment="1">
      <alignment horizontal="center" vertical="center"/>
    </xf>
    <xf numFmtId="166" fontId="13" fillId="7" borderId="23" xfId="0" applyNumberFormat="1" applyFont="1" applyFill="1" applyBorder="1" applyAlignment="1">
      <alignment horizontal="center" vertical="center"/>
    </xf>
    <xf numFmtId="166" fontId="13" fillId="7" borderId="11" xfId="0" applyNumberFormat="1" applyFont="1" applyFill="1" applyBorder="1" applyAlignment="1">
      <alignment horizontal="center" vertical="center"/>
    </xf>
    <xf numFmtId="166" fontId="12" fillId="17" borderId="29" xfId="0" applyNumberFormat="1" applyFont="1" applyFill="1" applyBorder="1" applyAlignment="1">
      <alignment horizontal="center" vertical="center"/>
    </xf>
    <xf numFmtId="166" fontId="12" fillId="17" borderId="8" xfId="0" applyNumberFormat="1" applyFont="1" applyFill="1" applyBorder="1" applyAlignment="1">
      <alignment horizontal="center" vertical="center"/>
    </xf>
    <xf numFmtId="166" fontId="12" fillId="17" borderId="0" xfId="0" applyNumberFormat="1" applyFont="1" applyFill="1" applyAlignment="1">
      <alignment horizontal="center" vertical="center"/>
    </xf>
    <xf numFmtId="167" fontId="11" fillId="16" borderId="24" xfId="0" applyNumberFormat="1" applyFont="1" applyFill="1" applyBorder="1" applyAlignment="1" applyProtection="1">
      <alignment horizontal="center"/>
      <protection locked="0"/>
    </xf>
    <xf numFmtId="0" fontId="38" fillId="27" borderId="24" xfId="0" applyFont="1" applyFill="1" applyBorder="1" applyAlignment="1" applyProtection="1">
      <alignment horizontal="center" vertical="center"/>
      <protection locked="0"/>
    </xf>
    <xf numFmtId="0" fontId="38" fillId="27" borderId="32" xfId="0" applyFont="1" applyFill="1" applyBorder="1" applyAlignment="1" applyProtection="1">
      <alignment horizontal="center" vertical="center"/>
      <protection locked="0"/>
    </xf>
    <xf numFmtId="166" fontId="11" fillId="8" borderId="29" xfId="0" applyNumberFormat="1" applyFont="1" applyFill="1" applyBorder="1" applyAlignment="1" applyProtection="1">
      <alignment horizontal="center" vertical="center"/>
      <protection locked="0"/>
    </xf>
    <xf numFmtId="166" fontId="11" fillId="8" borderId="8" xfId="0" applyNumberFormat="1" applyFont="1" applyFill="1" applyBorder="1" applyAlignment="1" applyProtection="1">
      <alignment horizontal="center" vertical="center"/>
      <protection locked="0"/>
    </xf>
    <xf numFmtId="166" fontId="11" fillId="8" borderId="0" xfId="0" applyNumberFormat="1" applyFont="1" applyFill="1" applyAlignment="1" applyProtection="1">
      <alignment horizontal="center" vertical="center"/>
      <protection locked="0"/>
    </xf>
    <xf numFmtId="166" fontId="11" fillId="8" borderId="29" xfId="0" applyNumberFormat="1" applyFont="1" applyFill="1" applyBorder="1" applyAlignment="1">
      <alignment horizontal="center" vertical="center"/>
    </xf>
    <xf numFmtId="166" fontId="11" fillId="8" borderId="8" xfId="0" applyNumberFormat="1" applyFont="1" applyFill="1" applyBorder="1" applyAlignment="1">
      <alignment horizontal="center" vertical="center"/>
    </xf>
    <xf numFmtId="166" fontId="11" fillId="8" borderId="0" xfId="0" applyNumberFormat="1" applyFont="1" applyFill="1" applyAlignment="1">
      <alignment horizontal="center" vertical="center"/>
    </xf>
    <xf numFmtId="2" fontId="11" fillId="8" borderId="0" xfId="0" applyNumberFormat="1" applyFont="1" applyFill="1" applyAlignment="1" applyProtection="1">
      <alignment horizontal="center" vertical="center"/>
      <protection locked="0"/>
    </xf>
    <xf numFmtId="2" fontId="11" fillId="8" borderId="8" xfId="0" applyNumberFormat="1" applyFont="1" applyFill="1" applyBorder="1" applyAlignment="1" applyProtection="1">
      <alignment horizontal="center" vertical="center"/>
      <protection locked="0"/>
    </xf>
    <xf numFmtId="2" fontId="11" fillId="8" borderId="0" xfId="0" applyNumberFormat="1" applyFont="1" applyFill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166" fontId="11" fillId="8" borderId="23" xfId="0" applyNumberFormat="1" applyFont="1" applyFill="1" applyBorder="1" applyAlignment="1">
      <alignment horizontal="center" vertical="center"/>
    </xf>
    <xf numFmtId="0" fontId="38" fillId="28" borderId="24" xfId="0" applyFont="1" applyFill="1" applyBorder="1" applyAlignment="1" applyProtection="1">
      <alignment horizontal="center" vertical="center"/>
      <protection locked="0"/>
    </xf>
    <xf numFmtId="0" fontId="38" fillId="28" borderId="32" xfId="0" applyFont="1" applyFill="1" applyBorder="1" applyAlignment="1" applyProtection="1">
      <alignment horizontal="center" vertical="center"/>
      <protection locked="0"/>
    </xf>
    <xf numFmtId="0" fontId="20" fillId="29" borderId="0" xfId="0" applyFont="1" applyFill="1" applyProtection="1">
      <protection locked="0"/>
    </xf>
    <xf numFmtId="0" fontId="21" fillId="29" borderId="0" xfId="0" applyFont="1" applyFill="1"/>
    <xf numFmtId="0" fontId="3" fillId="22" borderId="0" xfId="1" applyFont="1" applyFill="1" applyBorder="1" applyAlignment="1">
      <alignment horizontal="left"/>
    </xf>
    <xf numFmtId="0" fontId="0" fillId="29" borderId="0" xfId="0" applyFill="1"/>
    <xf numFmtId="0" fontId="27" fillId="22" borderId="0" xfId="1" applyFont="1" applyFill="1" applyBorder="1" applyAlignment="1">
      <alignment horizontal="left"/>
    </xf>
    <xf numFmtId="0" fontId="21" fillId="0" borderId="0" xfId="0" applyFont="1" applyFill="1"/>
    <xf numFmtId="0" fontId="0" fillId="0" borderId="0" xfId="0" applyFill="1"/>
    <xf numFmtId="0" fontId="27" fillId="0" borderId="0" xfId="1" applyFont="1" applyFill="1" applyBorder="1" applyAlignment="1">
      <alignment horizontal="left"/>
    </xf>
    <xf numFmtId="0" fontId="3" fillId="0" borderId="8" xfId="0" applyFont="1" applyBorder="1"/>
    <xf numFmtId="0" fontId="23" fillId="0" borderId="8" xfId="0" applyFont="1" applyBorder="1"/>
    <xf numFmtId="0" fontId="22" fillId="0" borderId="8" xfId="0" applyFont="1" applyBorder="1"/>
    <xf numFmtId="166" fontId="23" fillId="0" borderId="24" xfId="0" applyNumberFormat="1" applyFont="1" applyBorder="1" applyAlignment="1">
      <alignment horizontal="left"/>
    </xf>
    <xf numFmtId="165" fontId="11" fillId="0" borderId="24" xfId="0" applyNumberFormat="1" applyFont="1" applyBorder="1" applyAlignment="1">
      <alignment horizontal="left"/>
    </xf>
    <xf numFmtId="0" fontId="22" fillId="0" borderId="11" xfId="0" applyFont="1" applyBorder="1"/>
    <xf numFmtId="0" fontId="11" fillId="0" borderId="46" xfId="0" applyFont="1" applyBorder="1"/>
    <xf numFmtId="168" fontId="23" fillId="0" borderId="11" xfId="0" applyNumberFormat="1" applyFont="1" applyBorder="1"/>
    <xf numFmtId="168" fontId="11" fillId="0" borderId="10" xfId="0" applyNumberFormat="1" applyFont="1" applyBorder="1"/>
    <xf numFmtId="0" fontId="23" fillId="0" borderId="23" xfId="0" applyFont="1" applyBorder="1"/>
    <xf numFmtId="166" fontId="23" fillId="0" borderId="25" xfId="0" applyNumberFormat="1" applyFont="1" applyBorder="1" applyAlignment="1">
      <alignment horizontal="left"/>
    </xf>
    <xf numFmtId="168" fontId="11" fillId="0" borderId="9" xfId="0" applyNumberFormat="1" applyFont="1" applyBorder="1" applyAlignment="1">
      <alignment horizontal="left"/>
    </xf>
    <xf numFmtId="168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/>
    <xf numFmtId="169" fontId="11" fillId="0" borderId="0" xfId="0" applyNumberFormat="1" applyFont="1" applyBorder="1" applyAlignment="1">
      <alignment horizontal="left"/>
    </xf>
    <xf numFmtId="0" fontId="0" fillId="0" borderId="0" xfId="0" applyBorder="1"/>
    <xf numFmtId="165" fontId="11" fillId="0" borderId="46" xfId="0" applyNumberFormat="1" applyFont="1" applyBorder="1" applyAlignment="1">
      <alignment horizontal="left"/>
    </xf>
    <xf numFmtId="0" fontId="21" fillId="0" borderId="10" xfId="0" applyFont="1" applyBorder="1"/>
    <xf numFmtId="0" fontId="11" fillId="0" borderId="25" xfId="0" applyFont="1" applyBorder="1"/>
    <xf numFmtId="168" fontId="23" fillId="0" borderId="46" xfId="0" applyNumberFormat="1" applyFont="1" applyBorder="1"/>
    <xf numFmtId="0" fontId="21" fillId="0" borderId="47" xfId="0" applyFont="1" applyBorder="1"/>
    <xf numFmtId="0" fontId="21" fillId="0" borderId="11" xfId="0" applyFont="1" applyBorder="1"/>
    <xf numFmtId="168" fontId="11" fillId="0" borderId="33" xfId="0" applyNumberFormat="1" applyFont="1" applyBorder="1" applyAlignment="1">
      <alignment horizontal="left"/>
    </xf>
    <xf numFmtId="168" fontId="11" fillId="0" borderId="23" xfId="0" applyNumberFormat="1" applyFont="1" applyBorder="1" applyAlignment="1">
      <alignment horizontal="left"/>
    </xf>
    <xf numFmtId="168" fontId="11" fillId="0" borderId="29" xfId="0" applyNumberFormat="1" applyFont="1" applyBorder="1" applyAlignment="1">
      <alignment horizontal="left"/>
    </xf>
    <xf numFmtId="166" fontId="15" fillId="0" borderId="47" xfId="0" applyNumberFormat="1" applyFont="1" applyBorder="1" applyAlignment="1">
      <alignment horizontal="left"/>
    </xf>
    <xf numFmtId="168" fontId="11" fillId="0" borderId="8" xfId="0" applyNumberFormat="1" applyFont="1" applyBorder="1" applyAlignment="1">
      <alignment horizontal="left"/>
    </xf>
    <xf numFmtId="0" fontId="23" fillId="0" borderId="25" xfId="0" applyFont="1" applyBorder="1"/>
    <xf numFmtId="0" fontId="22" fillId="0" borderId="24" xfId="0" applyFont="1" applyBorder="1"/>
    <xf numFmtId="0" fontId="22" fillId="0" borderId="46" xfId="0" applyFont="1" applyBorder="1"/>
    <xf numFmtId="0" fontId="23" fillId="0" borderId="24" xfId="0" applyFont="1" applyBorder="1"/>
    <xf numFmtId="0" fontId="29" fillId="0" borderId="14" xfId="0" applyFont="1" applyBorder="1" applyAlignment="1" applyProtection="1">
      <alignment horizontal="center" vertical="center"/>
      <protection locked="0"/>
    </xf>
    <xf numFmtId="0" fontId="30" fillId="3" borderId="21" xfId="0" applyFont="1" applyFill="1" applyBorder="1" applyAlignment="1" applyProtection="1">
      <alignment horizontal="center" vertical="center"/>
      <protection locked="0"/>
    </xf>
    <xf numFmtId="0" fontId="29" fillId="3" borderId="18" xfId="0" applyFont="1" applyFill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 vertical="center"/>
    </xf>
    <xf numFmtId="0" fontId="3" fillId="3" borderId="19" xfId="0" applyFont="1" applyFill="1" applyBorder="1" applyProtection="1">
      <protection locked="0"/>
    </xf>
    <xf numFmtId="0" fontId="3" fillId="0" borderId="0" xfId="0" applyFont="1" applyBorder="1"/>
    <xf numFmtId="0" fontId="16" fillId="0" borderId="24" xfId="1" applyBorder="1"/>
    <xf numFmtId="0" fontId="11" fillId="6" borderId="0" xfId="0" applyFont="1" applyFill="1" applyBorder="1"/>
    <xf numFmtId="166" fontId="11" fillId="6" borderId="0" xfId="0" applyNumberFormat="1" applyFont="1" applyFill="1" applyBorder="1"/>
    <xf numFmtId="0" fontId="29" fillId="0" borderId="0" xfId="0" applyFont="1" applyFill="1" applyBorder="1" applyAlignment="1">
      <alignment horizontal="center" vertical="center"/>
    </xf>
    <xf numFmtId="0" fontId="30" fillId="0" borderId="24" xfId="0" applyFont="1" applyFill="1" applyBorder="1"/>
    <xf numFmtId="11" fontId="0" fillId="0" borderId="25" xfId="1" applyNumberFormat="1" applyFont="1" applyBorder="1" applyAlignment="1">
      <alignment horizontal="left"/>
    </xf>
    <xf numFmtId="0" fontId="16" fillId="0" borderId="25" xfId="1" applyBorder="1"/>
    <xf numFmtId="0" fontId="0" fillId="0" borderId="25" xfId="0" applyBorder="1"/>
    <xf numFmtId="0" fontId="11" fillId="0" borderId="37" xfId="0" applyFont="1" applyBorder="1"/>
    <xf numFmtId="0" fontId="13" fillId="7" borderId="29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33" fillId="30" borderId="0" xfId="0" applyFont="1" applyFill="1" applyBorder="1" applyAlignment="1">
      <alignment vertical="center" wrapText="1"/>
    </xf>
    <xf numFmtId="0" fontId="16" fillId="30" borderId="0" xfId="1" applyFill="1"/>
    <xf numFmtId="0" fontId="16" fillId="30" borderId="0" xfId="1" applyFill="1" applyAlignment="1">
      <alignment horizontal="left"/>
    </xf>
    <xf numFmtId="0" fontId="16" fillId="30" borderId="0" xfId="1" applyFill="1" applyAlignment="1">
      <alignment horizontal="center"/>
    </xf>
    <xf numFmtId="0" fontId="0" fillId="30" borderId="0" xfId="0" applyFill="1"/>
    <xf numFmtId="0" fontId="21" fillId="0" borderId="0" xfId="2" applyFont="1" applyAlignment="1">
      <alignment horizontal="left"/>
    </xf>
    <xf numFmtId="164" fontId="17" fillId="0" borderId="0" xfId="3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13" xfId="1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3" borderId="49" xfId="0" applyFont="1" applyFill="1" applyBorder="1" applyAlignment="1" applyProtection="1">
      <alignment horizontal="center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20" xfId="0" applyFill="1" applyBorder="1" applyAlignment="1" applyProtection="1">
      <alignment horizontal="center"/>
      <protection locked="0"/>
    </xf>
    <xf numFmtId="0" fontId="0" fillId="0" borderId="48" xfId="0" applyFont="1" applyBorder="1" applyAlignment="1">
      <alignment horizontal="center"/>
    </xf>
    <xf numFmtId="166" fontId="13" fillId="27" borderId="29" xfId="0" applyNumberFormat="1" applyFont="1" applyFill="1" applyBorder="1" applyAlignment="1">
      <alignment horizontal="center" vertical="center"/>
    </xf>
    <xf numFmtId="0" fontId="13" fillId="27" borderId="8" xfId="0" applyFont="1" applyFill="1" applyBorder="1" applyAlignment="1">
      <alignment horizontal="center" vertical="center"/>
    </xf>
    <xf numFmtId="0" fontId="13" fillId="27" borderId="29" xfId="0" applyFont="1" applyFill="1" applyBorder="1" applyAlignment="1">
      <alignment horizontal="center" vertical="center"/>
    </xf>
    <xf numFmtId="0" fontId="13" fillId="27" borderId="0" xfId="0" applyFont="1" applyFill="1" applyBorder="1" applyAlignment="1">
      <alignment horizontal="center" vertical="center"/>
    </xf>
    <xf numFmtId="0" fontId="13" fillId="27" borderId="23" xfId="0" applyFont="1" applyFill="1" applyBorder="1" applyAlignment="1">
      <alignment horizontal="center" vertical="center"/>
    </xf>
    <xf numFmtId="166" fontId="13" fillId="27" borderId="0" xfId="0" applyNumberFormat="1" applyFont="1" applyFill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3" fillId="3" borderId="50" xfId="0" applyFont="1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47" xfId="0" applyFill="1" applyBorder="1" applyAlignment="1" applyProtection="1">
      <alignment horizontal="center"/>
      <protection locked="0"/>
    </xf>
    <xf numFmtId="0" fontId="11" fillId="3" borderId="47" xfId="0" applyFont="1" applyFill="1" applyBorder="1" applyAlignment="1" applyProtection="1">
      <alignment horizontal="center" vertical="center"/>
      <protection locked="0"/>
    </xf>
    <xf numFmtId="0" fontId="11" fillId="27" borderId="29" xfId="0" applyFont="1" applyFill="1" applyBorder="1" applyAlignment="1">
      <alignment horizontal="center" vertical="center"/>
    </xf>
    <xf numFmtId="0" fontId="11" fillId="27" borderId="8" xfId="0" applyFont="1" applyFill="1" applyBorder="1" applyAlignment="1">
      <alignment horizontal="center" vertical="center"/>
    </xf>
    <xf numFmtId="166" fontId="11" fillId="27" borderId="0" xfId="0" applyNumberFormat="1" applyFont="1" applyFill="1" applyBorder="1" applyAlignment="1">
      <alignment horizontal="center" vertical="center"/>
    </xf>
    <xf numFmtId="0" fontId="11" fillId="27" borderId="0" xfId="0" applyFont="1" applyFill="1" applyBorder="1" applyAlignment="1">
      <alignment horizontal="center" vertical="center"/>
    </xf>
    <xf numFmtId="2" fontId="11" fillId="27" borderId="0" xfId="0" applyNumberFormat="1" applyFont="1" applyFill="1" applyBorder="1" applyAlignment="1">
      <alignment horizontal="center" vertical="center"/>
    </xf>
    <xf numFmtId="0" fontId="11" fillId="27" borderId="23" xfId="0" applyFont="1" applyFill="1" applyBorder="1" applyAlignment="1">
      <alignment horizontal="center" vertical="center"/>
    </xf>
    <xf numFmtId="166" fontId="11" fillId="27" borderId="29" xfId="0" applyNumberFormat="1" applyFont="1" applyFill="1" applyBorder="1" applyAlignment="1">
      <alignment horizontal="center" vertical="center"/>
    </xf>
    <xf numFmtId="0" fontId="40" fillId="15" borderId="29" xfId="0" applyFont="1" applyFill="1" applyBorder="1" applyAlignment="1">
      <alignment horizontal="left" vertical="center" readingOrder="1"/>
    </xf>
    <xf numFmtId="0" fontId="11" fillId="15" borderId="8" xfId="0" applyFont="1" applyFill="1" applyBorder="1" applyAlignment="1">
      <alignment horizontal="center" vertical="center"/>
    </xf>
    <xf numFmtId="0" fontId="11" fillId="15" borderId="29" xfId="0" applyFont="1" applyFill="1" applyBorder="1" applyAlignment="1">
      <alignment horizontal="center" vertical="center"/>
    </xf>
    <xf numFmtId="0" fontId="11" fillId="15" borderId="0" xfId="0" applyFont="1" applyFill="1" applyBorder="1" applyAlignment="1">
      <alignment horizontal="center" vertical="center"/>
    </xf>
    <xf numFmtId="166" fontId="11" fillId="15" borderId="8" xfId="0" applyNumberFormat="1" applyFont="1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/>
      <protection locked="0"/>
    </xf>
    <xf numFmtId="0" fontId="11" fillId="27" borderId="47" xfId="0" applyFont="1" applyFill="1" applyBorder="1" applyAlignment="1">
      <alignment horizontal="center" vertical="center"/>
    </xf>
    <xf numFmtId="0" fontId="11" fillId="27" borderId="11" xfId="0" applyFont="1" applyFill="1" applyBorder="1" applyAlignment="1">
      <alignment horizontal="center" vertical="center"/>
    </xf>
    <xf numFmtId="0" fontId="11" fillId="27" borderId="10" xfId="0" applyFont="1" applyFill="1" applyBorder="1" applyAlignment="1">
      <alignment horizontal="center" vertical="center"/>
    </xf>
    <xf numFmtId="0" fontId="11" fillId="0" borderId="50" xfId="0" applyFont="1" applyBorder="1" applyAlignment="1">
      <alignment horizontal="center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1" fillId="27" borderId="23" xfId="0" applyFont="1" applyFill="1" applyBorder="1" applyAlignment="1" applyProtection="1">
      <alignment horizontal="center" vertical="center"/>
      <protection locked="0"/>
    </xf>
    <xf numFmtId="0" fontId="11" fillId="27" borderId="9" xfId="0" applyFont="1" applyFill="1" applyBorder="1" applyAlignment="1" applyProtection="1">
      <alignment horizontal="center" vertical="center"/>
      <protection locked="0"/>
    </xf>
    <xf numFmtId="166" fontId="11" fillId="27" borderId="23" xfId="0" applyNumberFormat="1" applyFont="1" applyFill="1" applyBorder="1" applyAlignment="1" applyProtection="1">
      <alignment horizontal="center" vertical="center"/>
      <protection locked="0"/>
    </xf>
    <xf numFmtId="167" fontId="11" fillId="9" borderId="25" xfId="0" applyNumberFormat="1" applyFont="1" applyFill="1" applyBorder="1" applyAlignment="1" applyProtection="1">
      <alignment horizontal="center"/>
      <protection locked="0"/>
    </xf>
    <xf numFmtId="2" fontId="11" fillId="27" borderId="47" xfId="0" applyNumberFormat="1" applyFont="1" applyFill="1" applyBorder="1" applyAlignment="1">
      <alignment horizontal="center" vertical="center"/>
    </xf>
    <xf numFmtId="2" fontId="11" fillId="27" borderId="11" xfId="0" applyNumberFormat="1" applyFont="1" applyFill="1" applyBorder="1" applyAlignment="1">
      <alignment horizontal="center" vertical="center"/>
    </xf>
    <xf numFmtId="2" fontId="11" fillId="27" borderId="10" xfId="0" applyNumberFormat="1" applyFont="1" applyFill="1" applyBorder="1" applyAlignment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27" borderId="33" xfId="0" applyFont="1" applyFill="1" applyBorder="1" applyAlignment="1">
      <alignment horizontal="center" vertical="center"/>
    </xf>
    <xf numFmtId="166" fontId="11" fillId="27" borderId="9" xfId="0" applyNumberFormat="1" applyFont="1" applyFill="1" applyBorder="1" applyAlignment="1">
      <alignment horizontal="center" vertical="center"/>
    </xf>
    <xf numFmtId="0" fontId="0" fillId="0" borderId="50" xfId="0" applyFont="1" applyBorder="1" applyAlignment="1">
      <alignment horizontal="center"/>
    </xf>
    <xf numFmtId="0" fontId="40" fillId="15" borderId="47" xfId="0" applyFont="1" applyFill="1" applyBorder="1" applyAlignment="1">
      <alignment horizontal="left" vertical="center" readingOrder="1"/>
    </xf>
    <xf numFmtId="0" fontId="11" fillId="15" borderId="11" xfId="0" applyFont="1" applyFill="1" applyBorder="1" applyAlignment="1">
      <alignment horizontal="center" vertical="center"/>
    </xf>
    <xf numFmtId="0" fontId="11" fillId="15" borderId="47" xfId="0" applyFont="1" applyFill="1" applyBorder="1" applyAlignment="1">
      <alignment horizontal="center" vertical="center"/>
    </xf>
    <xf numFmtId="0" fontId="11" fillId="15" borderId="10" xfId="0" applyFont="1" applyFill="1" applyBorder="1" applyAlignment="1">
      <alignment horizontal="center" vertical="center"/>
    </xf>
    <xf numFmtId="166" fontId="11" fillId="15" borderId="11" xfId="0" applyNumberFormat="1" applyFont="1" applyFill="1" applyBorder="1" applyAlignment="1">
      <alignment horizontal="center" vertical="center"/>
    </xf>
    <xf numFmtId="166" fontId="13" fillId="27" borderId="33" xfId="0" applyNumberFormat="1" applyFont="1" applyFill="1" applyBorder="1" applyAlignment="1">
      <alignment horizontal="center" vertical="center"/>
    </xf>
    <xf numFmtId="0" fontId="13" fillId="27" borderId="33" xfId="0" applyFont="1" applyFill="1" applyBorder="1" applyAlignment="1">
      <alignment horizontal="center" vertical="center"/>
    </xf>
    <xf numFmtId="0" fontId="13" fillId="27" borderId="9" xfId="0" applyFont="1" applyFill="1" applyBorder="1" applyAlignment="1">
      <alignment horizontal="center" vertical="center"/>
    </xf>
    <xf numFmtId="0" fontId="13" fillId="27" borderId="47" xfId="0" applyFont="1" applyFill="1" applyBorder="1" applyAlignment="1">
      <alignment horizontal="center" vertical="center"/>
    </xf>
    <xf numFmtId="0" fontId="13" fillId="27" borderId="11" xfId="0" applyFont="1" applyFill="1" applyBorder="1" applyAlignment="1">
      <alignment horizontal="center" vertical="center"/>
    </xf>
    <xf numFmtId="0" fontId="13" fillId="27" borderId="10" xfId="0" applyFont="1" applyFill="1" applyBorder="1" applyAlignment="1">
      <alignment horizontal="center" vertical="center"/>
    </xf>
    <xf numFmtId="167" fontId="11" fillId="16" borderId="46" xfId="0" applyNumberFormat="1" applyFont="1" applyFill="1" applyBorder="1" applyAlignment="1" applyProtection="1">
      <alignment horizontal="center"/>
      <protection locked="0"/>
    </xf>
    <xf numFmtId="0" fontId="0" fillId="3" borderId="21" xfId="0" applyFill="1" applyBorder="1" applyAlignment="1" applyProtection="1">
      <alignment horizontal="center"/>
      <protection locked="0"/>
    </xf>
    <xf numFmtId="0" fontId="3" fillId="0" borderId="0" xfId="1" applyFont="1" applyFill="1" applyBorder="1" applyAlignment="1"/>
    <xf numFmtId="0" fontId="21" fillId="0" borderId="48" xfId="0" applyFont="1" applyBorder="1" applyAlignment="1"/>
    <xf numFmtId="0" fontId="11" fillId="0" borderId="48" xfId="0" applyFont="1" applyBorder="1" applyAlignment="1"/>
    <xf numFmtId="0" fontId="16" fillId="0" borderId="46" xfId="1" applyBorder="1"/>
    <xf numFmtId="11" fontId="0" fillId="0" borderId="46" xfId="1" applyNumberFormat="1" applyFont="1" applyBorder="1" applyAlignment="1">
      <alignment horizontal="left"/>
    </xf>
    <xf numFmtId="0" fontId="29" fillId="0" borderId="46" xfId="0" applyFont="1" applyBorder="1" applyAlignment="1">
      <alignment horizontal="center" vertical="center"/>
    </xf>
    <xf numFmtId="167" fontId="11" fillId="6" borderId="47" xfId="0" applyNumberFormat="1" applyFont="1" applyFill="1" applyBorder="1" applyAlignment="1">
      <alignment horizontal="center"/>
    </xf>
    <xf numFmtId="11" fontId="3" fillId="3" borderId="5" xfId="1" applyNumberFormat="1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4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8" borderId="16" xfId="0" applyFont="1" applyFill="1" applyBorder="1" applyAlignment="1" applyProtection="1">
      <alignment horizontal="center" vertical="center"/>
      <protection locked="0"/>
    </xf>
    <xf numFmtId="0" fontId="3" fillId="8" borderId="40" xfId="0" applyFont="1" applyFill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7" borderId="16" xfId="0" applyFont="1" applyFill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6" borderId="16" xfId="0" applyFont="1" applyFill="1" applyBorder="1" applyAlignment="1" applyProtection="1">
      <alignment horizontal="center" vertical="center"/>
      <protection locked="0"/>
    </xf>
    <xf numFmtId="166" fontId="11" fillId="7" borderId="26" xfId="0" applyNumberFormat="1" applyFont="1" applyFill="1" applyBorder="1" applyAlignment="1">
      <alignment horizontal="center" vertical="center"/>
    </xf>
    <xf numFmtId="166" fontId="11" fillId="7" borderId="27" xfId="0" applyNumberFormat="1" applyFont="1" applyFill="1" applyBorder="1" applyAlignment="1">
      <alignment horizontal="center" vertical="center"/>
    </xf>
    <xf numFmtId="0" fontId="0" fillId="3" borderId="20" xfId="0" applyFill="1" applyBorder="1" applyAlignment="1" applyProtection="1">
      <alignment horizontal="center" vertical="center"/>
      <protection locked="0"/>
    </xf>
    <xf numFmtId="0" fontId="0" fillId="0" borderId="22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166" fontId="11" fillId="6" borderId="26" xfId="0" applyNumberFormat="1" applyFont="1" applyFill="1" applyBorder="1" applyAlignment="1">
      <alignment horizontal="center" vertical="center"/>
    </xf>
    <xf numFmtId="166" fontId="11" fillId="6" borderId="27" xfId="0" applyNumberFormat="1" applyFont="1" applyFill="1" applyBorder="1" applyAlignment="1">
      <alignment horizontal="center" vertical="center"/>
    </xf>
    <xf numFmtId="166" fontId="11" fillId="6" borderId="28" xfId="0" applyNumberFormat="1" applyFont="1" applyFill="1" applyBorder="1" applyAlignment="1">
      <alignment horizontal="center" vertical="center"/>
    </xf>
    <xf numFmtId="166" fontId="11" fillId="6" borderId="27" xfId="0" applyNumberFormat="1" applyFont="1" applyFill="1" applyBorder="1" applyAlignment="1" applyProtection="1">
      <alignment horizontal="center" vertical="center"/>
      <protection locked="0"/>
    </xf>
    <xf numFmtId="166" fontId="11" fillId="7" borderId="28" xfId="0" applyNumberFormat="1" applyFont="1" applyFill="1" applyBorder="1" applyAlignment="1">
      <alignment horizontal="center" vertical="center"/>
    </xf>
    <xf numFmtId="166" fontId="11" fillId="7" borderId="27" xfId="0" applyNumberFormat="1" applyFont="1" applyFill="1" applyBorder="1" applyAlignment="1" applyProtection="1">
      <alignment horizontal="center" vertical="center"/>
      <protection locked="0"/>
    </xf>
    <xf numFmtId="0" fontId="38" fillId="6" borderId="27" xfId="0" applyFont="1" applyFill="1" applyBorder="1" applyAlignment="1" applyProtection="1">
      <alignment horizontal="center" vertical="center"/>
      <protection locked="0"/>
    </xf>
    <xf numFmtId="0" fontId="11" fillId="6" borderId="27" xfId="0" applyFont="1" applyFill="1" applyBorder="1" applyAlignment="1" applyProtection="1">
      <alignment horizontal="center" vertical="center"/>
      <protection locked="0"/>
    </xf>
    <xf numFmtId="166" fontId="11" fillId="8" borderId="26" xfId="0" applyNumberFormat="1" applyFont="1" applyFill="1" applyBorder="1" applyAlignment="1">
      <alignment horizontal="center" vertical="center"/>
    </xf>
    <xf numFmtId="166" fontId="11" fillId="8" borderId="27" xfId="0" applyNumberFormat="1" applyFont="1" applyFill="1" applyBorder="1" applyAlignment="1">
      <alignment horizontal="center" vertical="center"/>
    </xf>
    <xf numFmtId="0" fontId="11" fillId="8" borderId="26" xfId="0" applyFont="1" applyFill="1" applyBorder="1" applyAlignment="1">
      <alignment horizontal="center" vertical="center"/>
    </xf>
    <xf numFmtId="0" fontId="38" fillId="28" borderId="27" xfId="0" applyFont="1" applyFill="1" applyBorder="1" applyAlignment="1" applyProtection="1">
      <alignment horizontal="center" vertical="center"/>
      <protection locked="0"/>
    </xf>
    <xf numFmtId="0" fontId="11" fillId="28" borderId="27" xfId="0" applyFont="1" applyFill="1" applyBorder="1" applyAlignment="1" applyProtection="1">
      <alignment horizontal="center" vertical="center"/>
      <protection locked="0"/>
    </xf>
    <xf numFmtId="167" fontId="11" fillId="9" borderId="27" xfId="0" applyNumberFormat="1" applyFont="1" applyFill="1" applyBorder="1" applyAlignment="1" applyProtection="1">
      <alignment horizontal="center" vertical="center"/>
      <protection locked="0"/>
    </xf>
    <xf numFmtId="167" fontId="11" fillId="9" borderId="25" xfId="0" applyNumberFormat="1" applyFont="1" applyFill="1" applyBorder="1" applyAlignment="1" applyProtection="1">
      <alignment horizontal="center" vertical="center"/>
      <protection locked="0"/>
    </xf>
    <xf numFmtId="167" fontId="11" fillId="9" borderId="24" xfId="0" applyNumberFormat="1" applyFont="1" applyFill="1" applyBorder="1" applyAlignment="1" applyProtection="1">
      <alignment horizontal="center" vertical="center"/>
      <protection locked="0"/>
    </xf>
    <xf numFmtId="167" fontId="11" fillId="9" borderId="32" xfId="0" applyNumberFormat="1" applyFont="1" applyFill="1" applyBorder="1" applyAlignment="1" applyProtection="1">
      <alignment horizontal="center" vertical="center"/>
      <protection locked="0"/>
    </xf>
    <xf numFmtId="0" fontId="0" fillId="0" borderId="30" xfId="0" applyBorder="1" applyAlignment="1">
      <alignment vertical="center"/>
    </xf>
    <xf numFmtId="0" fontId="11" fillId="8" borderId="33" xfId="0" applyFont="1" applyFill="1" applyBorder="1" applyAlignment="1">
      <alignment horizontal="center" vertical="center"/>
    </xf>
    <xf numFmtId="0" fontId="11" fillId="8" borderId="29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166" fontId="11" fillId="8" borderId="23" xfId="0" applyNumberFormat="1" applyFont="1" applyFill="1" applyBorder="1" applyAlignment="1">
      <alignment horizontal="center" vertical="center"/>
    </xf>
    <xf numFmtId="166" fontId="11" fillId="8" borderId="8" xfId="0" applyNumberFormat="1" applyFont="1" applyFill="1" applyBorder="1" applyAlignment="1">
      <alignment horizontal="center" vertical="center"/>
    </xf>
    <xf numFmtId="166" fontId="11" fillId="8" borderId="37" xfId="0" applyNumberFormat="1" applyFont="1" applyFill="1" applyBorder="1" applyAlignment="1">
      <alignment horizontal="center" vertical="center"/>
    </xf>
    <xf numFmtId="166" fontId="11" fillId="8" borderId="33" xfId="0" applyNumberFormat="1" applyFont="1" applyFill="1" applyBorder="1" applyAlignment="1">
      <alignment horizontal="center" vertical="center"/>
    </xf>
    <xf numFmtId="166" fontId="11" fillId="8" borderId="29" xfId="0" applyNumberFormat="1" applyFont="1" applyFill="1" applyBorder="1" applyAlignment="1">
      <alignment horizontal="center" vertical="center"/>
    </xf>
    <xf numFmtId="166" fontId="11" fillId="8" borderId="36" xfId="0" applyNumberFormat="1" applyFont="1" applyFill="1" applyBorder="1" applyAlignment="1">
      <alignment horizontal="center" vertical="center"/>
    </xf>
    <xf numFmtId="166" fontId="11" fillId="8" borderId="27" xfId="0" applyNumberFormat="1" applyFont="1" applyFill="1" applyBorder="1" applyAlignment="1" applyProtection="1">
      <alignment horizontal="center" vertical="center"/>
      <protection locked="0"/>
    </xf>
    <xf numFmtId="0" fontId="0" fillId="0" borderId="31" xfId="0" applyBorder="1" applyAlignment="1">
      <alignment vertical="center" wrapText="1"/>
    </xf>
    <xf numFmtId="0" fontId="0" fillId="3" borderId="39" xfId="0" applyFill="1" applyBorder="1" applyAlignment="1" applyProtection="1">
      <alignment horizontal="center" vertical="center"/>
      <protection locked="0"/>
    </xf>
    <xf numFmtId="0" fontId="0" fillId="0" borderId="38" xfId="0" applyBorder="1" applyAlignment="1">
      <alignment vertical="center"/>
    </xf>
    <xf numFmtId="0" fontId="0" fillId="0" borderId="18" xfId="0" applyBorder="1" applyAlignment="1">
      <alignment vertical="center"/>
    </xf>
    <xf numFmtId="166" fontId="11" fillId="8" borderId="28" xfId="0" applyNumberFormat="1" applyFont="1" applyFill="1" applyBorder="1" applyAlignment="1">
      <alignment horizontal="center" vertical="center"/>
    </xf>
    <xf numFmtId="0" fontId="38" fillId="27" borderId="27" xfId="0" applyFont="1" applyFill="1" applyBorder="1" applyAlignment="1" applyProtection="1">
      <alignment horizontal="center" vertical="center"/>
      <protection locked="0"/>
    </xf>
    <xf numFmtId="0" fontId="11" fillId="27" borderId="27" xfId="0" applyFont="1" applyFill="1" applyBorder="1" applyAlignment="1" applyProtection="1">
      <alignment horizontal="center" vertical="center"/>
      <protection locked="0"/>
    </xf>
    <xf numFmtId="0" fontId="11" fillId="27" borderId="27" xfId="0" applyFont="1" applyFill="1" applyBorder="1" applyAlignment="1">
      <alignment horizontal="center" vertical="center"/>
    </xf>
    <xf numFmtId="0" fontId="11" fillId="27" borderId="18" xfId="0" applyFont="1" applyFill="1" applyBorder="1" applyAlignment="1">
      <alignment horizontal="center" vertical="center"/>
    </xf>
    <xf numFmtId="0" fontId="11" fillId="27" borderId="26" xfId="0" applyFont="1" applyFill="1" applyBorder="1" applyAlignment="1">
      <alignment horizontal="center" vertical="center"/>
    </xf>
    <xf numFmtId="0" fontId="11" fillId="27" borderId="39" xfId="0" applyFont="1" applyFill="1" applyBorder="1" applyAlignment="1">
      <alignment horizontal="center" vertical="center"/>
    </xf>
    <xf numFmtId="0" fontId="11" fillId="27" borderId="18" xfId="0" applyFont="1" applyFill="1" applyBorder="1" applyAlignment="1" applyProtection="1">
      <alignment horizontal="center" vertical="center"/>
      <protection locked="0"/>
    </xf>
    <xf numFmtId="0" fontId="3" fillId="0" borderId="17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0" fillId="3" borderId="47" xfId="0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  <protection locked="0"/>
    </xf>
    <xf numFmtId="0" fontId="3" fillId="7" borderId="45" xfId="0" applyFont="1" applyFill="1" applyBorder="1" applyAlignment="1" applyProtection="1">
      <alignment horizontal="center" vertical="center"/>
      <protection locked="0"/>
    </xf>
    <xf numFmtId="0" fontId="0" fillId="0" borderId="45" xfId="0" applyBorder="1" applyAlignment="1">
      <alignment horizontal="center"/>
    </xf>
    <xf numFmtId="0" fontId="0" fillId="0" borderId="37" xfId="0" applyBorder="1" applyAlignment="1">
      <alignment horizontal="center"/>
    </xf>
    <xf numFmtId="0" fontId="21" fillId="0" borderId="25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0" fillId="3" borderId="39" xfId="0" applyFont="1" applyFill="1" applyBorder="1" applyAlignment="1" applyProtection="1">
      <alignment horizontal="center" vertical="center"/>
      <protection locked="0"/>
    </xf>
    <xf numFmtId="0" fontId="0" fillId="0" borderId="3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7" fontId="11" fillId="9" borderId="46" xfId="0" applyNumberFormat="1" applyFont="1" applyFill="1" applyBorder="1" applyAlignment="1" applyProtection="1">
      <alignment horizontal="center" vertical="center"/>
      <protection locked="0"/>
    </xf>
    <xf numFmtId="165" fontId="11" fillId="7" borderId="26" xfId="0" applyNumberFormat="1" applyFont="1" applyFill="1" applyBorder="1" applyAlignment="1">
      <alignment horizontal="center" vertical="center"/>
    </xf>
    <xf numFmtId="165" fontId="11" fillId="7" borderId="27" xfId="0" applyNumberFormat="1" applyFont="1" applyFill="1" applyBorder="1" applyAlignment="1">
      <alignment horizontal="center" vertical="center"/>
    </xf>
    <xf numFmtId="165" fontId="11" fillId="7" borderId="28" xfId="0" applyNumberFormat="1" applyFont="1" applyFill="1" applyBorder="1" applyAlignment="1">
      <alignment horizontal="center"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30" xfId="0" applyFill="1" applyBorder="1" applyAlignment="1" applyProtection="1">
      <alignment horizontal="center" vertical="center"/>
      <protection locked="0"/>
    </xf>
    <xf numFmtId="165" fontId="11" fillId="7" borderId="27" xfId="0" applyNumberFormat="1" applyFont="1" applyFill="1" applyBorder="1" applyAlignment="1" applyProtection="1">
      <alignment horizontal="center" vertical="center"/>
      <protection locked="0"/>
    </xf>
    <xf numFmtId="0" fontId="3" fillId="6" borderId="36" xfId="0" applyFont="1" applyFill="1" applyBorder="1" applyAlignment="1" applyProtection="1">
      <alignment horizontal="center" vertical="center"/>
      <protection locked="0"/>
    </xf>
    <xf numFmtId="0" fontId="0" fillId="0" borderId="4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65" fontId="11" fillId="6" borderId="26" xfId="0" applyNumberFormat="1" applyFont="1" applyFill="1" applyBorder="1" applyAlignment="1">
      <alignment horizontal="center" vertical="center"/>
    </xf>
    <xf numFmtId="165" fontId="11" fillId="6" borderId="27" xfId="0" applyNumberFormat="1" applyFont="1" applyFill="1" applyBorder="1" applyAlignment="1">
      <alignment horizontal="center" vertical="center"/>
    </xf>
    <xf numFmtId="0" fontId="3" fillId="7" borderId="14" xfId="0" applyFont="1" applyFill="1" applyBorder="1" applyAlignment="1" applyProtection="1">
      <alignment horizontal="center" vertical="center"/>
      <protection locked="0"/>
    </xf>
    <xf numFmtId="0" fontId="3" fillId="0" borderId="39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3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25" xfId="0" applyFont="1" applyBorder="1" applyAlignment="1">
      <alignment vertical="center"/>
    </xf>
    <xf numFmtId="0" fontId="0" fillId="0" borderId="46" xfId="0" applyBorder="1" applyAlignment="1">
      <alignment vertical="center"/>
    </xf>
  </cellXfs>
  <cellStyles count="4">
    <cellStyle name="Normal 2" xfId="3"/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5E0B4"/>
      <rgbColor rgb="FFE2F0D9"/>
      <rgbColor rgb="FFFFFF99"/>
      <rgbColor rgb="FF9DC3E6"/>
      <rgbColor rgb="FFF2BBFB"/>
      <rgbColor rgb="FFCC99FF"/>
      <rgbColor rgb="FFFFD966"/>
      <rgbColor rgb="FF2E75B6"/>
      <rgbColor rgb="FF33CCCC"/>
      <rgbColor rgb="FF99CC00"/>
      <rgbColor rgb="FFFFCC00"/>
      <rgbColor rgb="FFFF9900"/>
      <rgbColor rgb="FFED7D31"/>
      <rgbColor rgb="FF666699"/>
      <rgbColor rgb="FFA9D18E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CD9FF"/>
      <color rgb="FFCEEAB0"/>
      <color rgb="FFACEBEA"/>
      <color rgb="FFE0C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prietario/Documents/Silvia_lavoro/COST_2018/artisolo%20software_Zn-EDTA/results/Zn-EDTA_simulated_results_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tit1"/>
      <sheetName val="tit2"/>
      <sheetName val="tit3"/>
      <sheetName val="tit4"/>
      <sheetName val="tit5"/>
      <sheetName val="tit6"/>
      <sheetName val="results 6 titrations"/>
      <sheetName val="results 4 titrations"/>
      <sheetName val="uncertainty 4 titrations"/>
      <sheetName val="4tit vs 6 tit"/>
      <sheetName val="Fogli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F4">
            <v>1.1800000000000001E-3</v>
          </cell>
          <cell r="P4">
            <v>1.1999999999999999E-3</v>
          </cell>
          <cell r="Z4">
            <v>1.17E-3</v>
          </cell>
        </row>
        <row r="8">
          <cell r="AM8">
            <v>16.247476666666667</v>
          </cell>
          <cell r="AN8">
            <v>5.859465277193966E-5</v>
          </cell>
          <cell r="AO8">
            <v>19.247946666666667</v>
          </cell>
          <cell r="AQ8">
            <v>4.6373766666666674</v>
          </cell>
        </row>
        <row r="10">
          <cell r="F10">
            <v>3.4299999999999999E-3</v>
          </cell>
          <cell r="P10">
            <v>3.3999999999999998E-3</v>
          </cell>
          <cell r="Z10">
            <v>2.98E-3</v>
          </cell>
        </row>
        <row r="14">
          <cell r="AM14">
            <v>16.242473333333333</v>
          </cell>
          <cell r="AN14">
            <v>4.6490142324215024E-4</v>
          </cell>
          <cell r="AO14">
            <v>19.246593333333333</v>
          </cell>
          <cell r="AQ14">
            <v>4.6285866666666671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MJ135"/>
  <sheetViews>
    <sheetView tabSelected="1" topLeftCell="A46" zoomScale="80" zoomScaleNormal="80" workbookViewId="0">
      <selection activeCell="D17" sqref="D17"/>
    </sheetView>
  </sheetViews>
  <sheetFormatPr defaultColWidth="8.88671875" defaultRowHeight="14.4" x14ac:dyDescent="0.3"/>
  <cols>
    <col min="1" max="1" width="40.6640625" style="1" customWidth="1"/>
    <col min="2" max="2" width="20.6640625" style="1" customWidth="1"/>
    <col min="3" max="3" width="13.88671875" style="1" customWidth="1"/>
    <col min="4" max="4" width="20.6640625" style="1" customWidth="1"/>
    <col min="5" max="5" width="17.5546875" style="2" customWidth="1"/>
    <col min="6" max="6" width="27.5546875" style="23" bestFit="1" customWidth="1"/>
    <col min="7" max="7" width="14.5546875" style="2" customWidth="1"/>
    <col min="8" max="8" width="13.33203125" style="2" customWidth="1"/>
    <col min="9" max="10" width="12.6640625" style="2" customWidth="1"/>
    <col min="11" max="25" width="12.6640625" style="1" customWidth="1"/>
    <col min="26" max="26" width="11.6640625" style="1" customWidth="1"/>
    <col min="27" max="27" width="9.88671875" style="1" customWidth="1"/>
    <col min="28" max="28" width="11.5546875" style="1" customWidth="1"/>
    <col min="29" max="29" width="11.109375" style="1" customWidth="1"/>
    <col min="30" max="30" width="13.44140625" style="1" customWidth="1"/>
    <col min="31" max="33" width="8.88671875" style="1"/>
    <col min="34" max="34" width="13.88671875" style="1" customWidth="1"/>
    <col min="35" max="35" width="22.88671875" style="1" customWidth="1"/>
    <col min="36" max="1024" width="8.88671875" style="1"/>
  </cols>
  <sheetData>
    <row r="1" spans="1:13" ht="23.4" x14ac:dyDescent="0.45">
      <c r="A1" s="288" t="s">
        <v>0</v>
      </c>
    </row>
    <row r="2" spans="1:13" ht="18" x14ac:dyDescent="0.35">
      <c r="A2" s="3"/>
    </row>
    <row r="3" spans="1:13" s="26" customFormat="1" ht="15" thickBot="1" x14ac:dyDescent="0.35">
      <c r="A3" s="26" t="s">
        <v>1</v>
      </c>
    </row>
    <row r="4" spans="1:13" s="8" customFormat="1" x14ac:dyDescent="0.3">
      <c r="A4" s="4" t="s">
        <v>2</v>
      </c>
      <c r="B4" s="4" t="s">
        <v>3</v>
      </c>
      <c r="C4" s="4" t="s">
        <v>4</v>
      </c>
      <c r="D4" s="4" t="s">
        <v>5</v>
      </c>
      <c r="E4" s="5" t="s">
        <v>6</v>
      </c>
      <c r="F4" s="277" t="s">
        <v>7</v>
      </c>
      <c r="G4" s="278" t="s">
        <v>8</v>
      </c>
      <c r="H4" s="6"/>
      <c r="I4" s="6"/>
      <c r="J4" s="6"/>
      <c r="K4" s="7"/>
      <c r="L4" s="7"/>
      <c r="M4" s="7"/>
    </row>
    <row r="5" spans="1:13" s="9" customFormat="1" x14ac:dyDescent="0.3">
      <c r="B5" s="10" t="s">
        <v>9</v>
      </c>
      <c r="C5" s="10" t="s">
        <v>9</v>
      </c>
      <c r="D5" s="10" t="s">
        <v>9</v>
      </c>
      <c r="E5" s="11" t="s">
        <v>9</v>
      </c>
      <c r="F5" s="279" t="s">
        <v>9</v>
      </c>
      <c r="G5" s="280" t="s">
        <v>9</v>
      </c>
      <c r="H5" s="11"/>
      <c r="I5" s="11"/>
      <c r="J5" s="11"/>
      <c r="K5" s="10"/>
      <c r="L5" s="10"/>
      <c r="M5" s="10"/>
    </row>
    <row r="6" spans="1:13" x14ac:dyDescent="0.3">
      <c r="A6" s="12" t="s">
        <v>10</v>
      </c>
      <c r="B6" s="13">
        <v>0.5</v>
      </c>
      <c r="C6" s="13">
        <v>1</v>
      </c>
      <c r="D6" s="13">
        <v>1.5</v>
      </c>
      <c r="E6" s="14">
        <v>2</v>
      </c>
      <c r="F6" s="281">
        <v>2.5</v>
      </c>
      <c r="G6" s="282">
        <v>3</v>
      </c>
      <c r="H6" s="15"/>
      <c r="I6" s="15"/>
      <c r="J6" s="15"/>
      <c r="K6" s="16"/>
      <c r="L6" s="16"/>
      <c r="M6" s="16"/>
    </row>
    <row r="7" spans="1:13" x14ac:dyDescent="0.3">
      <c r="A7" s="12" t="s">
        <v>11</v>
      </c>
      <c r="B7" s="13">
        <v>0.5</v>
      </c>
      <c r="C7" s="13">
        <v>1</v>
      </c>
      <c r="D7" s="13">
        <v>1.5</v>
      </c>
      <c r="E7" s="14">
        <v>2</v>
      </c>
      <c r="F7" s="281">
        <v>2.5</v>
      </c>
      <c r="G7" s="282">
        <v>3</v>
      </c>
      <c r="H7" s="15"/>
      <c r="I7" s="15"/>
      <c r="J7" s="15"/>
      <c r="K7" s="16"/>
      <c r="L7" s="16"/>
      <c r="M7" s="16"/>
    </row>
    <row r="8" spans="1:13" s="9" customFormat="1" x14ac:dyDescent="0.3">
      <c r="A8" s="17" t="s">
        <v>12</v>
      </c>
      <c r="B8" s="18">
        <v>25</v>
      </c>
      <c r="C8" s="18">
        <v>25</v>
      </c>
      <c r="D8" s="18">
        <v>25</v>
      </c>
      <c r="E8" s="19">
        <v>25</v>
      </c>
      <c r="F8" s="283">
        <v>25</v>
      </c>
      <c r="G8" s="284">
        <v>25</v>
      </c>
      <c r="H8" s="11"/>
      <c r="I8" s="11"/>
      <c r="J8" s="11"/>
      <c r="K8" s="10"/>
      <c r="L8" s="10"/>
      <c r="M8" s="10"/>
    </row>
    <row r="9" spans="1:13" x14ac:dyDescent="0.3">
      <c r="A9" s="12"/>
      <c r="B9" s="13"/>
      <c r="C9" s="13"/>
      <c r="D9" s="13"/>
      <c r="E9" s="15"/>
      <c r="G9" s="15"/>
      <c r="H9" s="15"/>
      <c r="I9" s="15"/>
      <c r="J9" s="15"/>
      <c r="K9" s="16"/>
      <c r="L9" s="16"/>
      <c r="M9" s="16"/>
    </row>
    <row r="10" spans="1:13" s="26" customFormat="1" ht="15" thickBot="1" x14ac:dyDescent="0.35">
      <c r="A10" s="26" t="s">
        <v>13</v>
      </c>
    </row>
    <row r="11" spans="1:13" s="21" customFormat="1" ht="15" thickBot="1" x14ac:dyDescent="0.35">
      <c r="A11" s="20" t="s">
        <v>129</v>
      </c>
      <c r="B11" s="20" t="s">
        <v>15</v>
      </c>
      <c r="C11" s="20"/>
      <c r="E11" s="22"/>
      <c r="F11" s="168"/>
      <c r="G11" s="22"/>
      <c r="H11" s="22"/>
      <c r="I11" s="22"/>
      <c r="J11" s="22"/>
    </row>
    <row r="12" spans="1:13" ht="16.2" x14ac:dyDescent="0.3">
      <c r="A12" s="285" t="s">
        <v>140</v>
      </c>
      <c r="B12" s="1">
        <v>10.19</v>
      </c>
      <c r="C12" s="23"/>
    </row>
    <row r="13" spans="1:13" ht="16.8" x14ac:dyDescent="0.3">
      <c r="A13" s="286" t="s">
        <v>141</v>
      </c>
      <c r="B13" s="1">
        <v>16.32</v>
      </c>
      <c r="C13" s="23"/>
    </row>
    <row r="14" spans="1:13" ht="16.8" x14ac:dyDescent="0.3">
      <c r="A14" s="286" t="s">
        <v>142</v>
      </c>
      <c r="B14" s="1">
        <v>19.010000000000002</v>
      </c>
      <c r="C14" s="23"/>
    </row>
    <row r="15" spans="1:13" ht="16.8" x14ac:dyDescent="0.3">
      <c r="A15" s="286" t="s">
        <v>143</v>
      </c>
      <c r="B15" s="1">
        <v>21.01</v>
      </c>
      <c r="C15" s="23"/>
    </row>
    <row r="16" spans="1:13" ht="16.8" x14ac:dyDescent="0.3">
      <c r="A16" s="286" t="s">
        <v>144</v>
      </c>
      <c r="B16" s="1">
        <v>22.51</v>
      </c>
      <c r="C16" s="23"/>
    </row>
    <row r="17" spans="1:1024" ht="16.8" x14ac:dyDescent="0.3">
      <c r="A17" s="286" t="s">
        <v>145</v>
      </c>
      <c r="B17" s="1">
        <v>-9.15</v>
      </c>
      <c r="C17" s="23"/>
    </row>
    <row r="18" spans="1:1024" ht="16.8" x14ac:dyDescent="0.3">
      <c r="A18" s="286" t="s">
        <v>146</v>
      </c>
      <c r="B18" s="1">
        <v>-17.100000000000001</v>
      </c>
      <c r="C18" s="23"/>
    </row>
    <row r="19" spans="1:1024" ht="16.8" x14ac:dyDescent="0.3">
      <c r="A19" s="286" t="s">
        <v>147</v>
      </c>
      <c r="B19" s="1">
        <v>-28.39</v>
      </c>
      <c r="C19" s="23"/>
    </row>
    <row r="20" spans="1:1024" ht="16.8" x14ac:dyDescent="0.3">
      <c r="A20" s="286" t="s">
        <v>148</v>
      </c>
      <c r="B20" s="1">
        <v>-40.71</v>
      </c>
      <c r="C20" s="23"/>
    </row>
    <row r="21" spans="1:1024" ht="16.8" x14ac:dyDescent="0.3">
      <c r="A21" s="286" t="s">
        <v>149</v>
      </c>
      <c r="B21" s="1">
        <v>-8.89</v>
      </c>
      <c r="C21" s="23"/>
    </row>
    <row r="22" spans="1:1024" ht="16.8" x14ac:dyDescent="0.3">
      <c r="A22" s="286" t="s">
        <v>150</v>
      </c>
      <c r="B22" s="1">
        <v>-57.53</v>
      </c>
      <c r="C22" s="23"/>
    </row>
    <row r="23" spans="1:1024" s="443" customFormat="1" ht="16.2" x14ac:dyDescent="0.3">
      <c r="A23" s="439" t="s">
        <v>151</v>
      </c>
      <c r="B23" s="440">
        <v>19.25</v>
      </c>
      <c r="C23" s="441"/>
      <c r="D23" s="440"/>
      <c r="E23" s="442"/>
      <c r="F23" s="441"/>
      <c r="G23" s="442"/>
      <c r="H23" s="442"/>
      <c r="I23" s="442"/>
      <c r="J23" s="442"/>
      <c r="K23" s="440"/>
      <c r="L23" s="440"/>
      <c r="M23" s="440"/>
      <c r="N23" s="440"/>
      <c r="O23" s="440"/>
      <c r="P23" s="440"/>
      <c r="Q23" s="440"/>
      <c r="R23" s="440"/>
      <c r="S23" s="440"/>
      <c r="T23" s="440"/>
      <c r="U23" s="440"/>
      <c r="V23" s="440"/>
      <c r="W23" s="440"/>
      <c r="X23" s="440"/>
      <c r="Y23" s="440"/>
      <c r="Z23" s="440"/>
      <c r="AA23" s="440"/>
      <c r="AB23" s="440"/>
      <c r="AC23" s="440"/>
      <c r="AD23" s="440"/>
      <c r="AE23" s="440"/>
      <c r="AF23" s="440"/>
      <c r="AG23" s="440"/>
      <c r="AH23" s="440"/>
      <c r="AI23" s="440"/>
      <c r="AJ23" s="440"/>
      <c r="AK23" s="440"/>
      <c r="AL23" s="440"/>
      <c r="AM23" s="440"/>
      <c r="AN23" s="440"/>
      <c r="AO23" s="440"/>
      <c r="AP23" s="440"/>
      <c r="AQ23" s="440"/>
      <c r="AR23" s="440"/>
      <c r="AS23" s="440"/>
      <c r="AT23" s="440"/>
      <c r="AU23" s="440"/>
      <c r="AV23" s="440"/>
      <c r="AW23" s="440"/>
      <c r="AX23" s="440"/>
      <c r="AY23" s="440"/>
      <c r="AZ23" s="440"/>
      <c r="BA23" s="440"/>
      <c r="BB23" s="440"/>
      <c r="BC23" s="440"/>
      <c r="BD23" s="440"/>
      <c r="BE23" s="440"/>
      <c r="BF23" s="440"/>
      <c r="BG23" s="440"/>
      <c r="BH23" s="440"/>
      <c r="BI23" s="440"/>
      <c r="BJ23" s="440"/>
      <c r="BK23" s="440"/>
      <c r="BL23" s="440"/>
      <c r="BM23" s="440"/>
      <c r="BN23" s="440"/>
      <c r="BO23" s="440"/>
      <c r="BP23" s="440"/>
      <c r="BQ23" s="440"/>
      <c r="BR23" s="440"/>
      <c r="BS23" s="440"/>
      <c r="BT23" s="440"/>
      <c r="BU23" s="440"/>
      <c r="BV23" s="440"/>
      <c r="BW23" s="440"/>
      <c r="BX23" s="440"/>
      <c r="BY23" s="440"/>
      <c r="BZ23" s="440"/>
      <c r="CA23" s="440"/>
      <c r="CB23" s="440"/>
      <c r="CC23" s="440"/>
      <c r="CD23" s="440"/>
      <c r="CE23" s="440"/>
      <c r="CF23" s="440"/>
      <c r="CG23" s="440"/>
      <c r="CH23" s="440"/>
      <c r="CI23" s="440"/>
      <c r="CJ23" s="440"/>
      <c r="CK23" s="440"/>
      <c r="CL23" s="440"/>
      <c r="CM23" s="440"/>
      <c r="CN23" s="440"/>
      <c r="CO23" s="440"/>
      <c r="CP23" s="440"/>
      <c r="CQ23" s="440"/>
      <c r="CR23" s="440"/>
      <c r="CS23" s="440"/>
      <c r="CT23" s="440"/>
      <c r="CU23" s="440"/>
      <c r="CV23" s="440"/>
      <c r="CW23" s="440"/>
      <c r="CX23" s="440"/>
      <c r="CY23" s="440"/>
      <c r="CZ23" s="440"/>
      <c r="DA23" s="440"/>
      <c r="DB23" s="440"/>
      <c r="DC23" s="440"/>
      <c r="DD23" s="440"/>
      <c r="DE23" s="440"/>
      <c r="DF23" s="440"/>
      <c r="DG23" s="440"/>
      <c r="DH23" s="440"/>
      <c r="DI23" s="440"/>
      <c r="DJ23" s="440"/>
      <c r="DK23" s="440"/>
      <c r="DL23" s="440"/>
      <c r="DM23" s="440"/>
      <c r="DN23" s="440"/>
      <c r="DO23" s="440"/>
      <c r="DP23" s="440"/>
      <c r="DQ23" s="440"/>
      <c r="DR23" s="440"/>
      <c r="DS23" s="440"/>
      <c r="DT23" s="440"/>
      <c r="DU23" s="440"/>
      <c r="DV23" s="440"/>
      <c r="DW23" s="440"/>
      <c r="DX23" s="440"/>
      <c r="DY23" s="440"/>
      <c r="DZ23" s="440"/>
      <c r="EA23" s="440"/>
      <c r="EB23" s="440"/>
      <c r="EC23" s="440"/>
      <c r="ED23" s="440"/>
      <c r="EE23" s="440"/>
      <c r="EF23" s="440"/>
      <c r="EG23" s="440"/>
      <c r="EH23" s="440"/>
      <c r="EI23" s="440"/>
      <c r="EJ23" s="440"/>
      <c r="EK23" s="440"/>
      <c r="EL23" s="440"/>
      <c r="EM23" s="440"/>
      <c r="EN23" s="440"/>
      <c r="EO23" s="440"/>
      <c r="EP23" s="440"/>
      <c r="EQ23" s="440"/>
      <c r="ER23" s="440"/>
      <c r="ES23" s="440"/>
      <c r="ET23" s="440"/>
      <c r="EU23" s="440"/>
      <c r="EV23" s="440"/>
      <c r="EW23" s="440"/>
      <c r="EX23" s="440"/>
      <c r="EY23" s="440"/>
      <c r="EZ23" s="440"/>
      <c r="FA23" s="440"/>
      <c r="FB23" s="440"/>
      <c r="FC23" s="440"/>
      <c r="FD23" s="440"/>
      <c r="FE23" s="440"/>
      <c r="FF23" s="440"/>
      <c r="FG23" s="440"/>
      <c r="FH23" s="440"/>
      <c r="FI23" s="440"/>
      <c r="FJ23" s="440"/>
      <c r="FK23" s="440"/>
      <c r="FL23" s="440"/>
      <c r="FM23" s="440"/>
      <c r="FN23" s="440"/>
      <c r="FO23" s="440"/>
      <c r="FP23" s="440"/>
      <c r="FQ23" s="440"/>
      <c r="FR23" s="440"/>
      <c r="FS23" s="440"/>
      <c r="FT23" s="440"/>
      <c r="FU23" s="440"/>
      <c r="FV23" s="440"/>
      <c r="FW23" s="440"/>
      <c r="FX23" s="440"/>
      <c r="FY23" s="440"/>
      <c r="FZ23" s="440"/>
      <c r="GA23" s="440"/>
      <c r="GB23" s="440"/>
      <c r="GC23" s="440"/>
      <c r="GD23" s="440"/>
      <c r="GE23" s="440"/>
      <c r="GF23" s="440"/>
      <c r="GG23" s="440"/>
      <c r="GH23" s="440"/>
      <c r="GI23" s="440"/>
      <c r="GJ23" s="440"/>
      <c r="GK23" s="440"/>
      <c r="GL23" s="440"/>
      <c r="GM23" s="440"/>
      <c r="GN23" s="440"/>
      <c r="GO23" s="440"/>
      <c r="GP23" s="440"/>
      <c r="GQ23" s="440"/>
      <c r="GR23" s="440"/>
      <c r="GS23" s="440"/>
      <c r="GT23" s="440"/>
      <c r="GU23" s="440"/>
      <c r="GV23" s="440"/>
      <c r="GW23" s="440"/>
      <c r="GX23" s="440"/>
      <c r="GY23" s="440"/>
      <c r="GZ23" s="440"/>
      <c r="HA23" s="440"/>
      <c r="HB23" s="440"/>
      <c r="HC23" s="440"/>
      <c r="HD23" s="440"/>
      <c r="HE23" s="440"/>
      <c r="HF23" s="440"/>
      <c r="HG23" s="440"/>
      <c r="HH23" s="440"/>
      <c r="HI23" s="440"/>
      <c r="HJ23" s="440"/>
      <c r="HK23" s="440"/>
      <c r="HL23" s="440"/>
      <c r="HM23" s="440"/>
      <c r="HN23" s="440"/>
      <c r="HO23" s="440"/>
      <c r="HP23" s="440"/>
      <c r="HQ23" s="440"/>
      <c r="HR23" s="440"/>
      <c r="HS23" s="440"/>
      <c r="HT23" s="440"/>
      <c r="HU23" s="440"/>
      <c r="HV23" s="440"/>
      <c r="HW23" s="440"/>
      <c r="HX23" s="440"/>
      <c r="HY23" s="440"/>
      <c r="HZ23" s="440"/>
      <c r="IA23" s="440"/>
      <c r="IB23" s="440"/>
      <c r="IC23" s="440"/>
      <c r="ID23" s="440"/>
      <c r="IE23" s="440"/>
      <c r="IF23" s="440"/>
      <c r="IG23" s="440"/>
      <c r="IH23" s="440"/>
      <c r="II23" s="440"/>
      <c r="IJ23" s="440"/>
      <c r="IK23" s="440"/>
      <c r="IL23" s="440"/>
      <c r="IM23" s="440"/>
      <c r="IN23" s="440"/>
      <c r="IO23" s="440"/>
      <c r="IP23" s="440"/>
      <c r="IQ23" s="440"/>
      <c r="IR23" s="440"/>
      <c r="IS23" s="440"/>
      <c r="IT23" s="440"/>
      <c r="IU23" s="440"/>
      <c r="IV23" s="440"/>
      <c r="IW23" s="440"/>
      <c r="IX23" s="440"/>
      <c r="IY23" s="440"/>
      <c r="IZ23" s="440"/>
      <c r="JA23" s="440"/>
      <c r="JB23" s="440"/>
      <c r="JC23" s="440"/>
      <c r="JD23" s="440"/>
      <c r="JE23" s="440"/>
      <c r="JF23" s="440"/>
      <c r="JG23" s="440"/>
      <c r="JH23" s="440"/>
      <c r="JI23" s="440"/>
      <c r="JJ23" s="440"/>
      <c r="JK23" s="440"/>
      <c r="JL23" s="440"/>
      <c r="JM23" s="440"/>
      <c r="JN23" s="440"/>
      <c r="JO23" s="440"/>
      <c r="JP23" s="440"/>
      <c r="JQ23" s="440"/>
      <c r="JR23" s="440"/>
      <c r="JS23" s="440"/>
      <c r="JT23" s="440"/>
      <c r="JU23" s="440"/>
      <c r="JV23" s="440"/>
      <c r="JW23" s="440"/>
      <c r="JX23" s="440"/>
      <c r="JY23" s="440"/>
      <c r="JZ23" s="440"/>
      <c r="KA23" s="440"/>
      <c r="KB23" s="440"/>
      <c r="KC23" s="440"/>
      <c r="KD23" s="440"/>
      <c r="KE23" s="440"/>
      <c r="KF23" s="440"/>
      <c r="KG23" s="440"/>
      <c r="KH23" s="440"/>
      <c r="KI23" s="440"/>
      <c r="KJ23" s="440"/>
      <c r="KK23" s="440"/>
      <c r="KL23" s="440"/>
      <c r="KM23" s="440"/>
      <c r="KN23" s="440"/>
      <c r="KO23" s="440"/>
      <c r="KP23" s="440"/>
      <c r="KQ23" s="440"/>
      <c r="KR23" s="440"/>
      <c r="KS23" s="440"/>
      <c r="KT23" s="440"/>
      <c r="KU23" s="440"/>
      <c r="KV23" s="440"/>
      <c r="KW23" s="440"/>
      <c r="KX23" s="440"/>
      <c r="KY23" s="440"/>
      <c r="KZ23" s="440"/>
      <c r="LA23" s="440"/>
      <c r="LB23" s="440"/>
      <c r="LC23" s="440"/>
      <c r="LD23" s="440"/>
      <c r="LE23" s="440"/>
      <c r="LF23" s="440"/>
      <c r="LG23" s="440"/>
      <c r="LH23" s="440"/>
      <c r="LI23" s="440"/>
      <c r="LJ23" s="440"/>
      <c r="LK23" s="440"/>
      <c r="LL23" s="440"/>
      <c r="LM23" s="440"/>
      <c r="LN23" s="440"/>
      <c r="LO23" s="440"/>
      <c r="LP23" s="440"/>
      <c r="LQ23" s="440"/>
      <c r="LR23" s="440"/>
      <c r="LS23" s="440"/>
      <c r="LT23" s="440"/>
      <c r="LU23" s="440"/>
      <c r="LV23" s="440"/>
      <c r="LW23" s="440"/>
      <c r="LX23" s="440"/>
      <c r="LY23" s="440"/>
      <c r="LZ23" s="440"/>
      <c r="MA23" s="440"/>
      <c r="MB23" s="440"/>
      <c r="MC23" s="440"/>
      <c r="MD23" s="440"/>
      <c r="ME23" s="440"/>
      <c r="MF23" s="440"/>
      <c r="MG23" s="440"/>
      <c r="MH23" s="440"/>
      <c r="MI23" s="440"/>
      <c r="MJ23" s="440"/>
      <c r="MK23" s="440"/>
      <c r="ML23" s="440"/>
      <c r="MM23" s="440"/>
      <c r="MN23" s="440"/>
      <c r="MO23" s="440"/>
      <c r="MP23" s="440"/>
      <c r="MQ23" s="440"/>
      <c r="MR23" s="440"/>
      <c r="MS23" s="440"/>
      <c r="MT23" s="440"/>
      <c r="MU23" s="440"/>
      <c r="MV23" s="440"/>
      <c r="MW23" s="440"/>
      <c r="MX23" s="440"/>
      <c r="MY23" s="440"/>
      <c r="MZ23" s="440"/>
      <c r="NA23" s="440"/>
      <c r="NB23" s="440"/>
      <c r="NC23" s="440"/>
      <c r="ND23" s="440"/>
      <c r="NE23" s="440"/>
      <c r="NF23" s="440"/>
      <c r="NG23" s="440"/>
      <c r="NH23" s="440"/>
      <c r="NI23" s="440"/>
      <c r="NJ23" s="440"/>
      <c r="NK23" s="440"/>
      <c r="NL23" s="440"/>
      <c r="NM23" s="440"/>
      <c r="NN23" s="440"/>
      <c r="NO23" s="440"/>
      <c r="NP23" s="440"/>
      <c r="NQ23" s="440"/>
      <c r="NR23" s="440"/>
      <c r="NS23" s="440"/>
      <c r="NT23" s="440"/>
      <c r="NU23" s="440"/>
      <c r="NV23" s="440"/>
      <c r="NW23" s="440"/>
      <c r="NX23" s="440"/>
      <c r="NY23" s="440"/>
      <c r="NZ23" s="440"/>
      <c r="OA23" s="440"/>
      <c r="OB23" s="440"/>
      <c r="OC23" s="440"/>
      <c r="OD23" s="440"/>
      <c r="OE23" s="440"/>
      <c r="OF23" s="440"/>
      <c r="OG23" s="440"/>
      <c r="OH23" s="440"/>
      <c r="OI23" s="440"/>
      <c r="OJ23" s="440"/>
      <c r="OK23" s="440"/>
      <c r="OL23" s="440"/>
      <c r="OM23" s="440"/>
      <c r="ON23" s="440"/>
      <c r="OO23" s="440"/>
      <c r="OP23" s="440"/>
      <c r="OQ23" s="440"/>
      <c r="OR23" s="440"/>
      <c r="OS23" s="440"/>
      <c r="OT23" s="440"/>
      <c r="OU23" s="440"/>
      <c r="OV23" s="440"/>
      <c r="OW23" s="440"/>
      <c r="OX23" s="440"/>
      <c r="OY23" s="440"/>
      <c r="OZ23" s="440"/>
      <c r="PA23" s="440"/>
      <c r="PB23" s="440"/>
      <c r="PC23" s="440"/>
      <c r="PD23" s="440"/>
      <c r="PE23" s="440"/>
      <c r="PF23" s="440"/>
      <c r="PG23" s="440"/>
      <c r="PH23" s="440"/>
      <c r="PI23" s="440"/>
      <c r="PJ23" s="440"/>
      <c r="PK23" s="440"/>
      <c r="PL23" s="440"/>
      <c r="PM23" s="440"/>
      <c r="PN23" s="440"/>
      <c r="PO23" s="440"/>
      <c r="PP23" s="440"/>
      <c r="PQ23" s="440"/>
      <c r="PR23" s="440"/>
      <c r="PS23" s="440"/>
      <c r="PT23" s="440"/>
      <c r="PU23" s="440"/>
      <c r="PV23" s="440"/>
      <c r="PW23" s="440"/>
      <c r="PX23" s="440"/>
      <c r="PY23" s="440"/>
      <c r="PZ23" s="440"/>
      <c r="QA23" s="440"/>
      <c r="QB23" s="440"/>
      <c r="QC23" s="440"/>
      <c r="QD23" s="440"/>
      <c r="QE23" s="440"/>
      <c r="QF23" s="440"/>
      <c r="QG23" s="440"/>
      <c r="QH23" s="440"/>
      <c r="QI23" s="440"/>
      <c r="QJ23" s="440"/>
      <c r="QK23" s="440"/>
      <c r="QL23" s="440"/>
      <c r="QM23" s="440"/>
      <c r="QN23" s="440"/>
      <c r="QO23" s="440"/>
      <c r="QP23" s="440"/>
      <c r="QQ23" s="440"/>
      <c r="QR23" s="440"/>
      <c r="QS23" s="440"/>
      <c r="QT23" s="440"/>
      <c r="QU23" s="440"/>
      <c r="QV23" s="440"/>
      <c r="QW23" s="440"/>
      <c r="QX23" s="440"/>
      <c r="QY23" s="440"/>
      <c r="QZ23" s="440"/>
      <c r="RA23" s="440"/>
      <c r="RB23" s="440"/>
      <c r="RC23" s="440"/>
      <c r="RD23" s="440"/>
      <c r="RE23" s="440"/>
      <c r="RF23" s="440"/>
      <c r="RG23" s="440"/>
      <c r="RH23" s="440"/>
      <c r="RI23" s="440"/>
      <c r="RJ23" s="440"/>
      <c r="RK23" s="440"/>
      <c r="RL23" s="440"/>
      <c r="RM23" s="440"/>
      <c r="RN23" s="440"/>
      <c r="RO23" s="440"/>
      <c r="RP23" s="440"/>
      <c r="RQ23" s="440"/>
      <c r="RR23" s="440"/>
      <c r="RS23" s="440"/>
      <c r="RT23" s="440"/>
      <c r="RU23" s="440"/>
      <c r="RV23" s="440"/>
      <c r="RW23" s="440"/>
      <c r="RX23" s="440"/>
      <c r="RY23" s="440"/>
      <c r="RZ23" s="440"/>
      <c r="SA23" s="440"/>
      <c r="SB23" s="440"/>
      <c r="SC23" s="440"/>
      <c r="SD23" s="440"/>
      <c r="SE23" s="440"/>
      <c r="SF23" s="440"/>
      <c r="SG23" s="440"/>
      <c r="SH23" s="440"/>
      <c r="SI23" s="440"/>
      <c r="SJ23" s="440"/>
      <c r="SK23" s="440"/>
      <c r="SL23" s="440"/>
      <c r="SM23" s="440"/>
      <c r="SN23" s="440"/>
      <c r="SO23" s="440"/>
      <c r="SP23" s="440"/>
      <c r="SQ23" s="440"/>
      <c r="SR23" s="440"/>
      <c r="SS23" s="440"/>
      <c r="ST23" s="440"/>
      <c r="SU23" s="440"/>
      <c r="SV23" s="440"/>
      <c r="SW23" s="440"/>
      <c r="SX23" s="440"/>
      <c r="SY23" s="440"/>
      <c r="SZ23" s="440"/>
      <c r="TA23" s="440"/>
      <c r="TB23" s="440"/>
      <c r="TC23" s="440"/>
      <c r="TD23" s="440"/>
      <c r="TE23" s="440"/>
      <c r="TF23" s="440"/>
      <c r="TG23" s="440"/>
      <c r="TH23" s="440"/>
      <c r="TI23" s="440"/>
      <c r="TJ23" s="440"/>
      <c r="TK23" s="440"/>
      <c r="TL23" s="440"/>
      <c r="TM23" s="440"/>
      <c r="TN23" s="440"/>
      <c r="TO23" s="440"/>
      <c r="TP23" s="440"/>
      <c r="TQ23" s="440"/>
      <c r="TR23" s="440"/>
      <c r="TS23" s="440"/>
      <c r="TT23" s="440"/>
      <c r="TU23" s="440"/>
      <c r="TV23" s="440"/>
      <c r="TW23" s="440"/>
      <c r="TX23" s="440"/>
      <c r="TY23" s="440"/>
      <c r="TZ23" s="440"/>
      <c r="UA23" s="440"/>
      <c r="UB23" s="440"/>
      <c r="UC23" s="440"/>
      <c r="UD23" s="440"/>
      <c r="UE23" s="440"/>
      <c r="UF23" s="440"/>
      <c r="UG23" s="440"/>
      <c r="UH23" s="440"/>
      <c r="UI23" s="440"/>
      <c r="UJ23" s="440"/>
      <c r="UK23" s="440"/>
      <c r="UL23" s="440"/>
      <c r="UM23" s="440"/>
      <c r="UN23" s="440"/>
      <c r="UO23" s="440"/>
      <c r="UP23" s="440"/>
      <c r="UQ23" s="440"/>
      <c r="UR23" s="440"/>
      <c r="US23" s="440"/>
      <c r="UT23" s="440"/>
      <c r="UU23" s="440"/>
      <c r="UV23" s="440"/>
      <c r="UW23" s="440"/>
      <c r="UX23" s="440"/>
      <c r="UY23" s="440"/>
      <c r="UZ23" s="440"/>
      <c r="VA23" s="440"/>
      <c r="VB23" s="440"/>
      <c r="VC23" s="440"/>
      <c r="VD23" s="440"/>
      <c r="VE23" s="440"/>
      <c r="VF23" s="440"/>
      <c r="VG23" s="440"/>
      <c r="VH23" s="440"/>
      <c r="VI23" s="440"/>
      <c r="VJ23" s="440"/>
      <c r="VK23" s="440"/>
      <c r="VL23" s="440"/>
      <c r="VM23" s="440"/>
      <c r="VN23" s="440"/>
      <c r="VO23" s="440"/>
      <c r="VP23" s="440"/>
      <c r="VQ23" s="440"/>
      <c r="VR23" s="440"/>
      <c r="VS23" s="440"/>
      <c r="VT23" s="440"/>
      <c r="VU23" s="440"/>
      <c r="VV23" s="440"/>
      <c r="VW23" s="440"/>
      <c r="VX23" s="440"/>
      <c r="VY23" s="440"/>
      <c r="VZ23" s="440"/>
      <c r="WA23" s="440"/>
      <c r="WB23" s="440"/>
      <c r="WC23" s="440"/>
      <c r="WD23" s="440"/>
      <c r="WE23" s="440"/>
      <c r="WF23" s="440"/>
      <c r="WG23" s="440"/>
      <c r="WH23" s="440"/>
      <c r="WI23" s="440"/>
      <c r="WJ23" s="440"/>
      <c r="WK23" s="440"/>
      <c r="WL23" s="440"/>
      <c r="WM23" s="440"/>
      <c r="WN23" s="440"/>
      <c r="WO23" s="440"/>
      <c r="WP23" s="440"/>
      <c r="WQ23" s="440"/>
      <c r="WR23" s="440"/>
      <c r="WS23" s="440"/>
      <c r="WT23" s="440"/>
      <c r="WU23" s="440"/>
      <c r="WV23" s="440"/>
      <c r="WW23" s="440"/>
      <c r="WX23" s="440"/>
      <c r="WY23" s="440"/>
      <c r="WZ23" s="440"/>
      <c r="XA23" s="440"/>
      <c r="XB23" s="440"/>
      <c r="XC23" s="440"/>
      <c r="XD23" s="440"/>
      <c r="XE23" s="440"/>
      <c r="XF23" s="440"/>
      <c r="XG23" s="440"/>
      <c r="XH23" s="440"/>
      <c r="XI23" s="440"/>
      <c r="XJ23" s="440"/>
      <c r="XK23" s="440"/>
      <c r="XL23" s="440"/>
      <c r="XM23" s="440"/>
      <c r="XN23" s="440"/>
      <c r="XO23" s="440"/>
      <c r="XP23" s="440"/>
      <c r="XQ23" s="440"/>
      <c r="XR23" s="440"/>
      <c r="XS23" s="440"/>
      <c r="XT23" s="440"/>
      <c r="XU23" s="440"/>
      <c r="XV23" s="440"/>
      <c r="XW23" s="440"/>
      <c r="XX23" s="440"/>
      <c r="XY23" s="440"/>
      <c r="XZ23" s="440"/>
      <c r="YA23" s="440"/>
      <c r="YB23" s="440"/>
      <c r="YC23" s="440"/>
      <c r="YD23" s="440"/>
      <c r="YE23" s="440"/>
      <c r="YF23" s="440"/>
      <c r="YG23" s="440"/>
      <c r="YH23" s="440"/>
      <c r="YI23" s="440"/>
      <c r="YJ23" s="440"/>
      <c r="YK23" s="440"/>
      <c r="YL23" s="440"/>
      <c r="YM23" s="440"/>
      <c r="YN23" s="440"/>
      <c r="YO23" s="440"/>
      <c r="YP23" s="440"/>
      <c r="YQ23" s="440"/>
      <c r="YR23" s="440"/>
      <c r="YS23" s="440"/>
      <c r="YT23" s="440"/>
      <c r="YU23" s="440"/>
      <c r="YV23" s="440"/>
      <c r="YW23" s="440"/>
      <c r="YX23" s="440"/>
      <c r="YY23" s="440"/>
      <c r="YZ23" s="440"/>
      <c r="ZA23" s="440"/>
      <c r="ZB23" s="440"/>
      <c r="ZC23" s="440"/>
      <c r="ZD23" s="440"/>
      <c r="ZE23" s="440"/>
      <c r="ZF23" s="440"/>
      <c r="ZG23" s="440"/>
      <c r="ZH23" s="440"/>
      <c r="ZI23" s="440"/>
      <c r="ZJ23" s="440"/>
      <c r="ZK23" s="440"/>
      <c r="ZL23" s="440"/>
      <c r="ZM23" s="440"/>
      <c r="ZN23" s="440"/>
      <c r="ZO23" s="440"/>
      <c r="ZP23" s="440"/>
      <c r="ZQ23" s="440"/>
      <c r="ZR23" s="440"/>
      <c r="ZS23" s="440"/>
      <c r="ZT23" s="440"/>
      <c r="ZU23" s="440"/>
      <c r="ZV23" s="440"/>
      <c r="ZW23" s="440"/>
      <c r="ZX23" s="440"/>
      <c r="ZY23" s="440"/>
      <c r="ZZ23" s="440"/>
      <c r="AAA23" s="440"/>
      <c r="AAB23" s="440"/>
      <c r="AAC23" s="440"/>
      <c r="AAD23" s="440"/>
      <c r="AAE23" s="440"/>
      <c r="AAF23" s="440"/>
      <c r="AAG23" s="440"/>
      <c r="AAH23" s="440"/>
      <c r="AAI23" s="440"/>
      <c r="AAJ23" s="440"/>
      <c r="AAK23" s="440"/>
      <c r="AAL23" s="440"/>
      <c r="AAM23" s="440"/>
      <c r="AAN23" s="440"/>
      <c r="AAO23" s="440"/>
      <c r="AAP23" s="440"/>
      <c r="AAQ23" s="440"/>
      <c r="AAR23" s="440"/>
      <c r="AAS23" s="440"/>
      <c r="AAT23" s="440"/>
      <c r="AAU23" s="440"/>
      <c r="AAV23" s="440"/>
      <c r="AAW23" s="440"/>
      <c r="AAX23" s="440"/>
      <c r="AAY23" s="440"/>
      <c r="AAZ23" s="440"/>
      <c r="ABA23" s="440"/>
      <c r="ABB23" s="440"/>
      <c r="ABC23" s="440"/>
      <c r="ABD23" s="440"/>
      <c r="ABE23" s="440"/>
      <c r="ABF23" s="440"/>
      <c r="ABG23" s="440"/>
      <c r="ABH23" s="440"/>
      <c r="ABI23" s="440"/>
      <c r="ABJ23" s="440"/>
      <c r="ABK23" s="440"/>
      <c r="ABL23" s="440"/>
      <c r="ABM23" s="440"/>
      <c r="ABN23" s="440"/>
      <c r="ABO23" s="440"/>
      <c r="ABP23" s="440"/>
      <c r="ABQ23" s="440"/>
      <c r="ABR23" s="440"/>
      <c r="ABS23" s="440"/>
      <c r="ABT23" s="440"/>
      <c r="ABU23" s="440"/>
      <c r="ABV23" s="440"/>
      <c r="ABW23" s="440"/>
      <c r="ABX23" s="440"/>
      <c r="ABY23" s="440"/>
      <c r="ABZ23" s="440"/>
      <c r="ACA23" s="440"/>
      <c r="ACB23" s="440"/>
      <c r="ACC23" s="440"/>
      <c r="ACD23" s="440"/>
      <c r="ACE23" s="440"/>
      <c r="ACF23" s="440"/>
      <c r="ACG23" s="440"/>
      <c r="ACH23" s="440"/>
      <c r="ACI23" s="440"/>
      <c r="ACJ23" s="440"/>
      <c r="ACK23" s="440"/>
      <c r="ACL23" s="440"/>
      <c r="ACM23" s="440"/>
      <c r="ACN23" s="440"/>
      <c r="ACO23" s="440"/>
      <c r="ACP23" s="440"/>
      <c r="ACQ23" s="440"/>
      <c r="ACR23" s="440"/>
      <c r="ACS23" s="440"/>
      <c r="ACT23" s="440"/>
      <c r="ACU23" s="440"/>
      <c r="ACV23" s="440"/>
      <c r="ACW23" s="440"/>
      <c r="ACX23" s="440"/>
      <c r="ACY23" s="440"/>
      <c r="ACZ23" s="440"/>
      <c r="ADA23" s="440"/>
      <c r="ADB23" s="440"/>
      <c r="ADC23" s="440"/>
      <c r="ADD23" s="440"/>
      <c r="ADE23" s="440"/>
      <c r="ADF23" s="440"/>
      <c r="ADG23" s="440"/>
      <c r="ADH23" s="440"/>
      <c r="ADI23" s="440"/>
      <c r="ADJ23" s="440"/>
      <c r="ADK23" s="440"/>
      <c r="ADL23" s="440"/>
      <c r="ADM23" s="440"/>
      <c r="ADN23" s="440"/>
      <c r="ADO23" s="440"/>
      <c r="ADP23" s="440"/>
      <c r="ADQ23" s="440"/>
      <c r="ADR23" s="440"/>
      <c r="ADS23" s="440"/>
      <c r="ADT23" s="440"/>
      <c r="ADU23" s="440"/>
      <c r="ADV23" s="440"/>
      <c r="ADW23" s="440"/>
      <c r="ADX23" s="440"/>
      <c r="ADY23" s="440"/>
      <c r="ADZ23" s="440"/>
      <c r="AEA23" s="440"/>
      <c r="AEB23" s="440"/>
      <c r="AEC23" s="440"/>
      <c r="AED23" s="440"/>
      <c r="AEE23" s="440"/>
      <c r="AEF23" s="440"/>
      <c r="AEG23" s="440"/>
      <c r="AEH23" s="440"/>
      <c r="AEI23" s="440"/>
      <c r="AEJ23" s="440"/>
      <c r="AEK23" s="440"/>
      <c r="AEL23" s="440"/>
      <c r="AEM23" s="440"/>
      <c r="AEN23" s="440"/>
      <c r="AEO23" s="440"/>
      <c r="AEP23" s="440"/>
      <c r="AEQ23" s="440"/>
      <c r="AER23" s="440"/>
      <c r="AES23" s="440"/>
      <c r="AET23" s="440"/>
      <c r="AEU23" s="440"/>
      <c r="AEV23" s="440"/>
      <c r="AEW23" s="440"/>
      <c r="AEX23" s="440"/>
      <c r="AEY23" s="440"/>
      <c r="AEZ23" s="440"/>
      <c r="AFA23" s="440"/>
      <c r="AFB23" s="440"/>
      <c r="AFC23" s="440"/>
      <c r="AFD23" s="440"/>
      <c r="AFE23" s="440"/>
      <c r="AFF23" s="440"/>
      <c r="AFG23" s="440"/>
      <c r="AFH23" s="440"/>
      <c r="AFI23" s="440"/>
      <c r="AFJ23" s="440"/>
      <c r="AFK23" s="440"/>
      <c r="AFL23" s="440"/>
      <c r="AFM23" s="440"/>
      <c r="AFN23" s="440"/>
      <c r="AFO23" s="440"/>
      <c r="AFP23" s="440"/>
      <c r="AFQ23" s="440"/>
      <c r="AFR23" s="440"/>
      <c r="AFS23" s="440"/>
      <c r="AFT23" s="440"/>
      <c r="AFU23" s="440"/>
      <c r="AFV23" s="440"/>
      <c r="AFW23" s="440"/>
      <c r="AFX23" s="440"/>
      <c r="AFY23" s="440"/>
      <c r="AFZ23" s="440"/>
      <c r="AGA23" s="440"/>
      <c r="AGB23" s="440"/>
      <c r="AGC23" s="440"/>
      <c r="AGD23" s="440"/>
      <c r="AGE23" s="440"/>
      <c r="AGF23" s="440"/>
      <c r="AGG23" s="440"/>
      <c r="AGH23" s="440"/>
      <c r="AGI23" s="440"/>
      <c r="AGJ23" s="440"/>
      <c r="AGK23" s="440"/>
      <c r="AGL23" s="440"/>
      <c r="AGM23" s="440"/>
      <c r="AGN23" s="440"/>
      <c r="AGO23" s="440"/>
      <c r="AGP23" s="440"/>
      <c r="AGQ23" s="440"/>
      <c r="AGR23" s="440"/>
      <c r="AGS23" s="440"/>
      <c r="AGT23" s="440"/>
      <c r="AGU23" s="440"/>
      <c r="AGV23" s="440"/>
      <c r="AGW23" s="440"/>
      <c r="AGX23" s="440"/>
      <c r="AGY23" s="440"/>
      <c r="AGZ23" s="440"/>
      <c r="AHA23" s="440"/>
      <c r="AHB23" s="440"/>
      <c r="AHC23" s="440"/>
      <c r="AHD23" s="440"/>
      <c r="AHE23" s="440"/>
      <c r="AHF23" s="440"/>
      <c r="AHG23" s="440"/>
      <c r="AHH23" s="440"/>
      <c r="AHI23" s="440"/>
      <c r="AHJ23" s="440"/>
      <c r="AHK23" s="440"/>
      <c r="AHL23" s="440"/>
      <c r="AHM23" s="440"/>
      <c r="AHN23" s="440"/>
      <c r="AHO23" s="440"/>
      <c r="AHP23" s="440"/>
      <c r="AHQ23" s="440"/>
      <c r="AHR23" s="440"/>
      <c r="AHS23" s="440"/>
      <c r="AHT23" s="440"/>
      <c r="AHU23" s="440"/>
      <c r="AHV23" s="440"/>
      <c r="AHW23" s="440"/>
      <c r="AHX23" s="440"/>
      <c r="AHY23" s="440"/>
      <c r="AHZ23" s="440"/>
      <c r="AIA23" s="440"/>
      <c r="AIB23" s="440"/>
      <c r="AIC23" s="440"/>
      <c r="AID23" s="440"/>
      <c r="AIE23" s="440"/>
      <c r="AIF23" s="440"/>
      <c r="AIG23" s="440"/>
      <c r="AIH23" s="440"/>
      <c r="AII23" s="440"/>
      <c r="AIJ23" s="440"/>
      <c r="AIK23" s="440"/>
      <c r="AIL23" s="440"/>
      <c r="AIM23" s="440"/>
      <c r="AIN23" s="440"/>
      <c r="AIO23" s="440"/>
      <c r="AIP23" s="440"/>
      <c r="AIQ23" s="440"/>
      <c r="AIR23" s="440"/>
      <c r="AIS23" s="440"/>
      <c r="AIT23" s="440"/>
      <c r="AIU23" s="440"/>
      <c r="AIV23" s="440"/>
      <c r="AIW23" s="440"/>
      <c r="AIX23" s="440"/>
      <c r="AIY23" s="440"/>
      <c r="AIZ23" s="440"/>
      <c r="AJA23" s="440"/>
      <c r="AJB23" s="440"/>
      <c r="AJC23" s="440"/>
      <c r="AJD23" s="440"/>
      <c r="AJE23" s="440"/>
      <c r="AJF23" s="440"/>
      <c r="AJG23" s="440"/>
      <c r="AJH23" s="440"/>
      <c r="AJI23" s="440"/>
      <c r="AJJ23" s="440"/>
      <c r="AJK23" s="440"/>
      <c r="AJL23" s="440"/>
      <c r="AJM23" s="440"/>
      <c r="AJN23" s="440"/>
      <c r="AJO23" s="440"/>
      <c r="AJP23" s="440"/>
      <c r="AJQ23" s="440"/>
      <c r="AJR23" s="440"/>
      <c r="AJS23" s="440"/>
      <c r="AJT23" s="440"/>
      <c r="AJU23" s="440"/>
      <c r="AJV23" s="440"/>
      <c r="AJW23" s="440"/>
      <c r="AJX23" s="440"/>
      <c r="AJY23" s="440"/>
      <c r="AJZ23" s="440"/>
      <c r="AKA23" s="440"/>
      <c r="AKB23" s="440"/>
      <c r="AKC23" s="440"/>
      <c r="AKD23" s="440"/>
      <c r="AKE23" s="440"/>
      <c r="AKF23" s="440"/>
      <c r="AKG23" s="440"/>
      <c r="AKH23" s="440"/>
      <c r="AKI23" s="440"/>
      <c r="AKJ23" s="440"/>
      <c r="AKK23" s="440"/>
      <c r="AKL23" s="440"/>
      <c r="AKM23" s="440"/>
      <c r="AKN23" s="440"/>
      <c r="AKO23" s="440"/>
      <c r="AKP23" s="440"/>
      <c r="AKQ23" s="440"/>
      <c r="AKR23" s="440"/>
      <c r="AKS23" s="440"/>
      <c r="AKT23" s="440"/>
      <c r="AKU23" s="440"/>
      <c r="AKV23" s="440"/>
      <c r="AKW23" s="440"/>
      <c r="AKX23" s="440"/>
      <c r="AKY23" s="440"/>
      <c r="AKZ23" s="440"/>
      <c r="ALA23" s="440"/>
      <c r="ALB23" s="440"/>
      <c r="ALC23" s="440"/>
      <c r="ALD23" s="440"/>
      <c r="ALE23" s="440"/>
      <c r="ALF23" s="440"/>
      <c r="ALG23" s="440"/>
      <c r="ALH23" s="440"/>
      <c r="ALI23" s="440"/>
      <c r="ALJ23" s="440"/>
      <c r="ALK23" s="440"/>
      <c r="ALL23" s="440"/>
      <c r="ALM23" s="440"/>
      <c r="ALN23" s="440"/>
      <c r="ALO23" s="440"/>
      <c r="ALP23" s="440"/>
      <c r="ALQ23" s="440"/>
      <c r="ALR23" s="440"/>
      <c r="ALS23" s="440"/>
      <c r="ALT23" s="440"/>
      <c r="ALU23" s="440"/>
      <c r="ALV23" s="440"/>
      <c r="ALW23" s="440"/>
      <c r="ALX23" s="440"/>
      <c r="ALY23" s="440"/>
      <c r="ALZ23" s="440"/>
      <c r="AMA23" s="440"/>
      <c r="AMB23" s="440"/>
      <c r="AMC23" s="440"/>
      <c r="AMD23" s="440"/>
      <c r="AME23" s="440"/>
      <c r="AMF23" s="440"/>
      <c r="AMG23" s="440"/>
      <c r="AMH23" s="440"/>
      <c r="AMI23" s="440"/>
      <c r="AMJ23" s="440"/>
    </row>
    <row r="24" spans="1:1024" s="443" customFormat="1" ht="16.2" x14ac:dyDescent="0.3">
      <c r="A24" s="439" t="s">
        <v>152</v>
      </c>
      <c r="B24" s="440">
        <v>16.25</v>
      </c>
      <c r="C24" s="441"/>
      <c r="D24" s="440"/>
      <c r="E24" s="442"/>
      <c r="F24" s="441"/>
      <c r="G24" s="442"/>
      <c r="H24" s="442"/>
      <c r="I24" s="442"/>
      <c r="J24" s="442"/>
      <c r="K24" s="440"/>
      <c r="L24" s="440"/>
      <c r="M24" s="440"/>
      <c r="N24" s="440"/>
      <c r="O24" s="440"/>
      <c r="P24" s="440"/>
      <c r="Q24" s="440"/>
      <c r="R24" s="440"/>
      <c r="S24" s="440"/>
      <c r="T24" s="440"/>
      <c r="U24" s="440"/>
      <c r="V24" s="440"/>
      <c r="W24" s="440"/>
      <c r="X24" s="440"/>
      <c r="Y24" s="440"/>
      <c r="Z24" s="440"/>
      <c r="AA24" s="440"/>
      <c r="AB24" s="440"/>
      <c r="AC24" s="440"/>
      <c r="AD24" s="440"/>
      <c r="AE24" s="440"/>
      <c r="AF24" s="440"/>
      <c r="AG24" s="440"/>
      <c r="AH24" s="440"/>
      <c r="AI24" s="440"/>
      <c r="AJ24" s="440"/>
      <c r="AK24" s="440"/>
      <c r="AL24" s="440"/>
      <c r="AM24" s="440"/>
      <c r="AN24" s="440"/>
      <c r="AO24" s="440"/>
      <c r="AP24" s="440"/>
      <c r="AQ24" s="440"/>
      <c r="AR24" s="440"/>
      <c r="AS24" s="440"/>
      <c r="AT24" s="440"/>
      <c r="AU24" s="440"/>
      <c r="AV24" s="440"/>
      <c r="AW24" s="440"/>
      <c r="AX24" s="440"/>
      <c r="AY24" s="440"/>
      <c r="AZ24" s="440"/>
      <c r="BA24" s="440"/>
      <c r="BB24" s="440"/>
      <c r="BC24" s="440"/>
      <c r="BD24" s="440"/>
      <c r="BE24" s="440"/>
      <c r="BF24" s="440"/>
      <c r="BG24" s="440"/>
      <c r="BH24" s="440"/>
      <c r="BI24" s="440"/>
      <c r="BJ24" s="440"/>
      <c r="BK24" s="440"/>
      <c r="BL24" s="440"/>
      <c r="BM24" s="440"/>
      <c r="BN24" s="440"/>
      <c r="BO24" s="440"/>
      <c r="BP24" s="440"/>
      <c r="BQ24" s="440"/>
      <c r="BR24" s="440"/>
      <c r="BS24" s="440"/>
      <c r="BT24" s="440"/>
      <c r="BU24" s="440"/>
      <c r="BV24" s="440"/>
      <c r="BW24" s="440"/>
      <c r="BX24" s="440"/>
      <c r="BY24" s="440"/>
      <c r="BZ24" s="440"/>
      <c r="CA24" s="440"/>
      <c r="CB24" s="440"/>
      <c r="CC24" s="440"/>
      <c r="CD24" s="440"/>
      <c r="CE24" s="440"/>
      <c r="CF24" s="440"/>
      <c r="CG24" s="440"/>
      <c r="CH24" s="440"/>
      <c r="CI24" s="440"/>
      <c r="CJ24" s="440"/>
      <c r="CK24" s="440"/>
      <c r="CL24" s="440"/>
      <c r="CM24" s="440"/>
      <c r="CN24" s="440"/>
      <c r="CO24" s="440"/>
      <c r="CP24" s="440"/>
      <c r="CQ24" s="440"/>
      <c r="CR24" s="440"/>
      <c r="CS24" s="440"/>
      <c r="CT24" s="440"/>
      <c r="CU24" s="440"/>
      <c r="CV24" s="440"/>
      <c r="CW24" s="440"/>
      <c r="CX24" s="440"/>
      <c r="CY24" s="440"/>
      <c r="CZ24" s="440"/>
      <c r="DA24" s="440"/>
      <c r="DB24" s="440"/>
      <c r="DC24" s="440"/>
      <c r="DD24" s="440"/>
      <c r="DE24" s="440"/>
      <c r="DF24" s="440"/>
      <c r="DG24" s="440"/>
      <c r="DH24" s="440"/>
      <c r="DI24" s="440"/>
      <c r="DJ24" s="440"/>
      <c r="DK24" s="440"/>
      <c r="DL24" s="440"/>
      <c r="DM24" s="440"/>
      <c r="DN24" s="440"/>
      <c r="DO24" s="440"/>
      <c r="DP24" s="440"/>
      <c r="DQ24" s="440"/>
      <c r="DR24" s="440"/>
      <c r="DS24" s="440"/>
      <c r="DT24" s="440"/>
      <c r="DU24" s="440"/>
      <c r="DV24" s="440"/>
      <c r="DW24" s="440"/>
      <c r="DX24" s="440"/>
      <c r="DY24" s="440"/>
      <c r="DZ24" s="440"/>
      <c r="EA24" s="440"/>
      <c r="EB24" s="440"/>
      <c r="EC24" s="440"/>
      <c r="ED24" s="440"/>
      <c r="EE24" s="440"/>
      <c r="EF24" s="440"/>
      <c r="EG24" s="440"/>
      <c r="EH24" s="440"/>
      <c r="EI24" s="440"/>
      <c r="EJ24" s="440"/>
      <c r="EK24" s="440"/>
      <c r="EL24" s="440"/>
      <c r="EM24" s="440"/>
      <c r="EN24" s="440"/>
      <c r="EO24" s="440"/>
      <c r="EP24" s="440"/>
      <c r="EQ24" s="440"/>
      <c r="ER24" s="440"/>
      <c r="ES24" s="440"/>
      <c r="ET24" s="440"/>
      <c r="EU24" s="440"/>
      <c r="EV24" s="440"/>
      <c r="EW24" s="440"/>
      <c r="EX24" s="440"/>
      <c r="EY24" s="440"/>
      <c r="EZ24" s="440"/>
      <c r="FA24" s="440"/>
      <c r="FB24" s="440"/>
      <c r="FC24" s="440"/>
      <c r="FD24" s="440"/>
      <c r="FE24" s="440"/>
      <c r="FF24" s="440"/>
      <c r="FG24" s="440"/>
      <c r="FH24" s="440"/>
      <c r="FI24" s="440"/>
      <c r="FJ24" s="440"/>
      <c r="FK24" s="440"/>
      <c r="FL24" s="440"/>
      <c r="FM24" s="440"/>
      <c r="FN24" s="440"/>
      <c r="FO24" s="440"/>
      <c r="FP24" s="440"/>
      <c r="FQ24" s="440"/>
      <c r="FR24" s="440"/>
      <c r="FS24" s="440"/>
      <c r="FT24" s="440"/>
      <c r="FU24" s="440"/>
      <c r="FV24" s="440"/>
      <c r="FW24" s="440"/>
      <c r="FX24" s="440"/>
      <c r="FY24" s="440"/>
      <c r="FZ24" s="440"/>
      <c r="GA24" s="440"/>
      <c r="GB24" s="440"/>
      <c r="GC24" s="440"/>
      <c r="GD24" s="440"/>
      <c r="GE24" s="440"/>
      <c r="GF24" s="440"/>
      <c r="GG24" s="440"/>
      <c r="GH24" s="440"/>
      <c r="GI24" s="440"/>
      <c r="GJ24" s="440"/>
      <c r="GK24" s="440"/>
      <c r="GL24" s="440"/>
      <c r="GM24" s="440"/>
      <c r="GN24" s="440"/>
      <c r="GO24" s="440"/>
      <c r="GP24" s="440"/>
      <c r="GQ24" s="440"/>
      <c r="GR24" s="440"/>
      <c r="GS24" s="440"/>
      <c r="GT24" s="440"/>
      <c r="GU24" s="440"/>
      <c r="GV24" s="440"/>
      <c r="GW24" s="440"/>
      <c r="GX24" s="440"/>
      <c r="GY24" s="440"/>
      <c r="GZ24" s="440"/>
      <c r="HA24" s="440"/>
      <c r="HB24" s="440"/>
      <c r="HC24" s="440"/>
      <c r="HD24" s="440"/>
      <c r="HE24" s="440"/>
      <c r="HF24" s="440"/>
      <c r="HG24" s="440"/>
      <c r="HH24" s="440"/>
      <c r="HI24" s="440"/>
      <c r="HJ24" s="440"/>
      <c r="HK24" s="440"/>
      <c r="HL24" s="440"/>
      <c r="HM24" s="440"/>
      <c r="HN24" s="440"/>
      <c r="HO24" s="440"/>
      <c r="HP24" s="440"/>
      <c r="HQ24" s="440"/>
      <c r="HR24" s="440"/>
      <c r="HS24" s="440"/>
      <c r="HT24" s="440"/>
      <c r="HU24" s="440"/>
      <c r="HV24" s="440"/>
      <c r="HW24" s="440"/>
      <c r="HX24" s="440"/>
      <c r="HY24" s="440"/>
      <c r="HZ24" s="440"/>
      <c r="IA24" s="440"/>
      <c r="IB24" s="440"/>
      <c r="IC24" s="440"/>
      <c r="ID24" s="440"/>
      <c r="IE24" s="440"/>
      <c r="IF24" s="440"/>
      <c r="IG24" s="440"/>
      <c r="IH24" s="440"/>
      <c r="II24" s="440"/>
      <c r="IJ24" s="440"/>
      <c r="IK24" s="440"/>
      <c r="IL24" s="440"/>
      <c r="IM24" s="440"/>
      <c r="IN24" s="440"/>
      <c r="IO24" s="440"/>
      <c r="IP24" s="440"/>
      <c r="IQ24" s="440"/>
      <c r="IR24" s="440"/>
      <c r="IS24" s="440"/>
      <c r="IT24" s="440"/>
      <c r="IU24" s="440"/>
      <c r="IV24" s="440"/>
      <c r="IW24" s="440"/>
      <c r="IX24" s="440"/>
      <c r="IY24" s="440"/>
      <c r="IZ24" s="440"/>
      <c r="JA24" s="440"/>
      <c r="JB24" s="440"/>
      <c r="JC24" s="440"/>
      <c r="JD24" s="440"/>
      <c r="JE24" s="440"/>
      <c r="JF24" s="440"/>
      <c r="JG24" s="440"/>
      <c r="JH24" s="440"/>
      <c r="JI24" s="440"/>
      <c r="JJ24" s="440"/>
      <c r="JK24" s="440"/>
      <c r="JL24" s="440"/>
      <c r="JM24" s="440"/>
      <c r="JN24" s="440"/>
      <c r="JO24" s="440"/>
      <c r="JP24" s="440"/>
      <c r="JQ24" s="440"/>
      <c r="JR24" s="440"/>
      <c r="JS24" s="440"/>
      <c r="JT24" s="440"/>
      <c r="JU24" s="440"/>
      <c r="JV24" s="440"/>
      <c r="JW24" s="440"/>
      <c r="JX24" s="440"/>
      <c r="JY24" s="440"/>
      <c r="JZ24" s="440"/>
      <c r="KA24" s="440"/>
      <c r="KB24" s="440"/>
      <c r="KC24" s="440"/>
      <c r="KD24" s="440"/>
      <c r="KE24" s="440"/>
      <c r="KF24" s="440"/>
      <c r="KG24" s="440"/>
      <c r="KH24" s="440"/>
      <c r="KI24" s="440"/>
      <c r="KJ24" s="440"/>
      <c r="KK24" s="440"/>
      <c r="KL24" s="440"/>
      <c r="KM24" s="440"/>
      <c r="KN24" s="440"/>
      <c r="KO24" s="440"/>
      <c r="KP24" s="440"/>
      <c r="KQ24" s="440"/>
      <c r="KR24" s="440"/>
      <c r="KS24" s="440"/>
      <c r="KT24" s="440"/>
      <c r="KU24" s="440"/>
      <c r="KV24" s="440"/>
      <c r="KW24" s="440"/>
      <c r="KX24" s="440"/>
      <c r="KY24" s="440"/>
      <c r="KZ24" s="440"/>
      <c r="LA24" s="440"/>
      <c r="LB24" s="440"/>
      <c r="LC24" s="440"/>
      <c r="LD24" s="440"/>
      <c r="LE24" s="440"/>
      <c r="LF24" s="440"/>
      <c r="LG24" s="440"/>
      <c r="LH24" s="440"/>
      <c r="LI24" s="440"/>
      <c r="LJ24" s="440"/>
      <c r="LK24" s="440"/>
      <c r="LL24" s="440"/>
      <c r="LM24" s="440"/>
      <c r="LN24" s="440"/>
      <c r="LO24" s="440"/>
      <c r="LP24" s="440"/>
      <c r="LQ24" s="440"/>
      <c r="LR24" s="440"/>
      <c r="LS24" s="440"/>
      <c r="LT24" s="440"/>
      <c r="LU24" s="440"/>
      <c r="LV24" s="440"/>
      <c r="LW24" s="440"/>
      <c r="LX24" s="440"/>
      <c r="LY24" s="440"/>
      <c r="LZ24" s="440"/>
      <c r="MA24" s="440"/>
      <c r="MB24" s="440"/>
      <c r="MC24" s="440"/>
      <c r="MD24" s="440"/>
      <c r="ME24" s="440"/>
      <c r="MF24" s="440"/>
      <c r="MG24" s="440"/>
      <c r="MH24" s="440"/>
      <c r="MI24" s="440"/>
      <c r="MJ24" s="440"/>
      <c r="MK24" s="440"/>
      <c r="ML24" s="440"/>
      <c r="MM24" s="440"/>
      <c r="MN24" s="440"/>
      <c r="MO24" s="440"/>
      <c r="MP24" s="440"/>
      <c r="MQ24" s="440"/>
      <c r="MR24" s="440"/>
      <c r="MS24" s="440"/>
      <c r="MT24" s="440"/>
      <c r="MU24" s="440"/>
      <c r="MV24" s="440"/>
      <c r="MW24" s="440"/>
      <c r="MX24" s="440"/>
      <c r="MY24" s="440"/>
      <c r="MZ24" s="440"/>
      <c r="NA24" s="440"/>
      <c r="NB24" s="440"/>
      <c r="NC24" s="440"/>
      <c r="ND24" s="440"/>
      <c r="NE24" s="440"/>
      <c r="NF24" s="440"/>
      <c r="NG24" s="440"/>
      <c r="NH24" s="440"/>
      <c r="NI24" s="440"/>
      <c r="NJ24" s="440"/>
      <c r="NK24" s="440"/>
      <c r="NL24" s="440"/>
      <c r="NM24" s="440"/>
      <c r="NN24" s="440"/>
      <c r="NO24" s="440"/>
      <c r="NP24" s="440"/>
      <c r="NQ24" s="440"/>
      <c r="NR24" s="440"/>
      <c r="NS24" s="440"/>
      <c r="NT24" s="440"/>
      <c r="NU24" s="440"/>
      <c r="NV24" s="440"/>
      <c r="NW24" s="440"/>
      <c r="NX24" s="440"/>
      <c r="NY24" s="440"/>
      <c r="NZ24" s="440"/>
      <c r="OA24" s="440"/>
      <c r="OB24" s="440"/>
      <c r="OC24" s="440"/>
      <c r="OD24" s="440"/>
      <c r="OE24" s="440"/>
      <c r="OF24" s="440"/>
      <c r="OG24" s="440"/>
      <c r="OH24" s="440"/>
      <c r="OI24" s="440"/>
      <c r="OJ24" s="440"/>
      <c r="OK24" s="440"/>
      <c r="OL24" s="440"/>
      <c r="OM24" s="440"/>
      <c r="ON24" s="440"/>
      <c r="OO24" s="440"/>
      <c r="OP24" s="440"/>
      <c r="OQ24" s="440"/>
      <c r="OR24" s="440"/>
      <c r="OS24" s="440"/>
      <c r="OT24" s="440"/>
      <c r="OU24" s="440"/>
      <c r="OV24" s="440"/>
      <c r="OW24" s="440"/>
      <c r="OX24" s="440"/>
      <c r="OY24" s="440"/>
      <c r="OZ24" s="440"/>
      <c r="PA24" s="440"/>
      <c r="PB24" s="440"/>
      <c r="PC24" s="440"/>
      <c r="PD24" s="440"/>
      <c r="PE24" s="440"/>
      <c r="PF24" s="440"/>
      <c r="PG24" s="440"/>
      <c r="PH24" s="440"/>
      <c r="PI24" s="440"/>
      <c r="PJ24" s="440"/>
      <c r="PK24" s="440"/>
      <c r="PL24" s="440"/>
      <c r="PM24" s="440"/>
      <c r="PN24" s="440"/>
      <c r="PO24" s="440"/>
      <c r="PP24" s="440"/>
      <c r="PQ24" s="440"/>
      <c r="PR24" s="440"/>
      <c r="PS24" s="440"/>
      <c r="PT24" s="440"/>
      <c r="PU24" s="440"/>
      <c r="PV24" s="440"/>
      <c r="PW24" s="440"/>
      <c r="PX24" s="440"/>
      <c r="PY24" s="440"/>
      <c r="PZ24" s="440"/>
      <c r="QA24" s="440"/>
      <c r="QB24" s="440"/>
      <c r="QC24" s="440"/>
      <c r="QD24" s="440"/>
      <c r="QE24" s="440"/>
      <c r="QF24" s="440"/>
      <c r="QG24" s="440"/>
      <c r="QH24" s="440"/>
      <c r="QI24" s="440"/>
      <c r="QJ24" s="440"/>
      <c r="QK24" s="440"/>
      <c r="QL24" s="440"/>
      <c r="QM24" s="440"/>
      <c r="QN24" s="440"/>
      <c r="QO24" s="440"/>
      <c r="QP24" s="440"/>
      <c r="QQ24" s="440"/>
      <c r="QR24" s="440"/>
      <c r="QS24" s="440"/>
      <c r="QT24" s="440"/>
      <c r="QU24" s="440"/>
      <c r="QV24" s="440"/>
      <c r="QW24" s="440"/>
      <c r="QX24" s="440"/>
      <c r="QY24" s="440"/>
      <c r="QZ24" s="440"/>
      <c r="RA24" s="440"/>
      <c r="RB24" s="440"/>
      <c r="RC24" s="440"/>
      <c r="RD24" s="440"/>
      <c r="RE24" s="440"/>
      <c r="RF24" s="440"/>
      <c r="RG24" s="440"/>
      <c r="RH24" s="440"/>
      <c r="RI24" s="440"/>
      <c r="RJ24" s="440"/>
      <c r="RK24" s="440"/>
      <c r="RL24" s="440"/>
      <c r="RM24" s="440"/>
      <c r="RN24" s="440"/>
      <c r="RO24" s="440"/>
      <c r="RP24" s="440"/>
      <c r="RQ24" s="440"/>
      <c r="RR24" s="440"/>
      <c r="RS24" s="440"/>
      <c r="RT24" s="440"/>
      <c r="RU24" s="440"/>
      <c r="RV24" s="440"/>
      <c r="RW24" s="440"/>
      <c r="RX24" s="440"/>
      <c r="RY24" s="440"/>
      <c r="RZ24" s="440"/>
      <c r="SA24" s="440"/>
      <c r="SB24" s="440"/>
      <c r="SC24" s="440"/>
      <c r="SD24" s="440"/>
      <c r="SE24" s="440"/>
      <c r="SF24" s="440"/>
      <c r="SG24" s="440"/>
      <c r="SH24" s="440"/>
      <c r="SI24" s="440"/>
      <c r="SJ24" s="440"/>
      <c r="SK24" s="440"/>
      <c r="SL24" s="440"/>
      <c r="SM24" s="440"/>
      <c r="SN24" s="440"/>
      <c r="SO24" s="440"/>
      <c r="SP24" s="440"/>
      <c r="SQ24" s="440"/>
      <c r="SR24" s="440"/>
      <c r="SS24" s="440"/>
      <c r="ST24" s="440"/>
      <c r="SU24" s="440"/>
      <c r="SV24" s="440"/>
      <c r="SW24" s="440"/>
      <c r="SX24" s="440"/>
      <c r="SY24" s="440"/>
      <c r="SZ24" s="440"/>
      <c r="TA24" s="440"/>
      <c r="TB24" s="440"/>
      <c r="TC24" s="440"/>
      <c r="TD24" s="440"/>
      <c r="TE24" s="440"/>
      <c r="TF24" s="440"/>
      <c r="TG24" s="440"/>
      <c r="TH24" s="440"/>
      <c r="TI24" s="440"/>
      <c r="TJ24" s="440"/>
      <c r="TK24" s="440"/>
      <c r="TL24" s="440"/>
      <c r="TM24" s="440"/>
      <c r="TN24" s="440"/>
      <c r="TO24" s="440"/>
      <c r="TP24" s="440"/>
      <c r="TQ24" s="440"/>
      <c r="TR24" s="440"/>
      <c r="TS24" s="440"/>
      <c r="TT24" s="440"/>
      <c r="TU24" s="440"/>
      <c r="TV24" s="440"/>
      <c r="TW24" s="440"/>
      <c r="TX24" s="440"/>
      <c r="TY24" s="440"/>
      <c r="TZ24" s="440"/>
      <c r="UA24" s="440"/>
      <c r="UB24" s="440"/>
      <c r="UC24" s="440"/>
      <c r="UD24" s="440"/>
      <c r="UE24" s="440"/>
      <c r="UF24" s="440"/>
      <c r="UG24" s="440"/>
      <c r="UH24" s="440"/>
      <c r="UI24" s="440"/>
      <c r="UJ24" s="440"/>
      <c r="UK24" s="440"/>
      <c r="UL24" s="440"/>
      <c r="UM24" s="440"/>
      <c r="UN24" s="440"/>
      <c r="UO24" s="440"/>
      <c r="UP24" s="440"/>
      <c r="UQ24" s="440"/>
      <c r="UR24" s="440"/>
      <c r="US24" s="440"/>
      <c r="UT24" s="440"/>
      <c r="UU24" s="440"/>
      <c r="UV24" s="440"/>
      <c r="UW24" s="440"/>
      <c r="UX24" s="440"/>
      <c r="UY24" s="440"/>
      <c r="UZ24" s="440"/>
      <c r="VA24" s="440"/>
      <c r="VB24" s="440"/>
      <c r="VC24" s="440"/>
      <c r="VD24" s="440"/>
      <c r="VE24" s="440"/>
      <c r="VF24" s="440"/>
      <c r="VG24" s="440"/>
      <c r="VH24" s="440"/>
      <c r="VI24" s="440"/>
      <c r="VJ24" s="440"/>
      <c r="VK24" s="440"/>
      <c r="VL24" s="440"/>
      <c r="VM24" s="440"/>
      <c r="VN24" s="440"/>
      <c r="VO24" s="440"/>
      <c r="VP24" s="440"/>
      <c r="VQ24" s="440"/>
      <c r="VR24" s="440"/>
      <c r="VS24" s="440"/>
      <c r="VT24" s="440"/>
      <c r="VU24" s="440"/>
      <c r="VV24" s="440"/>
      <c r="VW24" s="440"/>
      <c r="VX24" s="440"/>
      <c r="VY24" s="440"/>
      <c r="VZ24" s="440"/>
      <c r="WA24" s="440"/>
      <c r="WB24" s="440"/>
      <c r="WC24" s="440"/>
      <c r="WD24" s="440"/>
      <c r="WE24" s="440"/>
      <c r="WF24" s="440"/>
      <c r="WG24" s="440"/>
      <c r="WH24" s="440"/>
      <c r="WI24" s="440"/>
      <c r="WJ24" s="440"/>
      <c r="WK24" s="440"/>
      <c r="WL24" s="440"/>
      <c r="WM24" s="440"/>
      <c r="WN24" s="440"/>
      <c r="WO24" s="440"/>
      <c r="WP24" s="440"/>
      <c r="WQ24" s="440"/>
      <c r="WR24" s="440"/>
      <c r="WS24" s="440"/>
      <c r="WT24" s="440"/>
      <c r="WU24" s="440"/>
      <c r="WV24" s="440"/>
      <c r="WW24" s="440"/>
      <c r="WX24" s="440"/>
      <c r="WY24" s="440"/>
      <c r="WZ24" s="440"/>
      <c r="XA24" s="440"/>
      <c r="XB24" s="440"/>
      <c r="XC24" s="440"/>
      <c r="XD24" s="440"/>
      <c r="XE24" s="440"/>
      <c r="XF24" s="440"/>
      <c r="XG24" s="440"/>
      <c r="XH24" s="440"/>
      <c r="XI24" s="440"/>
      <c r="XJ24" s="440"/>
      <c r="XK24" s="440"/>
      <c r="XL24" s="440"/>
      <c r="XM24" s="440"/>
      <c r="XN24" s="440"/>
      <c r="XO24" s="440"/>
      <c r="XP24" s="440"/>
      <c r="XQ24" s="440"/>
      <c r="XR24" s="440"/>
      <c r="XS24" s="440"/>
      <c r="XT24" s="440"/>
      <c r="XU24" s="440"/>
      <c r="XV24" s="440"/>
      <c r="XW24" s="440"/>
      <c r="XX24" s="440"/>
      <c r="XY24" s="440"/>
      <c r="XZ24" s="440"/>
      <c r="YA24" s="440"/>
      <c r="YB24" s="440"/>
      <c r="YC24" s="440"/>
      <c r="YD24" s="440"/>
      <c r="YE24" s="440"/>
      <c r="YF24" s="440"/>
      <c r="YG24" s="440"/>
      <c r="YH24" s="440"/>
      <c r="YI24" s="440"/>
      <c r="YJ24" s="440"/>
      <c r="YK24" s="440"/>
      <c r="YL24" s="440"/>
      <c r="YM24" s="440"/>
      <c r="YN24" s="440"/>
      <c r="YO24" s="440"/>
      <c r="YP24" s="440"/>
      <c r="YQ24" s="440"/>
      <c r="YR24" s="440"/>
      <c r="YS24" s="440"/>
      <c r="YT24" s="440"/>
      <c r="YU24" s="440"/>
      <c r="YV24" s="440"/>
      <c r="YW24" s="440"/>
      <c r="YX24" s="440"/>
      <c r="YY24" s="440"/>
      <c r="YZ24" s="440"/>
      <c r="ZA24" s="440"/>
      <c r="ZB24" s="440"/>
      <c r="ZC24" s="440"/>
      <c r="ZD24" s="440"/>
      <c r="ZE24" s="440"/>
      <c r="ZF24" s="440"/>
      <c r="ZG24" s="440"/>
      <c r="ZH24" s="440"/>
      <c r="ZI24" s="440"/>
      <c r="ZJ24" s="440"/>
      <c r="ZK24" s="440"/>
      <c r="ZL24" s="440"/>
      <c r="ZM24" s="440"/>
      <c r="ZN24" s="440"/>
      <c r="ZO24" s="440"/>
      <c r="ZP24" s="440"/>
      <c r="ZQ24" s="440"/>
      <c r="ZR24" s="440"/>
      <c r="ZS24" s="440"/>
      <c r="ZT24" s="440"/>
      <c r="ZU24" s="440"/>
      <c r="ZV24" s="440"/>
      <c r="ZW24" s="440"/>
      <c r="ZX24" s="440"/>
      <c r="ZY24" s="440"/>
      <c r="ZZ24" s="440"/>
      <c r="AAA24" s="440"/>
      <c r="AAB24" s="440"/>
      <c r="AAC24" s="440"/>
      <c r="AAD24" s="440"/>
      <c r="AAE24" s="440"/>
      <c r="AAF24" s="440"/>
      <c r="AAG24" s="440"/>
      <c r="AAH24" s="440"/>
      <c r="AAI24" s="440"/>
      <c r="AAJ24" s="440"/>
      <c r="AAK24" s="440"/>
      <c r="AAL24" s="440"/>
      <c r="AAM24" s="440"/>
      <c r="AAN24" s="440"/>
      <c r="AAO24" s="440"/>
      <c r="AAP24" s="440"/>
      <c r="AAQ24" s="440"/>
      <c r="AAR24" s="440"/>
      <c r="AAS24" s="440"/>
      <c r="AAT24" s="440"/>
      <c r="AAU24" s="440"/>
      <c r="AAV24" s="440"/>
      <c r="AAW24" s="440"/>
      <c r="AAX24" s="440"/>
      <c r="AAY24" s="440"/>
      <c r="AAZ24" s="440"/>
      <c r="ABA24" s="440"/>
      <c r="ABB24" s="440"/>
      <c r="ABC24" s="440"/>
      <c r="ABD24" s="440"/>
      <c r="ABE24" s="440"/>
      <c r="ABF24" s="440"/>
      <c r="ABG24" s="440"/>
      <c r="ABH24" s="440"/>
      <c r="ABI24" s="440"/>
      <c r="ABJ24" s="440"/>
      <c r="ABK24" s="440"/>
      <c r="ABL24" s="440"/>
      <c r="ABM24" s="440"/>
      <c r="ABN24" s="440"/>
      <c r="ABO24" s="440"/>
      <c r="ABP24" s="440"/>
      <c r="ABQ24" s="440"/>
      <c r="ABR24" s="440"/>
      <c r="ABS24" s="440"/>
      <c r="ABT24" s="440"/>
      <c r="ABU24" s="440"/>
      <c r="ABV24" s="440"/>
      <c r="ABW24" s="440"/>
      <c r="ABX24" s="440"/>
      <c r="ABY24" s="440"/>
      <c r="ABZ24" s="440"/>
      <c r="ACA24" s="440"/>
      <c r="ACB24" s="440"/>
      <c r="ACC24" s="440"/>
      <c r="ACD24" s="440"/>
      <c r="ACE24" s="440"/>
      <c r="ACF24" s="440"/>
      <c r="ACG24" s="440"/>
      <c r="ACH24" s="440"/>
      <c r="ACI24" s="440"/>
      <c r="ACJ24" s="440"/>
      <c r="ACK24" s="440"/>
      <c r="ACL24" s="440"/>
      <c r="ACM24" s="440"/>
      <c r="ACN24" s="440"/>
      <c r="ACO24" s="440"/>
      <c r="ACP24" s="440"/>
      <c r="ACQ24" s="440"/>
      <c r="ACR24" s="440"/>
      <c r="ACS24" s="440"/>
      <c r="ACT24" s="440"/>
      <c r="ACU24" s="440"/>
      <c r="ACV24" s="440"/>
      <c r="ACW24" s="440"/>
      <c r="ACX24" s="440"/>
      <c r="ACY24" s="440"/>
      <c r="ACZ24" s="440"/>
      <c r="ADA24" s="440"/>
      <c r="ADB24" s="440"/>
      <c r="ADC24" s="440"/>
      <c r="ADD24" s="440"/>
      <c r="ADE24" s="440"/>
      <c r="ADF24" s="440"/>
      <c r="ADG24" s="440"/>
      <c r="ADH24" s="440"/>
      <c r="ADI24" s="440"/>
      <c r="ADJ24" s="440"/>
      <c r="ADK24" s="440"/>
      <c r="ADL24" s="440"/>
      <c r="ADM24" s="440"/>
      <c r="ADN24" s="440"/>
      <c r="ADO24" s="440"/>
      <c r="ADP24" s="440"/>
      <c r="ADQ24" s="440"/>
      <c r="ADR24" s="440"/>
      <c r="ADS24" s="440"/>
      <c r="ADT24" s="440"/>
      <c r="ADU24" s="440"/>
      <c r="ADV24" s="440"/>
      <c r="ADW24" s="440"/>
      <c r="ADX24" s="440"/>
      <c r="ADY24" s="440"/>
      <c r="ADZ24" s="440"/>
      <c r="AEA24" s="440"/>
      <c r="AEB24" s="440"/>
      <c r="AEC24" s="440"/>
      <c r="AED24" s="440"/>
      <c r="AEE24" s="440"/>
      <c r="AEF24" s="440"/>
      <c r="AEG24" s="440"/>
      <c r="AEH24" s="440"/>
      <c r="AEI24" s="440"/>
      <c r="AEJ24" s="440"/>
      <c r="AEK24" s="440"/>
      <c r="AEL24" s="440"/>
      <c r="AEM24" s="440"/>
      <c r="AEN24" s="440"/>
      <c r="AEO24" s="440"/>
      <c r="AEP24" s="440"/>
      <c r="AEQ24" s="440"/>
      <c r="AER24" s="440"/>
      <c r="AES24" s="440"/>
      <c r="AET24" s="440"/>
      <c r="AEU24" s="440"/>
      <c r="AEV24" s="440"/>
      <c r="AEW24" s="440"/>
      <c r="AEX24" s="440"/>
      <c r="AEY24" s="440"/>
      <c r="AEZ24" s="440"/>
      <c r="AFA24" s="440"/>
      <c r="AFB24" s="440"/>
      <c r="AFC24" s="440"/>
      <c r="AFD24" s="440"/>
      <c r="AFE24" s="440"/>
      <c r="AFF24" s="440"/>
      <c r="AFG24" s="440"/>
      <c r="AFH24" s="440"/>
      <c r="AFI24" s="440"/>
      <c r="AFJ24" s="440"/>
      <c r="AFK24" s="440"/>
      <c r="AFL24" s="440"/>
      <c r="AFM24" s="440"/>
      <c r="AFN24" s="440"/>
      <c r="AFO24" s="440"/>
      <c r="AFP24" s="440"/>
      <c r="AFQ24" s="440"/>
      <c r="AFR24" s="440"/>
      <c r="AFS24" s="440"/>
      <c r="AFT24" s="440"/>
      <c r="AFU24" s="440"/>
      <c r="AFV24" s="440"/>
      <c r="AFW24" s="440"/>
      <c r="AFX24" s="440"/>
      <c r="AFY24" s="440"/>
      <c r="AFZ24" s="440"/>
      <c r="AGA24" s="440"/>
      <c r="AGB24" s="440"/>
      <c r="AGC24" s="440"/>
      <c r="AGD24" s="440"/>
      <c r="AGE24" s="440"/>
      <c r="AGF24" s="440"/>
      <c r="AGG24" s="440"/>
      <c r="AGH24" s="440"/>
      <c r="AGI24" s="440"/>
      <c r="AGJ24" s="440"/>
      <c r="AGK24" s="440"/>
      <c r="AGL24" s="440"/>
      <c r="AGM24" s="440"/>
      <c r="AGN24" s="440"/>
      <c r="AGO24" s="440"/>
      <c r="AGP24" s="440"/>
      <c r="AGQ24" s="440"/>
      <c r="AGR24" s="440"/>
      <c r="AGS24" s="440"/>
      <c r="AGT24" s="440"/>
      <c r="AGU24" s="440"/>
      <c r="AGV24" s="440"/>
      <c r="AGW24" s="440"/>
      <c r="AGX24" s="440"/>
      <c r="AGY24" s="440"/>
      <c r="AGZ24" s="440"/>
      <c r="AHA24" s="440"/>
      <c r="AHB24" s="440"/>
      <c r="AHC24" s="440"/>
      <c r="AHD24" s="440"/>
      <c r="AHE24" s="440"/>
      <c r="AHF24" s="440"/>
      <c r="AHG24" s="440"/>
      <c r="AHH24" s="440"/>
      <c r="AHI24" s="440"/>
      <c r="AHJ24" s="440"/>
      <c r="AHK24" s="440"/>
      <c r="AHL24" s="440"/>
      <c r="AHM24" s="440"/>
      <c r="AHN24" s="440"/>
      <c r="AHO24" s="440"/>
      <c r="AHP24" s="440"/>
      <c r="AHQ24" s="440"/>
      <c r="AHR24" s="440"/>
      <c r="AHS24" s="440"/>
      <c r="AHT24" s="440"/>
      <c r="AHU24" s="440"/>
      <c r="AHV24" s="440"/>
      <c r="AHW24" s="440"/>
      <c r="AHX24" s="440"/>
      <c r="AHY24" s="440"/>
      <c r="AHZ24" s="440"/>
      <c r="AIA24" s="440"/>
      <c r="AIB24" s="440"/>
      <c r="AIC24" s="440"/>
      <c r="AID24" s="440"/>
      <c r="AIE24" s="440"/>
      <c r="AIF24" s="440"/>
      <c r="AIG24" s="440"/>
      <c r="AIH24" s="440"/>
      <c r="AII24" s="440"/>
      <c r="AIJ24" s="440"/>
      <c r="AIK24" s="440"/>
      <c r="AIL24" s="440"/>
      <c r="AIM24" s="440"/>
      <c r="AIN24" s="440"/>
      <c r="AIO24" s="440"/>
      <c r="AIP24" s="440"/>
      <c r="AIQ24" s="440"/>
      <c r="AIR24" s="440"/>
      <c r="AIS24" s="440"/>
      <c r="AIT24" s="440"/>
      <c r="AIU24" s="440"/>
      <c r="AIV24" s="440"/>
      <c r="AIW24" s="440"/>
      <c r="AIX24" s="440"/>
      <c r="AIY24" s="440"/>
      <c r="AIZ24" s="440"/>
      <c r="AJA24" s="440"/>
      <c r="AJB24" s="440"/>
      <c r="AJC24" s="440"/>
      <c r="AJD24" s="440"/>
      <c r="AJE24" s="440"/>
      <c r="AJF24" s="440"/>
      <c r="AJG24" s="440"/>
      <c r="AJH24" s="440"/>
      <c r="AJI24" s="440"/>
      <c r="AJJ24" s="440"/>
      <c r="AJK24" s="440"/>
      <c r="AJL24" s="440"/>
      <c r="AJM24" s="440"/>
      <c r="AJN24" s="440"/>
      <c r="AJO24" s="440"/>
      <c r="AJP24" s="440"/>
      <c r="AJQ24" s="440"/>
      <c r="AJR24" s="440"/>
      <c r="AJS24" s="440"/>
      <c r="AJT24" s="440"/>
      <c r="AJU24" s="440"/>
      <c r="AJV24" s="440"/>
      <c r="AJW24" s="440"/>
      <c r="AJX24" s="440"/>
      <c r="AJY24" s="440"/>
      <c r="AJZ24" s="440"/>
      <c r="AKA24" s="440"/>
      <c r="AKB24" s="440"/>
      <c r="AKC24" s="440"/>
      <c r="AKD24" s="440"/>
      <c r="AKE24" s="440"/>
      <c r="AKF24" s="440"/>
      <c r="AKG24" s="440"/>
      <c r="AKH24" s="440"/>
      <c r="AKI24" s="440"/>
      <c r="AKJ24" s="440"/>
      <c r="AKK24" s="440"/>
      <c r="AKL24" s="440"/>
      <c r="AKM24" s="440"/>
      <c r="AKN24" s="440"/>
      <c r="AKO24" s="440"/>
      <c r="AKP24" s="440"/>
      <c r="AKQ24" s="440"/>
      <c r="AKR24" s="440"/>
      <c r="AKS24" s="440"/>
      <c r="AKT24" s="440"/>
      <c r="AKU24" s="440"/>
      <c r="AKV24" s="440"/>
      <c r="AKW24" s="440"/>
      <c r="AKX24" s="440"/>
      <c r="AKY24" s="440"/>
      <c r="AKZ24" s="440"/>
      <c r="ALA24" s="440"/>
      <c r="ALB24" s="440"/>
      <c r="ALC24" s="440"/>
      <c r="ALD24" s="440"/>
      <c r="ALE24" s="440"/>
      <c r="ALF24" s="440"/>
      <c r="ALG24" s="440"/>
      <c r="ALH24" s="440"/>
      <c r="ALI24" s="440"/>
      <c r="ALJ24" s="440"/>
      <c r="ALK24" s="440"/>
      <c r="ALL24" s="440"/>
      <c r="ALM24" s="440"/>
      <c r="ALN24" s="440"/>
      <c r="ALO24" s="440"/>
      <c r="ALP24" s="440"/>
      <c r="ALQ24" s="440"/>
      <c r="ALR24" s="440"/>
      <c r="ALS24" s="440"/>
      <c r="ALT24" s="440"/>
      <c r="ALU24" s="440"/>
      <c r="ALV24" s="440"/>
      <c r="ALW24" s="440"/>
      <c r="ALX24" s="440"/>
      <c r="ALY24" s="440"/>
      <c r="ALZ24" s="440"/>
      <c r="AMA24" s="440"/>
      <c r="AMB24" s="440"/>
      <c r="AMC24" s="440"/>
      <c r="AMD24" s="440"/>
      <c r="AME24" s="440"/>
      <c r="AMF24" s="440"/>
      <c r="AMG24" s="440"/>
      <c r="AMH24" s="440"/>
      <c r="AMI24" s="440"/>
      <c r="AMJ24" s="440"/>
    </row>
    <row r="25" spans="1:1024" s="443" customFormat="1" ht="16.8" x14ac:dyDescent="0.3">
      <c r="A25" s="439" t="s">
        <v>153</v>
      </c>
      <c r="B25" s="440">
        <v>4.6500000000000004</v>
      </c>
      <c r="C25" s="441"/>
      <c r="D25" s="440"/>
      <c r="E25" s="442"/>
      <c r="F25" s="441"/>
      <c r="G25" s="442"/>
      <c r="H25" s="442"/>
      <c r="I25" s="442"/>
      <c r="J25" s="442"/>
      <c r="K25" s="440"/>
      <c r="L25" s="440"/>
      <c r="M25" s="440"/>
      <c r="N25" s="440"/>
      <c r="O25" s="440"/>
      <c r="P25" s="440"/>
      <c r="Q25" s="440"/>
      <c r="R25" s="440"/>
      <c r="S25" s="440"/>
      <c r="T25" s="440"/>
      <c r="U25" s="440"/>
      <c r="V25" s="440"/>
      <c r="W25" s="440"/>
      <c r="X25" s="440"/>
      <c r="Y25" s="440"/>
      <c r="Z25" s="440"/>
      <c r="AA25" s="440"/>
      <c r="AB25" s="440"/>
      <c r="AC25" s="440"/>
      <c r="AD25" s="440"/>
      <c r="AE25" s="440"/>
      <c r="AF25" s="440"/>
      <c r="AG25" s="440"/>
      <c r="AH25" s="440"/>
      <c r="AI25" s="440"/>
      <c r="AJ25" s="440"/>
      <c r="AK25" s="440"/>
      <c r="AL25" s="440"/>
      <c r="AM25" s="440"/>
      <c r="AN25" s="440"/>
      <c r="AO25" s="440"/>
      <c r="AP25" s="440"/>
      <c r="AQ25" s="440"/>
      <c r="AR25" s="440"/>
      <c r="AS25" s="440"/>
      <c r="AT25" s="440"/>
      <c r="AU25" s="440"/>
      <c r="AV25" s="440"/>
      <c r="AW25" s="440"/>
      <c r="AX25" s="440"/>
      <c r="AY25" s="440"/>
      <c r="AZ25" s="440"/>
      <c r="BA25" s="440"/>
      <c r="BB25" s="440"/>
      <c r="BC25" s="440"/>
      <c r="BD25" s="440"/>
      <c r="BE25" s="440"/>
      <c r="BF25" s="440"/>
      <c r="BG25" s="440"/>
      <c r="BH25" s="440"/>
      <c r="BI25" s="440"/>
      <c r="BJ25" s="440"/>
      <c r="BK25" s="440"/>
      <c r="BL25" s="440"/>
      <c r="BM25" s="440"/>
      <c r="BN25" s="440"/>
      <c r="BO25" s="440"/>
      <c r="BP25" s="440"/>
      <c r="BQ25" s="440"/>
      <c r="BR25" s="440"/>
      <c r="BS25" s="440"/>
      <c r="BT25" s="440"/>
      <c r="BU25" s="440"/>
      <c r="BV25" s="440"/>
      <c r="BW25" s="440"/>
      <c r="BX25" s="440"/>
      <c r="BY25" s="440"/>
      <c r="BZ25" s="440"/>
      <c r="CA25" s="440"/>
      <c r="CB25" s="440"/>
      <c r="CC25" s="440"/>
      <c r="CD25" s="440"/>
      <c r="CE25" s="440"/>
      <c r="CF25" s="440"/>
      <c r="CG25" s="440"/>
      <c r="CH25" s="440"/>
      <c r="CI25" s="440"/>
      <c r="CJ25" s="440"/>
      <c r="CK25" s="440"/>
      <c r="CL25" s="440"/>
      <c r="CM25" s="440"/>
      <c r="CN25" s="440"/>
      <c r="CO25" s="440"/>
      <c r="CP25" s="440"/>
      <c r="CQ25" s="440"/>
      <c r="CR25" s="440"/>
      <c r="CS25" s="440"/>
      <c r="CT25" s="440"/>
      <c r="CU25" s="440"/>
      <c r="CV25" s="440"/>
      <c r="CW25" s="440"/>
      <c r="CX25" s="440"/>
      <c r="CY25" s="440"/>
      <c r="CZ25" s="440"/>
      <c r="DA25" s="440"/>
      <c r="DB25" s="440"/>
      <c r="DC25" s="440"/>
      <c r="DD25" s="440"/>
      <c r="DE25" s="440"/>
      <c r="DF25" s="440"/>
      <c r="DG25" s="440"/>
      <c r="DH25" s="440"/>
      <c r="DI25" s="440"/>
      <c r="DJ25" s="440"/>
      <c r="DK25" s="440"/>
      <c r="DL25" s="440"/>
      <c r="DM25" s="440"/>
      <c r="DN25" s="440"/>
      <c r="DO25" s="440"/>
      <c r="DP25" s="440"/>
      <c r="DQ25" s="440"/>
      <c r="DR25" s="440"/>
      <c r="DS25" s="440"/>
      <c r="DT25" s="440"/>
      <c r="DU25" s="440"/>
      <c r="DV25" s="440"/>
      <c r="DW25" s="440"/>
      <c r="DX25" s="440"/>
      <c r="DY25" s="440"/>
      <c r="DZ25" s="440"/>
      <c r="EA25" s="440"/>
      <c r="EB25" s="440"/>
      <c r="EC25" s="440"/>
      <c r="ED25" s="440"/>
      <c r="EE25" s="440"/>
      <c r="EF25" s="440"/>
      <c r="EG25" s="440"/>
      <c r="EH25" s="440"/>
      <c r="EI25" s="440"/>
      <c r="EJ25" s="440"/>
      <c r="EK25" s="440"/>
      <c r="EL25" s="440"/>
      <c r="EM25" s="440"/>
      <c r="EN25" s="440"/>
      <c r="EO25" s="440"/>
      <c r="EP25" s="440"/>
      <c r="EQ25" s="440"/>
      <c r="ER25" s="440"/>
      <c r="ES25" s="440"/>
      <c r="ET25" s="440"/>
      <c r="EU25" s="440"/>
      <c r="EV25" s="440"/>
      <c r="EW25" s="440"/>
      <c r="EX25" s="440"/>
      <c r="EY25" s="440"/>
      <c r="EZ25" s="440"/>
      <c r="FA25" s="440"/>
      <c r="FB25" s="440"/>
      <c r="FC25" s="440"/>
      <c r="FD25" s="440"/>
      <c r="FE25" s="440"/>
      <c r="FF25" s="440"/>
      <c r="FG25" s="440"/>
      <c r="FH25" s="440"/>
      <c r="FI25" s="440"/>
      <c r="FJ25" s="440"/>
      <c r="FK25" s="440"/>
      <c r="FL25" s="440"/>
      <c r="FM25" s="440"/>
      <c r="FN25" s="440"/>
      <c r="FO25" s="440"/>
      <c r="FP25" s="440"/>
      <c r="FQ25" s="440"/>
      <c r="FR25" s="440"/>
      <c r="FS25" s="440"/>
      <c r="FT25" s="440"/>
      <c r="FU25" s="440"/>
      <c r="FV25" s="440"/>
      <c r="FW25" s="440"/>
      <c r="FX25" s="440"/>
      <c r="FY25" s="440"/>
      <c r="FZ25" s="440"/>
      <c r="GA25" s="440"/>
      <c r="GB25" s="440"/>
      <c r="GC25" s="440"/>
      <c r="GD25" s="440"/>
      <c r="GE25" s="440"/>
      <c r="GF25" s="440"/>
      <c r="GG25" s="440"/>
      <c r="GH25" s="440"/>
      <c r="GI25" s="440"/>
      <c r="GJ25" s="440"/>
      <c r="GK25" s="440"/>
      <c r="GL25" s="440"/>
      <c r="GM25" s="440"/>
      <c r="GN25" s="440"/>
      <c r="GO25" s="440"/>
      <c r="GP25" s="440"/>
      <c r="GQ25" s="440"/>
      <c r="GR25" s="440"/>
      <c r="GS25" s="440"/>
      <c r="GT25" s="440"/>
      <c r="GU25" s="440"/>
      <c r="GV25" s="440"/>
      <c r="GW25" s="440"/>
      <c r="GX25" s="440"/>
      <c r="GY25" s="440"/>
      <c r="GZ25" s="440"/>
      <c r="HA25" s="440"/>
      <c r="HB25" s="440"/>
      <c r="HC25" s="440"/>
      <c r="HD25" s="440"/>
      <c r="HE25" s="440"/>
      <c r="HF25" s="440"/>
      <c r="HG25" s="440"/>
      <c r="HH25" s="440"/>
      <c r="HI25" s="440"/>
      <c r="HJ25" s="440"/>
      <c r="HK25" s="440"/>
      <c r="HL25" s="440"/>
      <c r="HM25" s="440"/>
      <c r="HN25" s="440"/>
      <c r="HO25" s="440"/>
      <c r="HP25" s="440"/>
      <c r="HQ25" s="440"/>
      <c r="HR25" s="440"/>
      <c r="HS25" s="440"/>
      <c r="HT25" s="440"/>
      <c r="HU25" s="440"/>
      <c r="HV25" s="440"/>
      <c r="HW25" s="440"/>
      <c r="HX25" s="440"/>
      <c r="HY25" s="440"/>
      <c r="HZ25" s="440"/>
      <c r="IA25" s="440"/>
      <c r="IB25" s="440"/>
      <c r="IC25" s="440"/>
      <c r="ID25" s="440"/>
      <c r="IE25" s="440"/>
      <c r="IF25" s="440"/>
      <c r="IG25" s="440"/>
      <c r="IH25" s="440"/>
      <c r="II25" s="440"/>
      <c r="IJ25" s="440"/>
      <c r="IK25" s="440"/>
      <c r="IL25" s="440"/>
      <c r="IM25" s="440"/>
      <c r="IN25" s="440"/>
      <c r="IO25" s="440"/>
      <c r="IP25" s="440"/>
      <c r="IQ25" s="440"/>
      <c r="IR25" s="440"/>
      <c r="IS25" s="440"/>
      <c r="IT25" s="440"/>
      <c r="IU25" s="440"/>
      <c r="IV25" s="440"/>
      <c r="IW25" s="440"/>
      <c r="IX25" s="440"/>
      <c r="IY25" s="440"/>
      <c r="IZ25" s="440"/>
      <c r="JA25" s="440"/>
      <c r="JB25" s="440"/>
      <c r="JC25" s="440"/>
      <c r="JD25" s="440"/>
      <c r="JE25" s="440"/>
      <c r="JF25" s="440"/>
      <c r="JG25" s="440"/>
      <c r="JH25" s="440"/>
      <c r="JI25" s="440"/>
      <c r="JJ25" s="440"/>
      <c r="JK25" s="440"/>
      <c r="JL25" s="440"/>
      <c r="JM25" s="440"/>
      <c r="JN25" s="440"/>
      <c r="JO25" s="440"/>
      <c r="JP25" s="440"/>
      <c r="JQ25" s="440"/>
      <c r="JR25" s="440"/>
      <c r="JS25" s="440"/>
      <c r="JT25" s="440"/>
      <c r="JU25" s="440"/>
      <c r="JV25" s="440"/>
      <c r="JW25" s="440"/>
      <c r="JX25" s="440"/>
      <c r="JY25" s="440"/>
      <c r="JZ25" s="440"/>
      <c r="KA25" s="440"/>
      <c r="KB25" s="440"/>
      <c r="KC25" s="440"/>
      <c r="KD25" s="440"/>
      <c r="KE25" s="440"/>
      <c r="KF25" s="440"/>
      <c r="KG25" s="440"/>
      <c r="KH25" s="440"/>
      <c r="KI25" s="440"/>
      <c r="KJ25" s="440"/>
      <c r="KK25" s="440"/>
      <c r="KL25" s="440"/>
      <c r="KM25" s="440"/>
      <c r="KN25" s="440"/>
      <c r="KO25" s="440"/>
      <c r="KP25" s="440"/>
      <c r="KQ25" s="440"/>
      <c r="KR25" s="440"/>
      <c r="KS25" s="440"/>
      <c r="KT25" s="440"/>
      <c r="KU25" s="440"/>
      <c r="KV25" s="440"/>
      <c r="KW25" s="440"/>
      <c r="KX25" s="440"/>
      <c r="KY25" s="440"/>
      <c r="KZ25" s="440"/>
      <c r="LA25" s="440"/>
      <c r="LB25" s="440"/>
      <c r="LC25" s="440"/>
      <c r="LD25" s="440"/>
      <c r="LE25" s="440"/>
      <c r="LF25" s="440"/>
      <c r="LG25" s="440"/>
      <c r="LH25" s="440"/>
      <c r="LI25" s="440"/>
      <c r="LJ25" s="440"/>
      <c r="LK25" s="440"/>
      <c r="LL25" s="440"/>
      <c r="LM25" s="440"/>
      <c r="LN25" s="440"/>
      <c r="LO25" s="440"/>
      <c r="LP25" s="440"/>
      <c r="LQ25" s="440"/>
      <c r="LR25" s="440"/>
      <c r="LS25" s="440"/>
      <c r="LT25" s="440"/>
      <c r="LU25" s="440"/>
      <c r="LV25" s="440"/>
      <c r="LW25" s="440"/>
      <c r="LX25" s="440"/>
      <c r="LY25" s="440"/>
      <c r="LZ25" s="440"/>
      <c r="MA25" s="440"/>
      <c r="MB25" s="440"/>
      <c r="MC25" s="440"/>
      <c r="MD25" s="440"/>
      <c r="ME25" s="440"/>
      <c r="MF25" s="440"/>
      <c r="MG25" s="440"/>
      <c r="MH25" s="440"/>
      <c r="MI25" s="440"/>
      <c r="MJ25" s="440"/>
      <c r="MK25" s="440"/>
      <c r="ML25" s="440"/>
      <c r="MM25" s="440"/>
      <c r="MN25" s="440"/>
      <c r="MO25" s="440"/>
      <c r="MP25" s="440"/>
      <c r="MQ25" s="440"/>
      <c r="MR25" s="440"/>
      <c r="MS25" s="440"/>
      <c r="MT25" s="440"/>
      <c r="MU25" s="440"/>
      <c r="MV25" s="440"/>
      <c r="MW25" s="440"/>
      <c r="MX25" s="440"/>
      <c r="MY25" s="440"/>
      <c r="MZ25" s="440"/>
      <c r="NA25" s="440"/>
      <c r="NB25" s="440"/>
      <c r="NC25" s="440"/>
      <c r="ND25" s="440"/>
      <c r="NE25" s="440"/>
      <c r="NF25" s="440"/>
      <c r="NG25" s="440"/>
      <c r="NH25" s="440"/>
      <c r="NI25" s="440"/>
      <c r="NJ25" s="440"/>
      <c r="NK25" s="440"/>
      <c r="NL25" s="440"/>
      <c r="NM25" s="440"/>
      <c r="NN25" s="440"/>
      <c r="NO25" s="440"/>
      <c r="NP25" s="440"/>
      <c r="NQ25" s="440"/>
      <c r="NR25" s="440"/>
      <c r="NS25" s="440"/>
      <c r="NT25" s="440"/>
      <c r="NU25" s="440"/>
      <c r="NV25" s="440"/>
      <c r="NW25" s="440"/>
      <c r="NX25" s="440"/>
      <c r="NY25" s="440"/>
      <c r="NZ25" s="440"/>
      <c r="OA25" s="440"/>
      <c r="OB25" s="440"/>
      <c r="OC25" s="440"/>
      <c r="OD25" s="440"/>
      <c r="OE25" s="440"/>
      <c r="OF25" s="440"/>
      <c r="OG25" s="440"/>
      <c r="OH25" s="440"/>
      <c r="OI25" s="440"/>
      <c r="OJ25" s="440"/>
      <c r="OK25" s="440"/>
      <c r="OL25" s="440"/>
      <c r="OM25" s="440"/>
      <c r="ON25" s="440"/>
      <c r="OO25" s="440"/>
      <c r="OP25" s="440"/>
      <c r="OQ25" s="440"/>
      <c r="OR25" s="440"/>
      <c r="OS25" s="440"/>
      <c r="OT25" s="440"/>
      <c r="OU25" s="440"/>
      <c r="OV25" s="440"/>
      <c r="OW25" s="440"/>
      <c r="OX25" s="440"/>
      <c r="OY25" s="440"/>
      <c r="OZ25" s="440"/>
      <c r="PA25" s="440"/>
      <c r="PB25" s="440"/>
      <c r="PC25" s="440"/>
      <c r="PD25" s="440"/>
      <c r="PE25" s="440"/>
      <c r="PF25" s="440"/>
      <c r="PG25" s="440"/>
      <c r="PH25" s="440"/>
      <c r="PI25" s="440"/>
      <c r="PJ25" s="440"/>
      <c r="PK25" s="440"/>
      <c r="PL25" s="440"/>
      <c r="PM25" s="440"/>
      <c r="PN25" s="440"/>
      <c r="PO25" s="440"/>
      <c r="PP25" s="440"/>
      <c r="PQ25" s="440"/>
      <c r="PR25" s="440"/>
      <c r="PS25" s="440"/>
      <c r="PT25" s="440"/>
      <c r="PU25" s="440"/>
      <c r="PV25" s="440"/>
      <c r="PW25" s="440"/>
      <c r="PX25" s="440"/>
      <c r="PY25" s="440"/>
      <c r="PZ25" s="440"/>
      <c r="QA25" s="440"/>
      <c r="QB25" s="440"/>
      <c r="QC25" s="440"/>
      <c r="QD25" s="440"/>
      <c r="QE25" s="440"/>
      <c r="QF25" s="440"/>
      <c r="QG25" s="440"/>
      <c r="QH25" s="440"/>
      <c r="QI25" s="440"/>
      <c r="QJ25" s="440"/>
      <c r="QK25" s="440"/>
      <c r="QL25" s="440"/>
      <c r="QM25" s="440"/>
      <c r="QN25" s="440"/>
      <c r="QO25" s="440"/>
      <c r="QP25" s="440"/>
      <c r="QQ25" s="440"/>
      <c r="QR25" s="440"/>
      <c r="QS25" s="440"/>
      <c r="QT25" s="440"/>
      <c r="QU25" s="440"/>
      <c r="QV25" s="440"/>
      <c r="QW25" s="440"/>
      <c r="QX25" s="440"/>
      <c r="QY25" s="440"/>
      <c r="QZ25" s="440"/>
      <c r="RA25" s="440"/>
      <c r="RB25" s="440"/>
      <c r="RC25" s="440"/>
      <c r="RD25" s="440"/>
      <c r="RE25" s="440"/>
      <c r="RF25" s="440"/>
      <c r="RG25" s="440"/>
      <c r="RH25" s="440"/>
      <c r="RI25" s="440"/>
      <c r="RJ25" s="440"/>
      <c r="RK25" s="440"/>
      <c r="RL25" s="440"/>
      <c r="RM25" s="440"/>
      <c r="RN25" s="440"/>
      <c r="RO25" s="440"/>
      <c r="RP25" s="440"/>
      <c r="RQ25" s="440"/>
      <c r="RR25" s="440"/>
      <c r="RS25" s="440"/>
      <c r="RT25" s="440"/>
      <c r="RU25" s="440"/>
      <c r="RV25" s="440"/>
      <c r="RW25" s="440"/>
      <c r="RX25" s="440"/>
      <c r="RY25" s="440"/>
      <c r="RZ25" s="440"/>
      <c r="SA25" s="440"/>
      <c r="SB25" s="440"/>
      <c r="SC25" s="440"/>
      <c r="SD25" s="440"/>
      <c r="SE25" s="440"/>
      <c r="SF25" s="440"/>
      <c r="SG25" s="440"/>
      <c r="SH25" s="440"/>
      <c r="SI25" s="440"/>
      <c r="SJ25" s="440"/>
      <c r="SK25" s="440"/>
      <c r="SL25" s="440"/>
      <c r="SM25" s="440"/>
      <c r="SN25" s="440"/>
      <c r="SO25" s="440"/>
      <c r="SP25" s="440"/>
      <c r="SQ25" s="440"/>
      <c r="SR25" s="440"/>
      <c r="SS25" s="440"/>
      <c r="ST25" s="440"/>
      <c r="SU25" s="440"/>
      <c r="SV25" s="440"/>
      <c r="SW25" s="440"/>
      <c r="SX25" s="440"/>
      <c r="SY25" s="440"/>
      <c r="SZ25" s="440"/>
      <c r="TA25" s="440"/>
      <c r="TB25" s="440"/>
      <c r="TC25" s="440"/>
      <c r="TD25" s="440"/>
      <c r="TE25" s="440"/>
      <c r="TF25" s="440"/>
      <c r="TG25" s="440"/>
      <c r="TH25" s="440"/>
      <c r="TI25" s="440"/>
      <c r="TJ25" s="440"/>
      <c r="TK25" s="440"/>
      <c r="TL25" s="440"/>
      <c r="TM25" s="440"/>
      <c r="TN25" s="440"/>
      <c r="TO25" s="440"/>
      <c r="TP25" s="440"/>
      <c r="TQ25" s="440"/>
      <c r="TR25" s="440"/>
      <c r="TS25" s="440"/>
      <c r="TT25" s="440"/>
      <c r="TU25" s="440"/>
      <c r="TV25" s="440"/>
      <c r="TW25" s="440"/>
      <c r="TX25" s="440"/>
      <c r="TY25" s="440"/>
      <c r="TZ25" s="440"/>
      <c r="UA25" s="440"/>
      <c r="UB25" s="440"/>
      <c r="UC25" s="440"/>
      <c r="UD25" s="440"/>
      <c r="UE25" s="440"/>
      <c r="UF25" s="440"/>
      <c r="UG25" s="440"/>
      <c r="UH25" s="440"/>
      <c r="UI25" s="440"/>
      <c r="UJ25" s="440"/>
      <c r="UK25" s="440"/>
      <c r="UL25" s="440"/>
      <c r="UM25" s="440"/>
      <c r="UN25" s="440"/>
      <c r="UO25" s="440"/>
      <c r="UP25" s="440"/>
      <c r="UQ25" s="440"/>
      <c r="UR25" s="440"/>
      <c r="US25" s="440"/>
      <c r="UT25" s="440"/>
      <c r="UU25" s="440"/>
      <c r="UV25" s="440"/>
      <c r="UW25" s="440"/>
      <c r="UX25" s="440"/>
      <c r="UY25" s="440"/>
      <c r="UZ25" s="440"/>
      <c r="VA25" s="440"/>
      <c r="VB25" s="440"/>
      <c r="VC25" s="440"/>
      <c r="VD25" s="440"/>
      <c r="VE25" s="440"/>
      <c r="VF25" s="440"/>
      <c r="VG25" s="440"/>
      <c r="VH25" s="440"/>
      <c r="VI25" s="440"/>
      <c r="VJ25" s="440"/>
      <c r="VK25" s="440"/>
      <c r="VL25" s="440"/>
      <c r="VM25" s="440"/>
      <c r="VN25" s="440"/>
      <c r="VO25" s="440"/>
      <c r="VP25" s="440"/>
      <c r="VQ25" s="440"/>
      <c r="VR25" s="440"/>
      <c r="VS25" s="440"/>
      <c r="VT25" s="440"/>
      <c r="VU25" s="440"/>
      <c r="VV25" s="440"/>
      <c r="VW25" s="440"/>
      <c r="VX25" s="440"/>
      <c r="VY25" s="440"/>
      <c r="VZ25" s="440"/>
      <c r="WA25" s="440"/>
      <c r="WB25" s="440"/>
      <c r="WC25" s="440"/>
      <c r="WD25" s="440"/>
      <c r="WE25" s="440"/>
      <c r="WF25" s="440"/>
      <c r="WG25" s="440"/>
      <c r="WH25" s="440"/>
      <c r="WI25" s="440"/>
      <c r="WJ25" s="440"/>
      <c r="WK25" s="440"/>
      <c r="WL25" s="440"/>
      <c r="WM25" s="440"/>
      <c r="WN25" s="440"/>
      <c r="WO25" s="440"/>
      <c r="WP25" s="440"/>
      <c r="WQ25" s="440"/>
      <c r="WR25" s="440"/>
      <c r="WS25" s="440"/>
      <c r="WT25" s="440"/>
      <c r="WU25" s="440"/>
      <c r="WV25" s="440"/>
      <c r="WW25" s="440"/>
      <c r="WX25" s="440"/>
      <c r="WY25" s="440"/>
      <c r="WZ25" s="440"/>
      <c r="XA25" s="440"/>
      <c r="XB25" s="440"/>
      <c r="XC25" s="440"/>
      <c r="XD25" s="440"/>
      <c r="XE25" s="440"/>
      <c r="XF25" s="440"/>
      <c r="XG25" s="440"/>
      <c r="XH25" s="440"/>
      <c r="XI25" s="440"/>
      <c r="XJ25" s="440"/>
      <c r="XK25" s="440"/>
      <c r="XL25" s="440"/>
      <c r="XM25" s="440"/>
      <c r="XN25" s="440"/>
      <c r="XO25" s="440"/>
      <c r="XP25" s="440"/>
      <c r="XQ25" s="440"/>
      <c r="XR25" s="440"/>
      <c r="XS25" s="440"/>
      <c r="XT25" s="440"/>
      <c r="XU25" s="440"/>
      <c r="XV25" s="440"/>
      <c r="XW25" s="440"/>
      <c r="XX25" s="440"/>
      <c r="XY25" s="440"/>
      <c r="XZ25" s="440"/>
      <c r="YA25" s="440"/>
      <c r="YB25" s="440"/>
      <c r="YC25" s="440"/>
      <c r="YD25" s="440"/>
      <c r="YE25" s="440"/>
      <c r="YF25" s="440"/>
      <c r="YG25" s="440"/>
      <c r="YH25" s="440"/>
      <c r="YI25" s="440"/>
      <c r="YJ25" s="440"/>
      <c r="YK25" s="440"/>
      <c r="YL25" s="440"/>
      <c r="YM25" s="440"/>
      <c r="YN25" s="440"/>
      <c r="YO25" s="440"/>
      <c r="YP25" s="440"/>
      <c r="YQ25" s="440"/>
      <c r="YR25" s="440"/>
      <c r="YS25" s="440"/>
      <c r="YT25" s="440"/>
      <c r="YU25" s="440"/>
      <c r="YV25" s="440"/>
      <c r="YW25" s="440"/>
      <c r="YX25" s="440"/>
      <c r="YY25" s="440"/>
      <c r="YZ25" s="440"/>
      <c r="ZA25" s="440"/>
      <c r="ZB25" s="440"/>
      <c r="ZC25" s="440"/>
      <c r="ZD25" s="440"/>
      <c r="ZE25" s="440"/>
      <c r="ZF25" s="440"/>
      <c r="ZG25" s="440"/>
      <c r="ZH25" s="440"/>
      <c r="ZI25" s="440"/>
      <c r="ZJ25" s="440"/>
      <c r="ZK25" s="440"/>
      <c r="ZL25" s="440"/>
      <c r="ZM25" s="440"/>
      <c r="ZN25" s="440"/>
      <c r="ZO25" s="440"/>
      <c r="ZP25" s="440"/>
      <c r="ZQ25" s="440"/>
      <c r="ZR25" s="440"/>
      <c r="ZS25" s="440"/>
      <c r="ZT25" s="440"/>
      <c r="ZU25" s="440"/>
      <c r="ZV25" s="440"/>
      <c r="ZW25" s="440"/>
      <c r="ZX25" s="440"/>
      <c r="ZY25" s="440"/>
      <c r="ZZ25" s="440"/>
      <c r="AAA25" s="440"/>
      <c r="AAB25" s="440"/>
      <c r="AAC25" s="440"/>
      <c r="AAD25" s="440"/>
      <c r="AAE25" s="440"/>
      <c r="AAF25" s="440"/>
      <c r="AAG25" s="440"/>
      <c r="AAH25" s="440"/>
      <c r="AAI25" s="440"/>
      <c r="AAJ25" s="440"/>
      <c r="AAK25" s="440"/>
      <c r="AAL25" s="440"/>
      <c r="AAM25" s="440"/>
      <c r="AAN25" s="440"/>
      <c r="AAO25" s="440"/>
      <c r="AAP25" s="440"/>
      <c r="AAQ25" s="440"/>
      <c r="AAR25" s="440"/>
      <c r="AAS25" s="440"/>
      <c r="AAT25" s="440"/>
      <c r="AAU25" s="440"/>
      <c r="AAV25" s="440"/>
      <c r="AAW25" s="440"/>
      <c r="AAX25" s="440"/>
      <c r="AAY25" s="440"/>
      <c r="AAZ25" s="440"/>
      <c r="ABA25" s="440"/>
      <c r="ABB25" s="440"/>
      <c r="ABC25" s="440"/>
      <c r="ABD25" s="440"/>
      <c r="ABE25" s="440"/>
      <c r="ABF25" s="440"/>
      <c r="ABG25" s="440"/>
      <c r="ABH25" s="440"/>
      <c r="ABI25" s="440"/>
      <c r="ABJ25" s="440"/>
      <c r="ABK25" s="440"/>
      <c r="ABL25" s="440"/>
      <c r="ABM25" s="440"/>
      <c r="ABN25" s="440"/>
      <c r="ABO25" s="440"/>
      <c r="ABP25" s="440"/>
      <c r="ABQ25" s="440"/>
      <c r="ABR25" s="440"/>
      <c r="ABS25" s="440"/>
      <c r="ABT25" s="440"/>
      <c r="ABU25" s="440"/>
      <c r="ABV25" s="440"/>
      <c r="ABW25" s="440"/>
      <c r="ABX25" s="440"/>
      <c r="ABY25" s="440"/>
      <c r="ABZ25" s="440"/>
      <c r="ACA25" s="440"/>
      <c r="ACB25" s="440"/>
      <c r="ACC25" s="440"/>
      <c r="ACD25" s="440"/>
      <c r="ACE25" s="440"/>
      <c r="ACF25" s="440"/>
      <c r="ACG25" s="440"/>
      <c r="ACH25" s="440"/>
      <c r="ACI25" s="440"/>
      <c r="ACJ25" s="440"/>
      <c r="ACK25" s="440"/>
      <c r="ACL25" s="440"/>
      <c r="ACM25" s="440"/>
      <c r="ACN25" s="440"/>
      <c r="ACO25" s="440"/>
      <c r="ACP25" s="440"/>
      <c r="ACQ25" s="440"/>
      <c r="ACR25" s="440"/>
      <c r="ACS25" s="440"/>
      <c r="ACT25" s="440"/>
      <c r="ACU25" s="440"/>
      <c r="ACV25" s="440"/>
      <c r="ACW25" s="440"/>
      <c r="ACX25" s="440"/>
      <c r="ACY25" s="440"/>
      <c r="ACZ25" s="440"/>
      <c r="ADA25" s="440"/>
      <c r="ADB25" s="440"/>
      <c r="ADC25" s="440"/>
      <c r="ADD25" s="440"/>
      <c r="ADE25" s="440"/>
      <c r="ADF25" s="440"/>
      <c r="ADG25" s="440"/>
      <c r="ADH25" s="440"/>
      <c r="ADI25" s="440"/>
      <c r="ADJ25" s="440"/>
      <c r="ADK25" s="440"/>
      <c r="ADL25" s="440"/>
      <c r="ADM25" s="440"/>
      <c r="ADN25" s="440"/>
      <c r="ADO25" s="440"/>
      <c r="ADP25" s="440"/>
      <c r="ADQ25" s="440"/>
      <c r="ADR25" s="440"/>
      <c r="ADS25" s="440"/>
      <c r="ADT25" s="440"/>
      <c r="ADU25" s="440"/>
      <c r="ADV25" s="440"/>
      <c r="ADW25" s="440"/>
      <c r="ADX25" s="440"/>
      <c r="ADY25" s="440"/>
      <c r="ADZ25" s="440"/>
      <c r="AEA25" s="440"/>
      <c r="AEB25" s="440"/>
      <c r="AEC25" s="440"/>
      <c r="AED25" s="440"/>
      <c r="AEE25" s="440"/>
      <c r="AEF25" s="440"/>
      <c r="AEG25" s="440"/>
      <c r="AEH25" s="440"/>
      <c r="AEI25" s="440"/>
      <c r="AEJ25" s="440"/>
      <c r="AEK25" s="440"/>
      <c r="AEL25" s="440"/>
      <c r="AEM25" s="440"/>
      <c r="AEN25" s="440"/>
      <c r="AEO25" s="440"/>
      <c r="AEP25" s="440"/>
      <c r="AEQ25" s="440"/>
      <c r="AER25" s="440"/>
      <c r="AES25" s="440"/>
      <c r="AET25" s="440"/>
      <c r="AEU25" s="440"/>
      <c r="AEV25" s="440"/>
      <c r="AEW25" s="440"/>
      <c r="AEX25" s="440"/>
      <c r="AEY25" s="440"/>
      <c r="AEZ25" s="440"/>
      <c r="AFA25" s="440"/>
      <c r="AFB25" s="440"/>
      <c r="AFC25" s="440"/>
      <c r="AFD25" s="440"/>
      <c r="AFE25" s="440"/>
      <c r="AFF25" s="440"/>
      <c r="AFG25" s="440"/>
      <c r="AFH25" s="440"/>
      <c r="AFI25" s="440"/>
      <c r="AFJ25" s="440"/>
      <c r="AFK25" s="440"/>
      <c r="AFL25" s="440"/>
      <c r="AFM25" s="440"/>
      <c r="AFN25" s="440"/>
      <c r="AFO25" s="440"/>
      <c r="AFP25" s="440"/>
      <c r="AFQ25" s="440"/>
      <c r="AFR25" s="440"/>
      <c r="AFS25" s="440"/>
      <c r="AFT25" s="440"/>
      <c r="AFU25" s="440"/>
      <c r="AFV25" s="440"/>
      <c r="AFW25" s="440"/>
      <c r="AFX25" s="440"/>
      <c r="AFY25" s="440"/>
      <c r="AFZ25" s="440"/>
      <c r="AGA25" s="440"/>
      <c r="AGB25" s="440"/>
      <c r="AGC25" s="440"/>
      <c r="AGD25" s="440"/>
      <c r="AGE25" s="440"/>
      <c r="AGF25" s="440"/>
      <c r="AGG25" s="440"/>
      <c r="AGH25" s="440"/>
      <c r="AGI25" s="440"/>
      <c r="AGJ25" s="440"/>
      <c r="AGK25" s="440"/>
      <c r="AGL25" s="440"/>
      <c r="AGM25" s="440"/>
      <c r="AGN25" s="440"/>
      <c r="AGO25" s="440"/>
      <c r="AGP25" s="440"/>
      <c r="AGQ25" s="440"/>
      <c r="AGR25" s="440"/>
      <c r="AGS25" s="440"/>
      <c r="AGT25" s="440"/>
      <c r="AGU25" s="440"/>
      <c r="AGV25" s="440"/>
      <c r="AGW25" s="440"/>
      <c r="AGX25" s="440"/>
      <c r="AGY25" s="440"/>
      <c r="AGZ25" s="440"/>
      <c r="AHA25" s="440"/>
      <c r="AHB25" s="440"/>
      <c r="AHC25" s="440"/>
      <c r="AHD25" s="440"/>
      <c r="AHE25" s="440"/>
      <c r="AHF25" s="440"/>
      <c r="AHG25" s="440"/>
      <c r="AHH25" s="440"/>
      <c r="AHI25" s="440"/>
      <c r="AHJ25" s="440"/>
      <c r="AHK25" s="440"/>
      <c r="AHL25" s="440"/>
      <c r="AHM25" s="440"/>
      <c r="AHN25" s="440"/>
      <c r="AHO25" s="440"/>
      <c r="AHP25" s="440"/>
      <c r="AHQ25" s="440"/>
      <c r="AHR25" s="440"/>
      <c r="AHS25" s="440"/>
      <c r="AHT25" s="440"/>
      <c r="AHU25" s="440"/>
      <c r="AHV25" s="440"/>
      <c r="AHW25" s="440"/>
      <c r="AHX25" s="440"/>
      <c r="AHY25" s="440"/>
      <c r="AHZ25" s="440"/>
      <c r="AIA25" s="440"/>
      <c r="AIB25" s="440"/>
      <c r="AIC25" s="440"/>
      <c r="AID25" s="440"/>
      <c r="AIE25" s="440"/>
      <c r="AIF25" s="440"/>
      <c r="AIG25" s="440"/>
      <c r="AIH25" s="440"/>
      <c r="AII25" s="440"/>
      <c r="AIJ25" s="440"/>
      <c r="AIK25" s="440"/>
      <c r="AIL25" s="440"/>
      <c r="AIM25" s="440"/>
      <c r="AIN25" s="440"/>
      <c r="AIO25" s="440"/>
      <c r="AIP25" s="440"/>
      <c r="AIQ25" s="440"/>
      <c r="AIR25" s="440"/>
      <c r="AIS25" s="440"/>
      <c r="AIT25" s="440"/>
      <c r="AIU25" s="440"/>
      <c r="AIV25" s="440"/>
      <c r="AIW25" s="440"/>
      <c r="AIX25" s="440"/>
      <c r="AIY25" s="440"/>
      <c r="AIZ25" s="440"/>
      <c r="AJA25" s="440"/>
      <c r="AJB25" s="440"/>
      <c r="AJC25" s="440"/>
      <c r="AJD25" s="440"/>
      <c r="AJE25" s="440"/>
      <c r="AJF25" s="440"/>
      <c r="AJG25" s="440"/>
      <c r="AJH25" s="440"/>
      <c r="AJI25" s="440"/>
      <c r="AJJ25" s="440"/>
      <c r="AJK25" s="440"/>
      <c r="AJL25" s="440"/>
      <c r="AJM25" s="440"/>
      <c r="AJN25" s="440"/>
      <c r="AJO25" s="440"/>
      <c r="AJP25" s="440"/>
      <c r="AJQ25" s="440"/>
      <c r="AJR25" s="440"/>
      <c r="AJS25" s="440"/>
      <c r="AJT25" s="440"/>
      <c r="AJU25" s="440"/>
      <c r="AJV25" s="440"/>
      <c r="AJW25" s="440"/>
      <c r="AJX25" s="440"/>
      <c r="AJY25" s="440"/>
      <c r="AJZ25" s="440"/>
      <c r="AKA25" s="440"/>
      <c r="AKB25" s="440"/>
      <c r="AKC25" s="440"/>
      <c r="AKD25" s="440"/>
      <c r="AKE25" s="440"/>
      <c r="AKF25" s="440"/>
      <c r="AKG25" s="440"/>
      <c r="AKH25" s="440"/>
      <c r="AKI25" s="440"/>
      <c r="AKJ25" s="440"/>
      <c r="AKK25" s="440"/>
      <c r="AKL25" s="440"/>
      <c r="AKM25" s="440"/>
      <c r="AKN25" s="440"/>
      <c r="AKO25" s="440"/>
      <c r="AKP25" s="440"/>
      <c r="AKQ25" s="440"/>
      <c r="AKR25" s="440"/>
      <c r="AKS25" s="440"/>
      <c r="AKT25" s="440"/>
      <c r="AKU25" s="440"/>
      <c r="AKV25" s="440"/>
      <c r="AKW25" s="440"/>
      <c r="AKX25" s="440"/>
      <c r="AKY25" s="440"/>
      <c r="AKZ25" s="440"/>
      <c r="ALA25" s="440"/>
      <c r="ALB25" s="440"/>
      <c r="ALC25" s="440"/>
      <c r="ALD25" s="440"/>
      <c r="ALE25" s="440"/>
      <c r="ALF25" s="440"/>
      <c r="ALG25" s="440"/>
      <c r="ALH25" s="440"/>
      <c r="ALI25" s="440"/>
      <c r="ALJ25" s="440"/>
      <c r="ALK25" s="440"/>
      <c r="ALL25" s="440"/>
      <c r="ALM25" s="440"/>
      <c r="ALN25" s="440"/>
      <c r="ALO25" s="440"/>
      <c r="ALP25" s="440"/>
      <c r="ALQ25" s="440"/>
      <c r="ALR25" s="440"/>
      <c r="ALS25" s="440"/>
      <c r="ALT25" s="440"/>
      <c r="ALU25" s="440"/>
      <c r="ALV25" s="440"/>
      <c r="ALW25" s="440"/>
      <c r="ALX25" s="440"/>
      <c r="ALY25" s="440"/>
      <c r="ALZ25" s="440"/>
      <c r="AMA25" s="440"/>
      <c r="AMB25" s="440"/>
      <c r="AMC25" s="440"/>
      <c r="AMD25" s="440"/>
      <c r="AME25" s="440"/>
      <c r="AMF25" s="440"/>
      <c r="AMG25" s="440"/>
      <c r="AMH25" s="440"/>
      <c r="AMI25" s="440"/>
      <c r="AMJ25" s="440"/>
    </row>
    <row r="26" spans="1:1024" s="9" customFormat="1" ht="17.399999999999999" thickBot="1" x14ac:dyDescent="0.4">
      <c r="A26" s="287" t="s">
        <v>154</v>
      </c>
      <c r="B26" s="24">
        <v>-13.78</v>
      </c>
      <c r="E26" s="25"/>
      <c r="F26" s="169"/>
      <c r="G26" s="25"/>
      <c r="H26" s="25"/>
      <c r="I26" s="25"/>
      <c r="J26" s="25"/>
    </row>
    <row r="27" spans="1:1024" x14ac:dyDescent="0.3">
      <c r="B27" s="23"/>
    </row>
    <row r="28" spans="1:1024" s="29" customFormat="1" x14ac:dyDescent="0.3">
      <c r="A28" s="26" t="s">
        <v>19</v>
      </c>
      <c r="B28" s="27"/>
      <c r="C28" s="27"/>
      <c r="D28" s="27"/>
      <c r="E28" s="28"/>
      <c r="F28" s="170"/>
      <c r="G28" s="28"/>
      <c r="H28" s="28"/>
      <c r="I28" s="28"/>
      <c r="J28" s="28"/>
      <c r="K28" s="27"/>
      <c r="L28" s="27"/>
      <c r="M28" s="27"/>
    </row>
    <row r="29" spans="1:1024" x14ac:dyDescent="0.3">
      <c r="A29" s="1" t="s">
        <v>20</v>
      </c>
      <c r="B29" s="30">
        <v>0.1</v>
      </c>
      <c r="C29" s="16" t="s">
        <v>21</v>
      </c>
      <c r="D29" s="30"/>
      <c r="E29" s="15"/>
      <c r="G29" s="15"/>
      <c r="H29" s="15"/>
      <c r="I29" s="15"/>
      <c r="J29" s="15"/>
      <c r="K29" s="16"/>
      <c r="L29" s="16"/>
      <c r="M29" s="16"/>
    </row>
    <row r="30" spans="1:1024" x14ac:dyDescent="0.3">
      <c r="A30" s="1" t="s">
        <v>22</v>
      </c>
      <c r="B30" s="13">
        <v>25</v>
      </c>
      <c r="C30" s="16" t="s">
        <v>23</v>
      </c>
      <c r="D30" s="16"/>
      <c r="E30" s="15"/>
      <c r="G30" s="15"/>
      <c r="H30" s="15"/>
      <c r="I30" s="15"/>
      <c r="J30" s="15"/>
      <c r="K30" s="16"/>
      <c r="L30" s="16"/>
      <c r="M30" s="16"/>
    </row>
    <row r="31" spans="1:1024" x14ac:dyDescent="0.3">
      <c r="A31" s="1" t="s">
        <v>24</v>
      </c>
      <c r="B31" s="13">
        <v>25</v>
      </c>
      <c r="C31" s="16" t="s">
        <v>25</v>
      </c>
      <c r="D31" s="16"/>
      <c r="E31" s="15"/>
      <c r="G31" s="15"/>
      <c r="H31" s="15"/>
      <c r="I31" s="15"/>
      <c r="J31" s="15"/>
      <c r="K31" s="16"/>
      <c r="L31" s="16"/>
      <c r="M31" s="16"/>
    </row>
    <row r="32" spans="1:1024" s="9" customFormat="1" x14ac:dyDescent="0.3">
      <c r="A32" s="9" t="s">
        <v>26</v>
      </c>
      <c r="B32" s="31">
        <v>0.1</v>
      </c>
      <c r="C32" s="10" t="s">
        <v>27</v>
      </c>
      <c r="D32" s="10"/>
      <c r="E32" s="11"/>
      <c r="F32" s="169"/>
      <c r="G32" s="11"/>
      <c r="H32" s="11"/>
      <c r="I32" s="11"/>
      <c r="J32" s="11"/>
      <c r="K32" s="10"/>
      <c r="L32" s="10"/>
      <c r="M32" s="10"/>
    </row>
    <row r="33" spans="1:35" x14ac:dyDescent="0.3">
      <c r="B33" s="16"/>
      <c r="C33" s="16"/>
      <c r="D33" s="16"/>
      <c r="E33" s="15"/>
      <c r="G33" s="15"/>
      <c r="H33" s="15"/>
      <c r="I33" s="15"/>
      <c r="J33" s="15"/>
      <c r="K33" s="16"/>
      <c r="L33" s="16"/>
      <c r="M33" s="16"/>
    </row>
    <row r="34" spans="1:35" s="29" customFormat="1" x14ac:dyDescent="0.3">
      <c r="A34" s="26" t="s">
        <v>28</v>
      </c>
      <c r="B34" s="27"/>
      <c r="C34" s="27"/>
      <c r="D34" s="27"/>
      <c r="E34" s="28"/>
      <c r="F34" s="170"/>
      <c r="G34" s="28"/>
      <c r="H34" s="28"/>
      <c r="I34" s="28"/>
      <c r="J34" s="28"/>
      <c r="K34" s="27"/>
      <c r="L34" s="27"/>
      <c r="M34" s="27"/>
    </row>
    <row r="35" spans="1:35" ht="16.2" x14ac:dyDescent="0.3">
      <c r="A35" s="1" t="s">
        <v>29</v>
      </c>
      <c r="B35" s="13">
        <v>405</v>
      </c>
      <c r="C35" s="16" t="s">
        <v>30</v>
      </c>
      <c r="D35" s="16"/>
      <c r="E35" s="15"/>
      <c r="G35" s="15"/>
      <c r="H35" s="15"/>
      <c r="I35" s="15"/>
      <c r="J35" s="15"/>
      <c r="K35" s="16"/>
      <c r="L35" s="16"/>
      <c r="M35" s="16"/>
    </row>
    <row r="36" spans="1:35" x14ac:dyDescent="0.3">
      <c r="A36" s="1" t="s">
        <v>31</v>
      </c>
      <c r="B36" s="32">
        <v>-59.16</v>
      </c>
      <c r="C36" s="16" t="s">
        <v>30</v>
      </c>
      <c r="D36" s="16"/>
      <c r="E36" s="15"/>
      <c r="G36" s="15"/>
      <c r="H36" s="15"/>
      <c r="I36" s="15"/>
      <c r="J36" s="15"/>
      <c r="K36" s="16"/>
      <c r="L36" s="16"/>
      <c r="M36" s="16"/>
    </row>
    <row r="37" spans="1:35" ht="16.8" x14ac:dyDescent="0.35">
      <c r="A37" s="1" t="s">
        <v>32</v>
      </c>
      <c r="B37" s="13">
        <v>0</v>
      </c>
      <c r="C37" s="16" t="s">
        <v>33</v>
      </c>
      <c r="D37" s="16"/>
      <c r="E37" s="15"/>
      <c r="G37" s="15"/>
      <c r="H37" s="15"/>
      <c r="I37" s="15"/>
      <c r="J37" s="15"/>
      <c r="K37" s="16"/>
      <c r="L37" s="16"/>
      <c r="M37" s="16"/>
      <c r="N37" s="1">
        <f>(N50-0.1)/0.1*100</f>
        <v>0.39999999999999758</v>
      </c>
      <c r="O37" s="1">
        <f>(O50-0.1)/0.1*100</f>
        <v>0.79999999999999516</v>
      </c>
      <c r="P37" s="1">
        <f>(P50-0.1)/0.1*100</f>
        <v>1.1999999999999926</v>
      </c>
      <c r="Q37" s="1">
        <f>(Q50-0.1)/0.1*100</f>
        <v>1.5999999999999903</v>
      </c>
      <c r="R37" s="1">
        <f>(R50-0.1)/0.1*100</f>
        <v>1.999999999999988</v>
      </c>
    </row>
    <row r="38" spans="1:35" s="9" customFormat="1" ht="15" thickBot="1" x14ac:dyDescent="0.35">
      <c r="A38" s="31" t="s">
        <v>34</v>
      </c>
      <c r="B38" s="31">
        <v>-13.78</v>
      </c>
      <c r="C38" s="10"/>
      <c r="D38" s="10"/>
      <c r="E38" s="11"/>
      <c r="F38" s="169"/>
      <c r="G38" s="11"/>
      <c r="H38" s="11"/>
      <c r="I38" s="11"/>
      <c r="J38" s="11"/>
      <c r="K38" s="10"/>
      <c r="L38" s="10"/>
      <c r="M38" s="10"/>
    </row>
    <row r="39" spans="1:35" s="203" customFormat="1" x14ac:dyDescent="0.3">
      <c r="A39" s="264"/>
      <c r="B39" s="264"/>
      <c r="C39" s="265"/>
      <c r="D39" s="265"/>
      <c r="E39" s="266"/>
      <c r="F39" s="267"/>
      <c r="G39" s="266"/>
      <c r="H39" s="266"/>
      <c r="I39" s="266"/>
      <c r="J39" s="266"/>
      <c r="K39" s="265"/>
      <c r="L39" s="265"/>
      <c r="M39" s="265"/>
    </row>
    <row r="40" spans="1:35" s="29" customFormat="1" ht="15" thickBot="1" x14ac:dyDescent="0.35">
      <c r="A40" s="26" t="s">
        <v>57</v>
      </c>
      <c r="B40" s="27"/>
      <c r="C40" s="27"/>
      <c r="D40" s="27"/>
      <c r="E40" s="28"/>
      <c r="F40" s="170"/>
      <c r="G40" s="28"/>
      <c r="H40" s="28"/>
      <c r="I40" s="28"/>
      <c r="J40" s="28"/>
      <c r="K40" s="27"/>
      <c r="L40" s="27"/>
      <c r="M40" s="27"/>
    </row>
    <row r="41" spans="1:35" ht="18.75" customHeight="1" x14ac:dyDescent="0.3">
      <c r="A41" s="1" t="s">
        <v>58</v>
      </c>
      <c r="B41" s="68">
        <f>0.015/((6)^0.5)</f>
        <v>6.1237243569579455E-3</v>
      </c>
      <c r="C41" s="16" t="s">
        <v>23</v>
      </c>
      <c r="D41" s="69" t="s">
        <v>59</v>
      </c>
      <c r="E41" s="15"/>
      <c r="G41" s="15"/>
      <c r="H41" s="15" t="s">
        <v>60</v>
      </c>
      <c r="I41" s="12" t="s">
        <v>61</v>
      </c>
      <c r="J41" s="15"/>
      <c r="K41" s="16"/>
      <c r="L41" s="16"/>
      <c r="M41" s="16"/>
    </row>
    <row r="42" spans="1:35" s="9" customFormat="1" ht="15" thickBot="1" x14ac:dyDescent="0.35">
      <c r="A42" s="31" t="s">
        <v>62</v>
      </c>
      <c r="B42" s="18">
        <f>0.2/(3)^0.5</f>
        <v>0.11547005383792516</v>
      </c>
      <c r="C42" s="10" t="s">
        <v>30</v>
      </c>
      <c r="D42" s="10" t="s">
        <v>63</v>
      </c>
      <c r="E42" s="11"/>
      <c r="F42" s="169"/>
      <c r="G42" s="11"/>
      <c r="H42" s="11" t="s">
        <v>64</v>
      </c>
      <c r="I42" s="17" t="s">
        <v>65</v>
      </c>
      <c r="J42" s="11"/>
      <c r="K42" s="10"/>
      <c r="L42" s="10"/>
      <c r="M42" s="10"/>
    </row>
    <row r="43" spans="1:35" s="203" customFormat="1" x14ac:dyDescent="0.3">
      <c r="A43" s="264"/>
      <c r="B43" s="264"/>
      <c r="C43" s="265"/>
      <c r="D43" s="265"/>
      <c r="E43" s="266"/>
      <c r="F43" s="267"/>
      <c r="G43" s="266"/>
      <c r="H43" s="266"/>
      <c r="I43" s="266"/>
      <c r="J43" s="266"/>
      <c r="K43" s="265"/>
      <c r="L43" s="265"/>
      <c r="M43" s="265"/>
    </row>
    <row r="44" spans="1:35" x14ac:dyDescent="0.3">
      <c r="B44" s="16"/>
      <c r="C44" s="16"/>
      <c r="D44" s="16"/>
      <c r="E44" s="16"/>
      <c r="G44" s="15"/>
      <c r="H44" s="15"/>
      <c r="I44" s="15"/>
      <c r="J44" s="15"/>
      <c r="K44" s="16"/>
      <c r="L44" s="16"/>
      <c r="M44" s="16"/>
    </row>
    <row r="45" spans="1:35" s="34" customFormat="1" ht="16.2" thickBot="1" x14ac:dyDescent="0.4">
      <c r="A45" s="33" t="s">
        <v>35</v>
      </c>
      <c r="B45" s="33"/>
      <c r="C45" s="33"/>
      <c r="D45" s="166"/>
      <c r="E45" s="171" t="s">
        <v>130</v>
      </c>
      <c r="F45" s="166" t="s">
        <v>106</v>
      </c>
      <c r="G45" s="167" t="s">
        <v>100</v>
      </c>
      <c r="H45" s="167" t="s">
        <v>101</v>
      </c>
      <c r="I45" s="167" t="s">
        <v>102</v>
      </c>
      <c r="J45" s="167" t="s">
        <v>103</v>
      </c>
      <c r="K45" s="167" t="s">
        <v>104</v>
      </c>
      <c r="L45" s="167" t="s">
        <v>105</v>
      </c>
      <c r="M45" s="167" t="s">
        <v>107</v>
      </c>
      <c r="N45" s="167" t="s">
        <v>108</v>
      </c>
      <c r="O45" s="167" t="s">
        <v>109</v>
      </c>
      <c r="P45" s="167" t="s">
        <v>110</v>
      </c>
      <c r="Q45" s="167" t="s">
        <v>111</v>
      </c>
      <c r="R45" s="167" t="s">
        <v>112</v>
      </c>
      <c r="S45" s="268" t="s">
        <v>133</v>
      </c>
      <c r="T45" s="268" t="s">
        <v>133</v>
      </c>
      <c r="U45" s="268" t="s">
        <v>133</v>
      </c>
      <c r="V45" s="268" t="s">
        <v>133</v>
      </c>
      <c r="W45" s="268" t="s">
        <v>133</v>
      </c>
      <c r="X45" s="205" t="s">
        <v>113</v>
      </c>
      <c r="Y45" s="205" t="s">
        <v>114</v>
      </c>
      <c r="Z45" s="206" t="s">
        <v>115</v>
      </c>
      <c r="AA45" s="206" t="s">
        <v>116</v>
      </c>
      <c r="AB45" s="206" t="s">
        <v>117</v>
      </c>
      <c r="AC45" s="206" t="s">
        <v>118</v>
      </c>
      <c r="AD45" s="206" t="s">
        <v>119</v>
      </c>
      <c r="AE45" s="206" t="s">
        <v>120</v>
      </c>
      <c r="AF45" s="206" t="s">
        <v>121</v>
      </c>
      <c r="AG45" s="206" t="s">
        <v>122</v>
      </c>
      <c r="AH45" s="206" t="s">
        <v>123</v>
      </c>
      <c r="AI45" s="206" t="s">
        <v>124</v>
      </c>
    </row>
    <row r="46" spans="1:35" s="34" customFormat="1" ht="16.2" thickBot="1" x14ac:dyDescent="0.4">
      <c r="A46" s="33"/>
      <c r="B46" s="33"/>
      <c r="C46" s="33"/>
      <c r="D46" s="166"/>
      <c r="E46" s="204" t="s">
        <v>131</v>
      </c>
      <c r="F46" s="166" t="s">
        <v>106</v>
      </c>
      <c r="G46" s="167">
        <v>1</v>
      </c>
      <c r="H46" s="167">
        <v>2</v>
      </c>
      <c r="I46" s="167">
        <v>3</v>
      </c>
      <c r="J46" s="167">
        <v>4</v>
      </c>
      <c r="K46" s="167">
        <v>5</v>
      </c>
      <c r="L46" s="167">
        <v>6</v>
      </c>
      <c r="M46" s="167">
        <v>7</v>
      </c>
      <c r="N46" s="268" t="s">
        <v>133</v>
      </c>
      <c r="O46" s="268" t="s">
        <v>133</v>
      </c>
      <c r="P46" s="268" t="s">
        <v>133</v>
      </c>
      <c r="Q46" s="268" t="s">
        <v>133</v>
      </c>
      <c r="R46" s="268" t="s">
        <v>133</v>
      </c>
      <c r="S46" s="207">
        <v>8</v>
      </c>
      <c r="T46" s="207">
        <v>9</v>
      </c>
      <c r="U46" s="207">
        <v>10</v>
      </c>
      <c r="V46" s="207">
        <v>11</v>
      </c>
      <c r="W46" s="207">
        <v>12</v>
      </c>
      <c r="X46" s="207">
        <v>13</v>
      </c>
      <c r="Y46" s="207">
        <v>14</v>
      </c>
      <c r="Z46" s="207">
        <v>15</v>
      </c>
      <c r="AA46" s="207">
        <v>16</v>
      </c>
      <c r="AB46" s="207">
        <v>17</v>
      </c>
      <c r="AC46" s="207">
        <v>18</v>
      </c>
      <c r="AD46" s="207">
        <v>19</v>
      </c>
      <c r="AE46" s="207">
        <v>20</v>
      </c>
      <c r="AF46" s="207">
        <v>21</v>
      </c>
      <c r="AG46" s="207">
        <v>22</v>
      </c>
      <c r="AH46" s="207">
        <v>23</v>
      </c>
      <c r="AI46" s="207">
        <v>24</v>
      </c>
    </row>
    <row r="47" spans="1:35" s="33" customFormat="1" ht="15" thickBot="1" x14ac:dyDescent="0.35">
      <c r="B47" s="35" t="s">
        <v>36</v>
      </c>
      <c r="C47" s="35" t="s">
        <v>37</v>
      </c>
      <c r="D47" s="36" t="s">
        <v>38</v>
      </c>
      <c r="E47" s="516" t="s">
        <v>39</v>
      </c>
      <c r="F47" s="516"/>
      <c r="G47" s="516"/>
      <c r="H47" s="516"/>
      <c r="I47" s="516"/>
      <c r="J47" s="516"/>
      <c r="K47" s="516"/>
      <c r="L47" s="516"/>
      <c r="M47" s="516"/>
      <c r="N47" s="516"/>
      <c r="O47" s="516"/>
      <c r="P47" s="516"/>
      <c r="Q47" s="516"/>
      <c r="R47" s="516"/>
      <c r="S47" s="516"/>
      <c r="T47" s="516"/>
      <c r="U47" s="516"/>
      <c r="V47" s="516"/>
      <c r="W47" s="516"/>
      <c r="X47" s="516"/>
      <c r="Y47" s="516"/>
    </row>
    <row r="48" spans="1:35" s="37" customFormat="1" ht="16.2" x14ac:dyDescent="0.3">
      <c r="A48" s="37" t="s">
        <v>40</v>
      </c>
      <c r="B48" s="38" t="s">
        <v>41</v>
      </c>
      <c r="C48" s="39">
        <v>1</v>
      </c>
      <c r="D48" s="40">
        <v>0.2</v>
      </c>
      <c r="F48" s="172"/>
      <c r="G48" s="41">
        <v>405</v>
      </c>
      <c r="H48" s="208">
        <f>B35+0.2</f>
        <v>405.2</v>
      </c>
      <c r="I48" s="208">
        <f>H48+0.2</f>
        <v>405.4</v>
      </c>
      <c r="J48" s="208">
        <f>I48+0.2</f>
        <v>405.59999999999997</v>
      </c>
      <c r="K48" s="208">
        <f>J48+0.2</f>
        <v>405.79999999999995</v>
      </c>
      <c r="L48" s="208">
        <f>K48+0.2</f>
        <v>405.99999999999994</v>
      </c>
      <c r="M48" s="42">
        <v>405</v>
      </c>
      <c r="N48" s="42">
        <v>405</v>
      </c>
      <c r="O48" s="42">
        <v>405</v>
      </c>
      <c r="P48" s="42">
        <v>405</v>
      </c>
      <c r="Q48" s="42">
        <v>405</v>
      </c>
      <c r="R48" s="42">
        <v>405</v>
      </c>
      <c r="S48" s="42">
        <v>405</v>
      </c>
      <c r="T48" s="42">
        <v>405</v>
      </c>
      <c r="U48" s="42">
        <v>405</v>
      </c>
      <c r="V48" s="42">
        <v>405</v>
      </c>
      <c r="W48" s="42">
        <v>405</v>
      </c>
      <c r="X48" s="42">
        <v>405</v>
      </c>
      <c r="Y48" s="42">
        <v>405</v>
      </c>
      <c r="Z48" s="42">
        <v>405</v>
      </c>
      <c r="AA48" s="42">
        <v>405</v>
      </c>
      <c r="AB48" s="42">
        <v>405</v>
      </c>
      <c r="AC48" s="42">
        <v>405</v>
      </c>
      <c r="AD48" s="42">
        <v>405</v>
      </c>
      <c r="AE48" s="42">
        <v>405</v>
      </c>
      <c r="AF48" s="42">
        <v>405</v>
      </c>
      <c r="AG48" s="42">
        <v>405</v>
      </c>
      <c r="AH48" s="42">
        <v>405</v>
      </c>
      <c r="AI48" s="255">
        <v>405</v>
      </c>
    </row>
    <row r="49" spans="1:85" s="1" customFormat="1" ht="15.6" x14ac:dyDescent="0.35">
      <c r="A49" s="1" t="s">
        <v>42</v>
      </c>
      <c r="B49" s="16" t="s">
        <v>32</v>
      </c>
      <c r="C49" s="43">
        <v>-60</v>
      </c>
      <c r="D49" s="44">
        <v>-60</v>
      </c>
      <c r="F49" s="23"/>
      <c r="G49" s="45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209">
        <v>-60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215">
        <v>0</v>
      </c>
      <c r="T49" s="215">
        <v>0</v>
      </c>
      <c r="U49" s="215">
        <v>0</v>
      </c>
      <c r="V49" s="215">
        <v>0</v>
      </c>
      <c r="W49" s="215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256">
        <v>0</v>
      </c>
    </row>
    <row r="50" spans="1:85" s="47" customFormat="1" x14ac:dyDescent="0.3">
      <c r="A50" s="47" t="s">
        <v>88</v>
      </c>
      <c r="B50" s="47" t="s">
        <v>43</v>
      </c>
      <c r="C50" s="48">
        <v>2E-3</v>
      </c>
      <c r="D50" s="201">
        <v>4.0000000000000002E-4</v>
      </c>
      <c r="F50" s="173"/>
      <c r="G50" s="49">
        <v>0.1</v>
      </c>
      <c r="H50" s="50">
        <v>0.1</v>
      </c>
      <c r="I50" s="50">
        <v>0.1</v>
      </c>
      <c r="J50" s="50">
        <v>0.1</v>
      </c>
      <c r="K50" s="50">
        <v>0.1</v>
      </c>
      <c r="L50" s="50">
        <v>0.1</v>
      </c>
      <c r="M50" s="50">
        <v>0.1</v>
      </c>
      <c r="N50" s="210">
        <f>$B$29+$D$50</f>
        <v>0.1004</v>
      </c>
      <c r="O50" s="210">
        <f>N50+$D$50</f>
        <v>0.1008</v>
      </c>
      <c r="P50" s="210">
        <f>O50+$D$50</f>
        <v>0.1012</v>
      </c>
      <c r="Q50" s="210">
        <f>P50+$D$50</f>
        <v>0.1016</v>
      </c>
      <c r="R50" s="210">
        <f>Q50+$D$50</f>
        <v>0.10199999999999999</v>
      </c>
      <c r="S50" s="269" t="s">
        <v>133</v>
      </c>
      <c r="T50" s="269" t="s">
        <v>133</v>
      </c>
      <c r="U50" s="269" t="s">
        <v>133</v>
      </c>
      <c r="V50" s="269" t="s">
        <v>133</v>
      </c>
      <c r="W50" s="269" t="s">
        <v>133</v>
      </c>
      <c r="X50" s="50">
        <v>0.1</v>
      </c>
      <c r="Y50" s="50">
        <v>0.1</v>
      </c>
      <c r="Z50" s="50">
        <v>0.1</v>
      </c>
      <c r="AA50" s="50">
        <v>0.1</v>
      </c>
      <c r="AB50" s="50">
        <v>0.1</v>
      </c>
      <c r="AC50" s="50">
        <v>0.1</v>
      </c>
      <c r="AD50" s="50">
        <v>0.1</v>
      </c>
      <c r="AE50" s="50">
        <v>0.1</v>
      </c>
      <c r="AF50" s="50">
        <v>0.1</v>
      </c>
      <c r="AG50" s="50">
        <v>0.1</v>
      </c>
      <c r="AH50" s="50">
        <v>0.1</v>
      </c>
      <c r="AI50" s="257">
        <v>0.1</v>
      </c>
    </row>
    <row r="51" spans="1:85" s="51" customFormat="1" x14ac:dyDescent="0.3">
      <c r="B51" s="51" t="s">
        <v>43</v>
      </c>
      <c r="C51" s="52">
        <v>2E-3</v>
      </c>
      <c r="D51" s="53">
        <v>4.0000000000000002E-4</v>
      </c>
      <c r="F51" s="174"/>
      <c r="G51" s="54">
        <v>0.1</v>
      </c>
      <c r="H51" s="55">
        <v>0.1</v>
      </c>
      <c r="I51" s="55">
        <v>0.1</v>
      </c>
      <c r="J51" s="55">
        <v>0.1</v>
      </c>
      <c r="K51" s="55">
        <v>0.1</v>
      </c>
      <c r="L51" s="55">
        <v>0.1</v>
      </c>
      <c r="M51" s="55">
        <v>0.1</v>
      </c>
      <c r="N51" s="270" t="s">
        <v>133</v>
      </c>
      <c r="O51" s="270" t="s">
        <v>133</v>
      </c>
      <c r="P51" s="270" t="s">
        <v>133</v>
      </c>
      <c r="Q51" s="270" t="s">
        <v>133</v>
      </c>
      <c r="R51" s="270" t="s">
        <v>133</v>
      </c>
      <c r="S51" s="214">
        <f>$B$29+$D$50</f>
        <v>0.1004</v>
      </c>
      <c r="T51" s="214">
        <f>S51+$D$50</f>
        <v>0.1008</v>
      </c>
      <c r="U51" s="214">
        <f>T51+$D$50</f>
        <v>0.1012</v>
      </c>
      <c r="V51" s="214">
        <f>U51+$D$50</f>
        <v>0.1016</v>
      </c>
      <c r="W51" s="214">
        <f>V51+$D$50</f>
        <v>0.10199999999999999</v>
      </c>
      <c r="X51" s="50">
        <v>0.1</v>
      </c>
      <c r="Y51" s="50">
        <v>0.1</v>
      </c>
      <c r="Z51" s="50">
        <v>0.1</v>
      </c>
      <c r="AA51" s="50">
        <v>0.1</v>
      </c>
      <c r="AB51" s="50">
        <v>0.1</v>
      </c>
      <c r="AC51" s="50">
        <v>0.1</v>
      </c>
      <c r="AD51" s="50">
        <v>0.1</v>
      </c>
      <c r="AE51" s="50">
        <v>0.1</v>
      </c>
      <c r="AF51" s="50">
        <v>0.1</v>
      </c>
      <c r="AG51" s="50">
        <v>0.1</v>
      </c>
      <c r="AH51" s="50">
        <v>0.1</v>
      </c>
      <c r="AI51" s="257">
        <v>0.1</v>
      </c>
    </row>
    <row r="52" spans="1:85" x14ac:dyDescent="0.3">
      <c r="A52" s="56" t="s">
        <v>44</v>
      </c>
      <c r="B52" s="1" t="s">
        <v>45</v>
      </c>
      <c r="C52" s="57" t="s">
        <v>46</v>
      </c>
      <c r="D52" s="58" t="s">
        <v>47</v>
      </c>
      <c r="E52" s="15" t="s">
        <v>3</v>
      </c>
      <c r="F52" s="175" t="s">
        <v>48</v>
      </c>
      <c r="G52" s="59">
        <v>0.5</v>
      </c>
      <c r="H52" s="60">
        <v>0.5</v>
      </c>
      <c r="I52" s="60">
        <v>0.5</v>
      </c>
      <c r="J52" s="60">
        <v>0.5</v>
      </c>
      <c r="K52" s="60">
        <v>0.5</v>
      </c>
      <c r="L52" s="60">
        <v>0.5</v>
      </c>
      <c r="M52" s="60">
        <v>0.5</v>
      </c>
      <c r="N52" s="60">
        <v>0.5</v>
      </c>
      <c r="O52" s="60">
        <v>0.5</v>
      </c>
      <c r="P52" s="60">
        <v>0.5</v>
      </c>
      <c r="Q52" s="60">
        <v>0.5</v>
      </c>
      <c r="R52" s="60">
        <v>0.5</v>
      </c>
      <c r="S52" s="60">
        <v>0.5</v>
      </c>
      <c r="T52" s="60">
        <v>0.5</v>
      </c>
      <c r="U52" s="60">
        <v>0.5</v>
      </c>
      <c r="V52" s="60">
        <v>0.5</v>
      </c>
      <c r="W52" s="60">
        <v>0.5</v>
      </c>
      <c r="X52" s="211">
        <f>B6-(B6*$D$52)</f>
        <v>0.498</v>
      </c>
      <c r="Y52" s="211">
        <f>B6-(B6*0.8%)</f>
        <v>0.496</v>
      </c>
      <c r="Z52" s="211">
        <f>B6-(B6*1.2%)</f>
        <v>0.49399999999999999</v>
      </c>
      <c r="AA52" s="211">
        <f>B6-(B6*1.6%)</f>
        <v>0.49199999999999999</v>
      </c>
      <c r="AB52" s="211">
        <f>B6-(B6*$C$52)</f>
        <v>0.49</v>
      </c>
      <c r="AC52" s="61">
        <v>0.5</v>
      </c>
      <c r="AD52" s="61">
        <v>0.5</v>
      </c>
      <c r="AE52" s="61">
        <v>0.5</v>
      </c>
      <c r="AF52" s="61">
        <v>0.5</v>
      </c>
      <c r="AG52" s="61">
        <v>0.5</v>
      </c>
      <c r="AH52" s="60">
        <v>0.5</v>
      </c>
      <c r="AI52" s="258">
        <v>0.5</v>
      </c>
    </row>
    <row r="53" spans="1:85" x14ac:dyDescent="0.3">
      <c r="A53" s="56"/>
      <c r="C53" s="57"/>
      <c r="D53" s="58"/>
      <c r="E53" s="2" t="s">
        <v>4</v>
      </c>
      <c r="F53" s="175" t="s">
        <v>48</v>
      </c>
      <c r="G53" s="59">
        <v>1</v>
      </c>
      <c r="H53" s="60">
        <v>1</v>
      </c>
      <c r="I53" s="60">
        <v>1</v>
      </c>
      <c r="J53" s="60">
        <v>1</v>
      </c>
      <c r="K53" s="60">
        <v>1</v>
      </c>
      <c r="L53" s="60">
        <v>1</v>
      </c>
      <c r="M53" s="60">
        <v>1</v>
      </c>
      <c r="N53" s="60">
        <v>1</v>
      </c>
      <c r="O53" s="60">
        <v>1</v>
      </c>
      <c r="P53" s="60">
        <v>1</v>
      </c>
      <c r="Q53" s="60">
        <v>1</v>
      </c>
      <c r="R53" s="60">
        <v>1</v>
      </c>
      <c r="S53" s="60">
        <v>1</v>
      </c>
      <c r="T53" s="60">
        <v>1</v>
      </c>
      <c r="U53" s="60">
        <v>1</v>
      </c>
      <c r="V53" s="60">
        <v>1</v>
      </c>
      <c r="W53" s="60">
        <v>1</v>
      </c>
      <c r="X53" s="211">
        <f>C6-(C6*$D$52)</f>
        <v>0.996</v>
      </c>
      <c r="Y53" s="211">
        <f>C6-(C6*0.8%)</f>
        <v>0.99199999999999999</v>
      </c>
      <c r="Z53" s="211">
        <f>C6-(C6*1.2%)</f>
        <v>0.98799999999999999</v>
      </c>
      <c r="AA53" s="211">
        <f>C6-(C6*1.6%)</f>
        <v>0.98399999999999999</v>
      </c>
      <c r="AB53" s="211">
        <f>C6-(C6*C52)</f>
        <v>0.98</v>
      </c>
      <c r="AC53" s="61">
        <v>1</v>
      </c>
      <c r="AD53" s="61">
        <v>1</v>
      </c>
      <c r="AE53" s="61">
        <v>1</v>
      </c>
      <c r="AF53" s="61">
        <v>1</v>
      </c>
      <c r="AG53" s="61">
        <v>1</v>
      </c>
      <c r="AH53" s="60">
        <v>1</v>
      </c>
      <c r="AI53" s="258">
        <v>1</v>
      </c>
    </row>
    <row r="54" spans="1:85" x14ac:dyDescent="0.3">
      <c r="A54" s="56"/>
      <c r="C54" s="57"/>
      <c r="D54" s="58"/>
      <c r="E54" s="15" t="s">
        <v>5</v>
      </c>
      <c r="F54" s="175" t="s">
        <v>48</v>
      </c>
      <c r="G54" s="59">
        <v>1.5</v>
      </c>
      <c r="H54" s="60">
        <v>1.5</v>
      </c>
      <c r="I54" s="60">
        <v>1.5</v>
      </c>
      <c r="J54" s="60">
        <v>1.5</v>
      </c>
      <c r="K54" s="60">
        <v>1.5</v>
      </c>
      <c r="L54" s="60">
        <v>1.5</v>
      </c>
      <c r="M54" s="60">
        <v>1.5</v>
      </c>
      <c r="N54" s="60">
        <v>1.5</v>
      </c>
      <c r="O54" s="60">
        <v>1.5</v>
      </c>
      <c r="P54" s="60">
        <v>1.5</v>
      </c>
      <c r="Q54" s="60">
        <v>1.5</v>
      </c>
      <c r="R54" s="60">
        <v>1.5</v>
      </c>
      <c r="S54" s="60">
        <v>1.5</v>
      </c>
      <c r="T54" s="60">
        <v>1.5</v>
      </c>
      <c r="U54" s="60">
        <v>1.5</v>
      </c>
      <c r="V54" s="60">
        <v>1.5</v>
      </c>
      <c r="W54" s="60">
        <v>1.5</v>
      </c>
      <c r="X54" s="211">
        <f>D6-(D6*$D$52)</f>
        <v>1.494</v>
      </c>
      <c r="Y54" s="211">
        <f>D6-(D6*0.8%)</f>
        <v>1.488</v>
      </c>
      <c r="Z54" s="211">
        <f>D6-(D6*1.2%)</f>
        <v>1.482</v>
      </c>
      <c r="AA54" s="211">
        <f>D6-(D6*1.6%)</f>
        <v>1.476</v>
      </c>
      <c r="AB54" s="211">
        <f>D6-(D6*C52)</f>
        <v>1.47</v>
      </c>
      <c r="AC54" s="61">
        <v>1.5</v>
      </c>
      <c r="AD54" s="61">
        <v>1.5</v>
      </c>
      <c r="AE54" s="61">
        <v>1.5</v>
      </c>
      <c r="AF54" s="61">
        <v>1.5</v>
      </c>
      <c r="AG54" s="61">
        <v>1.5</v>
      </c>
      <c r="AH54" s="60">
        <v>1.5</v>
      </c>
      <c r="AI54" s="258">
        <v>1.5</v>
      </c>
    </row>
    <row r="55" spans="1:85" x14ac:dyDescent="0.3">
      <c r="A55" s="56"/>
      <c r="C55" s="57"/>
      <c r="D55" s="58"/>
      <c r="E55" s="15" t="s">
        <v>6</v>
      </c>
      <c r="F55" s="175" t="s">
        <v>48</v>
      </c>
      <c r="G55" s="59">
        <v>2</v>
      </c>
      <c r="H55" s="60">
        <v>2</v>
      </c>
      <c r="I55" s="60">
        <v>2</v>
      </c>
      <c r="J55" s="60">
        <v>2</v>
      </c>
      <c r="K55" s="60">
        <v>2</v>
      </c>
      <c r="L55" s="60">
        <v>2</v>
      </c>
      <c r="M55" s="60">
        <v>2</v>
      </c>
      <c r="N55" s="60">
        <v>2</v>
      </c>
      <c r="O55" s="60">
        <v>2</v>
      </c>
      <c r="P55" s="60">
        <v>2</v>
      </c>
      <c r="Q55" s="60">
        <v>2</v>
      </c>
      <c r="R55" s="60">
        <v>2</v>
      </c>
      <c r="S55" s="60">
        <v>2</v>
      </c>
      <c r="T55" s="60">
        <v>2</v>
      </c>
      <c r="U55" s="60">
        <v>2</v>
      </c>
      <c r="V55" s="60">
        <v>2</v>
      </c>
      <c r="W55" s="60">
        <v>2</v>
      </c>
      <c r="X55" s="211">
        <f>E6-(E6*$D$52)</f>
        <v>1.992</v>
      </c>
      <c r="Y55" s="211">
        <f>E6-(E6*0.8%)</f>
        <v>1.984</v>
      </c>
      <c r="Z55" s="211">
        <f>E6-(E6*1.2%)</f>
        <v>1.976</v>
      </c>
      <c r="AA55" s="211">
        <f>E6-(E6*1.6%)</f>
        <v>1.968</v>
      </c>
      <c r="AB55" s="211">
        <f>E6-(E6*C52)</f>
        <v>1.96</v>
      </c>
      <c r="AC55" s="61">
        <v>2</v>
      </c>
      <c r="AD55" s="61">
        <v>2</v>
      </c>
      <c r="AE55" s="61">
        <v>2</v>
      </c>
      <c r="AF55" s="61">
        <v>2</v>
      </c>
      <c r="AG55" s="61">
        <v>2</v>
      </c>
      <c r="AH55" s="60">
        <v>2</v>
      </c>
      <c r="AI55" s="258">
        <v>2</v>
      </c>
    </row>
    <row r="56" spans="1:85" s="62" customFormat="1" x14ac:dyDescent="0.3">
      <c r="A56" s="216"/>
      <c r="B56" s="217"/>
      <c r="C56" s="218"/>
      <c r="D56" s="219"/>
      <c r="E56" s="220" t="s">
        <v>7</v>
      </c>
      <c r="F56" s="221" t="s">
        <v>48</v>
      </c>
      <c r="G56" s="222">
        <v>2.5</v>
      </c>
      <c r="H56" s="223">
        <v>2.5</v>
      </c>
      <c r="I56" s="223">
        <v>2.5</v>
      </c>
      <c r="J56" s="223">
        <v>2.5</v>
      </c>
      <c r="K56" s="223">
        <v>2.5</v>
      </c>
      <c r="L56" s="223">
        <v>2.5</v>
      </c>
      <c r="M56" s="223">
        <v>2.5</v>
      </c>
      <c r="N56" s="223">
        <v>2.5</v>
      </c>
      <c r="O56" s="223">
        <v>2.5</v>
      </c>
      <c r="P56" s="223">
        <v>2.5</v>
      </c>
      <c r="Q56" s="223">
        <v>2.5</v>
      </c>
      <c r="R56" s="223">
        <v>2.5</v>
      </c>
      <c r="S56" s="223">
        <v>2.5</v>
      </c>
      <c r="T56" s="223">
        <v>2.5</v>
      </c>
      <c r="U56" s="223">
        <v>2.5</v>
      </c>
      <c r="V56" s="223">
        <v>2.5</v>
      </c>
      <c r="W56" s="223">
        <v>2.5</v>
      </c>
      <c r="X56" s="212">
        <f>F6-(F6*$D$52)</f>
        <v>2.4900000000000002</v>
      </c>
      <c r="Y56" s="212">
        <f>F6-(F6*0.8%)</f>
        <v>2.48</v>
      </c>
      <c r="Z56" s="212">
        <f>F6-(F6*1.2%)</f>
        <v>2.4700000000000002</v>
      </c>
      <c r="AA56" s="212">
        <f>F6-(F6*1.6%)</f>
        <v>2.46</v>
      </c>
      <c r="AB56" s="212">
        <f>F6-(F6*C52)</f>
        <v>2.4500000000000002</v>
      </c>
      <c r="AC56" s="223">
        <v>2.5</v>
      </c>
      <c r="AD56" s="223">
        <v>2.5</v>
      </c>
      <c r="AE56" s="223">
        <v>2.5</v>
      </c>
      <c r="AF56" s="223">
        <v>2.5</v>
      </c>
      <c r="AG56" s="223">
        <v>2.5</v>
      </c>
      <c r="AH56" s="223">
        <v>2.5</v>
      </c>
      <c r="AI56" s="259">
        <v>2.5</v>
      </c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  <c r="BI56" s="217"/>
      <c r="BJ56" s="217"/>
      <c r="BK56" s="217"/>
      <c r="BL56" s="217"/>
      <c r="BM56" s="217"/>
      <c r="BN56" s="217"/>
      <c r="BO56" s="217"/>
      <c r="BP56" s="217"/>
      <c r="BQ56" s="217"/>
      <c r="BR56" s="217"/>
      <c r="BS56" s="217"/>
      <c r="BT56" s="217"/>
      <c r="BU56" s="217"/>
      <c r="BV56" s="217"/>
      <c r="BW56" s="217"/>
      <c r="BX56" s="217"/>
      <c r="BY56" s="217"/>
      <c r="BZ56" s="217"/>
      <c r="CA56" s="217"/>
      <c r="CB56" s="217"/>
      <c r="CC56" s="217"/>
      <c r="CD56" s="217"/>
      <c r="CE56" s="217"/>
      <c r="CF56" s="217"/>
      <c r="CG56" s="217"/>
    </row>
    <row r="57" spans="1:85" s="63" customFormat="1" x14ac:dyDescent="0.3">
      <c r="A57" s="224"/>
      <c r="B57" s="225"/>
      <c r="C57" s="226"/>
      <c r="D57" s="227"/>
      <c r="E57" s="228" t="s">
        <v>8</v>
      </c>
      <c r="F57" s="229" t="s">
        <v>48</v>
      </c>
      <c r="G57" s="230">
        <v>3</v>
      </c>
      <c r="H57" s="231">
        <v>3</v>
      </c>
      <c r="I57" s="231">
        <v>3</v>
      </c>
      <c r="J57" s="231">
        <v>3</v>
      </c>
      <c r="K57" s="231">
        <v>3</v>
      </c>
      <c r="L57" s="231">
        <v>3</v>
      </c>
      <c r="M57" s="231">
        <v>3</v>
      </c>
      <c r="N57" s="231">
        <v>3</v>
      </c>
      <c r="O57" s="231">
        <v>3</v>
      </c>
      <c r="P57" s="231">
        <v>3</v>
      </c>
      <c r="Q57" s="231">
        <v>3</v>
      </c>
      <c r="R57" s="231">
        <v>3</v>
      </c>
      <c r="S57" s="231">
        <v>3</v>
      </c>
      <c r="T57" s="231">
        <v>3</v>
      </c>
      <c r="U57" s="231">
        <v>3</v>
      </c>
      <c r="V57" s="231">
        <v>3</v>
      </c>
      <c r="W57" s="231">
        <v>3</v>
      </c>
      <c r="X57" s="213">
        <f>G6-(G6*$D$52)</f>
        <v>2.988</v>
      </c>
      <c r="Y57" s="213">
        <f>G6-(G6*0.8%)</f>
        <v>2.976</v>
      </c>
      <c r="Z57" s="213">
        <f>G6-(G6*1.2%)</f>
        <v>2.964</v>
      </c>
      <c r="AA57" s="213">
        <f>G6-(G6*1.6%)</f>
        <v>2.952</v>
      </c>
      <c r="AB57" s="213">
        <f>G6-(G6*C52)</f>
        <v>2.94</v>
      </c>
      <c r="AC57" s="231">
        <v>3</v>
      </c>
      <c r="AD57" s="231">
        <v>3</v>
      </c>
      <c r="AE57" s="231">
        <v>3</v>
      </c>
      <c r="AF57" s="231">
        <v>3</v>
      </c>
      <c r="AG57" s="231">
        <v>3</v>
      </c>
      <c r="AH57" s="231">
        <v>3</v>
      </c>
      <c r="AI57" s="260">
        <v>3</v>
      </c>
      <c r="AJ57" s="225"/>
      <c r="AK57" s="225"/>
      <c r="AL57" s="225"/>
      <c r="AM57" s="225"/>
      <c r="AN57" s="225"/>
      <c r="AO57" s="225"/>
      <c r="AP57" s="225"/>
      <c r="AQ57" s="225"/>
      <c r="AR57" s="225"/>
      <c r="AS57" s="225"/>
      <c r="AT57" s="225"/>
      <c r="AU57" s="225"/>
      <c r="AV57" s="225"/>
      <c r="AW57" s="225"/>
      <c r="AX57" s="225"/>
      <c r="AY57" s="225"/>
      <c r="AZ57" s="225"/>
      <c r="BA57" s="225"/>
      <c r="BB57" s="225"/>
      <c r="BC57" s="225"/>
      <c r="BD57" s="225"/>
      <c r="BE57" s="225"/>
      <c r="BF57" s="225"/>
      <c r="BG57" s="225"/>
      <c r="BH57" s="225"/>
      <c r="BI57" s="225"/>
      <c r="BJ57" s="225"/>
      <c r="BK57" s="225"/>
      <c r="BL57" s="225"/>
      <c r="BM57" s="225"/>
      <c r="BN57" s="225"/>
      <c r="BO57" s="225"/>
      <c r="BP57" s="225"/>
      <c r="BQ57" s="225"/>
      <c r="BR57" s="225"/>
      <c r="BS57" s="225"/>
      <c r="BT57" s="225"/>
      <c r="BU57" s="225"/>
      <c r="BV57" s="225"/>
      <c r="BW57" s="225"/>
      <c r="BX57" s="225"/>
      <c r="BY57" s="225"/>
      <c r="BZ57" s="225"/>
      <c r="CA57" s="225"/>
      <c r="CB57" s="225"/>
      <c r="CC57" s="225"/>
      <c r="CD57" s="225"/>
      <c r="CE57" s="225"/>
      <c r="CF57" s="225"/>
      <c r="CG57" s="225"/>
    </row>
    <row r="58" spans="1:85" x14ac:dyDescent="0.3">
      <c r="A58" s="56" t="s">
        <v>49</v>
      </c>
      <c r="B58" s="64" t="s">
        <v>50</v>
      </c>
      <c r="C58" s="57" t="s">
        <v>46</v>
      </c>
      <c r="D58" s="58" t="s">
        <v>47</v>
      </c>
      <c r="E58" s="15" t="s">
        <v>3</v>
      </c>
      <c r="F58" s="12" t="s">
        <v>51</v>
      </c>
      <c r="G58" s="59">
        <v>0.5</v>
      </c>
      <c r="H58" s="61">
        <v>0.5</v>
      </c>
      <c r="I58" s="61">
        <v>0.5</v>
      </c>
      <c r="J58" s="61">
        <v>0.5</v>
      </c>
      <c r="K58" s="61">
        <v>0.5</v>
      </c>
      <c r="L58" s="61">
        <v>0.5</v>
      </c>
      <c r="M58" s="61">
        <v>0.5</v>
      </c>
      <c r="N58" s="61">
        <v>0.5</v>
      </c>
      <c r="O58" s="61">
        <v>0.5</v>
      </c>
      <c r="P58" s="61">
        <v>0.5</v>
      </c>
      <c r="Q58" s="61">
        <v>0.5</v>
      </c>
      <c r="R58" s="61">
        <v>0.5</v>
      </c>
      <c r="S58" s="61">
        <v>0.5</v>
      </c>
      <c r="T58" s="61">
        <v>0.5</v>
      </c>
      <c r="U58" s="61">
        <v>0.5</v>
      </c>
      <c r="V58" s="61">
        <v>0.5</v>
      </c>
      <c r="W58" s="61">
        <v>0.5</v>
      </c>
      <c r="X58" s="61">
        <v>0.5</v>
      </c>
      <c r="Y58" s="61">
        <v>0.5</v>
      </c>
      <c r="Z58" s="61">
        <v>0.5</v>
      </c>
      <c r="AA58" s="61">
        <v>0.5</v>
      </c>
      <c r="AB58" s="61">
        <v>0.5</v>
      </c>
      <c r="AC58" s="252">
        <f>B7-(B7*$D$58)</f>
        <v>0.498</v>
      </c>
      <c r="AD58" s="252">
        <f>B7-(B7*0.8%)</f>
        <v>0.496</v>
      </c>
      <c r="AE58" s="253">
        <v>0.49399999999999999</v>
      </c>
      <c r="AF58" s="252">
        <f>B7-(B7*1.6%)</f>
        <v>0.49199999999999999</v>
      </c>
      <c r="AG58" s="252">
        <f>B7-(B7*$C$58)</f>
        <v>0.49</v>
      </c>
      <c r="AH58" s="61">
        <v>0.5</v>
      </c>
      <c r="AI58" s="258">
        <v>0.5</v>
      </c>
    </row>
    <row r="59" spans="1:85" x14ac:dyDescent="0.3">
      <c r="A59" s="56"/>
      <c r="C59" s="57"/>
      <c r="D59" s="58"/>
      <c r="E59" s="2" t="s">
        <v>4</v>
      </c>
      <c r="F59" s="12" t="s">
        <v>51</v>
      </c>
      <c r="G59" s="59">
        <v>1</v>
      </c>
      <c r="H59" s="61">
        <v>1</v>
      </c>
      <c r="I59" s="61">
        <v>1</v>
      </c>
      <c r="J59" s="61">
        <v>1</v>
      </c>
      <c r="K59" s="61">
        <v>1</v>
      </c>
      <c r="L59" s="61">
        <v>1</v>
      </c>
      <c r="M59" s="61">
        <v>1</v>
      </c>
      <c r="N59" s="61">
        <v>1</v>
      </c>
      <c r="O59" s="61">
        <v>1</v>
      </c>
      <c r="P59" s="61">
        <v>1</v>
      </c>
      <c r="Q59" s="61">
        <v>1</v>
      </c>
      <c r="R59" s="61">
        <v>1</v>
      </c>
      <c r="S59" s="61">
        <v>1</v>
      </c>
      <c r="T59" s="61">
        <v>1</v>
      </c>
      <c r="U59" s="61">
        <v>1</v>
      </c>
      <c r="V59" s="61">
        <v>1</v>
      </c>
      <c r="W59" s="61">
        <v>1</v>
      </c>
      <c r="X59" s="61">
        <v>1</v>
      </c>
      <c r="Y59" s="61">
        <v>1</v>
      </c>
      <c r="Z59" s="61">
        <v>1</v>
      </c>
      <c r="AA59" s="61">
        <v>1</v>
      </c>
      <c r="AB59" s="61">
        <v>1</v>
      </c>
      <c r="AC59" s="252">
        <f>C7-(C7*$D$58)</f>
        <v>0.996</v>
      </c>
      <c r="AD59" s="252">
        <f>C7-(C7*0.8%)</f>
        <v>0.99199999999999999</v>
      </c>
      <c r="AE59" s="253">
        <v>0.98799999999999999</v>
      </c>
      <c r="AF59" s="252">
        <f>C7-(C7*1.6%)</f>
        <v>0.98399999999999999</v>
      </c>
      <c r="AG59" s="252">
        <f>C7-(C7*$C$58)</f>
        <v>0.98</v>
      </c>
      <c r="AH59" s="61">
        <v>1</v>
      </c>
      <c r="AI59" s="258">
        <v>1</v>
      </c>
    </row>
    <row r="60" spans="1:85" x14ac:dyDescent="0.3">
      <c r="A60" s="56"/>
      <c r="C60" s="57"/>
      <c r="D60" s="58"/>
      <c r="E60" s="15" t="s">
        <v>5</v>
      </c>
      <c r="F60" s="12" t="s">
        <v>51</v>
      </c>
      <c r="G60" s="59">
        <v>1.5</v>
      </c>
      <c r="H60" s="61">
        <v>1.5</v>
      </c>
      <c r="I60" s="61">
        <v>1.5</v>
      </c>
      <c r="J60" s="61">
        <v>1.5</v>
      </c>
      <c r="K60" s="61">
        <v>1.5</v>
      </c>
      <c r="L60" s="61">
        <v>1.5</v>
      </c>
      <c r="M60" s="61">
        <v>1.5</v>
      </c>
      <c r="N60" s="61">
        <v>1.5</v>
      </c>
      <c r="O60" s="61">
        <v>1.5</v>
      </c>
      <c r="P60" s="61">
        <v>1.5</v>
      </c>
      <c r="Q60" s="61">
        <v>1.5</v>
      </c>
      <c r="R60" s="61">
        <v>1.5</v>
      </c>
      <c r="S60" s="61">
        <v>1.5</v>
      </c>
      <c r="T60" s="61">
        <v>1.5</v>
      </c>
      <c r="U60" s="61">
        <v>1.5</v>
      </c>
      <c r="V60" s="61">
        <v>1.5</v>
      </c>
      <c r="W60" s="61">
        <v>1.5</v>
      </c>
      <c r="X60" s="61">
        <v>1.5</v>
      </c>
      <c r="Y60" s="61">
        <v>1.5</v>
      </c>
      <c r="Z60" s="61">
        <v>1.5</v>
      </c>
      <c r="AA60" s="61">
        <v>1.5</v>
      </c>
      <c r="AB60" s="61">
        <v>1.5</v>
      </c>
      <c r="AC60" s="252">
        <f>D7-(D7*$D$58)</f>
        <v>1.494</v>
      </c>
      <c r="AD60" s="252">
        <f>D7-(D7*0.8%)</f>
        <v>1.488</v>
      </c>
      <c r="AE60" s="253">
        <v>1.482</v>
      </c>
      <c r="AF60" s="252">
        <f>D7-(D7*1.6%)</f>
        <v>1.476</v>
      </c>
      <c r="AG60" s="252">
        <f>D7-(D7*$C$58)</f>
        <v>1.47</v>
      </c>
      <c r="AH60" s="61">
        <v>1.5</v>
      </c>
      <c r="AI60" s="258">
        <v>1.5</v>
      </c>
    </row>
    <row r="61" spans="1:85" x14ac:dyDescent="0.3">
      <c r="A61" s="56"/>
      <c r="C61" s="57"/>
      <c r="D61" s="58"/>
      <c r="E61" s="15" t="s">
        <v>6</v>
      </c>
      <c r="F61" s="12" t="s">
        <v>51</v>
      </c>
      <c r="G61" s="59">
        <v>2</v>
      </c>
      <c r="H61" s="61">
        <v>2</v>
      </c>
      <c r="I61" s="61">
        <v>2</v>
      </c>
      <c r="J61" s="61">
        <v>2</v>
      </c>
      <c r="K61" s="61">
        <v>2</v>
      </c>
      <c r="L61" s="61">
        <v>2</v>
      </c>
      <c r="M61" s="61">
        <v>2</v>
      </c>
      <c r="N61" s="61">
        <v>2</v>
      </c>
      <c r="O61" s="61">
        <v>2</v>
      </c>
      <c r="P61" s="61">
        <v>2</v>
      </c>
      <c r="Q61" s="61">
        <v>2</v>
      </c>
      <c r="R61" s="61">
        <v>2</v>
      </c>
      <c r="S61" s="61">
        <v>2</v>
      </c>
      <c r="T61" s="61">
        <v>2</v>
      </c>
      <c r="U61" s="61">
        <v>2</v>
      </c>
      <c r="V61" s="61">
        <v>2</v>
      </c>
      <c r="W61" s="61">
        <v>2</v>
      </c>
      <c r="X61" s="61">
        <v>2</v>
      </c>
      <c r="Y61" s="61">
        <v>2</v>
      </c>
      <c r="Z61" s="61">
        <v>2</v>
      </c>
      <c r="AA61" s="61">
        <v>2</v>
      </c>
      <c r="AB61" s="61">
        <v>2</v>
      </c>
      <c r="AC61" s="252">
        <f>E7-(E7*$D$58)</f>
        <v>1.992</v>
      </c>
      <c r="AD61" s="252">
        <f>E7-(E7*0.8%)</f>
        <v>1.984</v>
      </c>
      <c r="AE61" s="253">
        <v>1.976</v>
      </c>
      <c r="AF61" s="252">
        <f>E7-(E7*1.6%)</f>
        <v>1.968</v>
      </c>
      <c r="AG61" s="252">
        <f>E7-(E7*$C$58)</f>
        <v>1.96</v>
      </c>
      <c r="AH61" s="61">
        <v>2</v>
      </c>
      <c r="AI61" s="258">
        <v>2</v>
      </c>
    </row>
    <row r="62" spans="1:85" s="233" customFormat="1" x14ac:dyDescent="0.3">
      <c r="A62" s="232"/>
      <c r="C62" s="234"/>
      <c r="D62" s="235"/>
      <c r="E62" s="236" t="s">
        <v>7</v>
      </c>
      <c r="F62" s="237" t="s">
        <v>51</v>
      </c>
      <c r="G62" s="238">
        <v>2.5</v>
      </c>
      <c r="H62" s="239">
        <v>2.5</v>
      </c>
      <c r="I62" s="239">
        <v>2.5</v>
      </c>
      <c r="J62" s="239">
        <v>2.5</v>
      </c>
      <c r="K62" s="239">
        <v>2.5</v>
      </c>
      <c r="L62" s="239">
        <v>2.5</v>
      </c>
      <c r="M62" s="239">
        <v>2.5</v>
      </c>
      <c r="N62" s="239">
        <v>2.5</v>
      </c>
      <c r="O62" s="239">
        <v>2.5</v>
      </c>
      <c r="P62" s="239">
        <v>2.5</v>
      </c>
      <c r="Q62" s="239">
        <v>2.5</v>
      </c>
      <c r="R62" s="239">
        <v>2.5</v>
      </c>
      <c r="S62" s="239">
        <v>2.5</v>
      </c>
      <c r="T62" s="239">
        <v>2.5</v>
      </c>
      <c r="U62" s="239">
        <v>2.5</v>
      </c>
      <c r="V62" s="239">
        <v>2.5</v>
      </c>
      <c r="W62" s="239">
        <v>2.5</v>
      </c>
      <c r="X62" s="239">
        <v>2.5</v>
      </c>
      <c r="Y62" s="239">
        <v>2.5</v>
      </c>
      <c r="Z62" s="239">
        <v>2.5</v>
      </c>
      <c r="AA62" s="239">
        <v>2.5</v>
      </c>
      <c r="AB62" s="239">
        <v>2.5</v>
      </c>
      <c r="AC62" s="248">
        <f>F7-(F7*$D$58)</f>
        <v>2.4900000000000002</v>
      </c>
      <c r="AD62" s="248">
        <f>F7-(F7*0.8%)</f>
        <v>2.48</v>
      </c>
      <c r="AE62" s="249">
        <v>2.4700000000000002</v>
      </c>
      <c r="AF62" s="248">
        <f>F7-(F7*1.6%)</f>
        <v>2.46</v>
      </c>
      <c r="AG62" s="248">
        <f>F7-(F7*$C$58)</f>
        <v>2.4500000000000002</v>
      </c>
      <c r="AH62" s="239">
        <v>2.5</v>
      </c>
      <c r="AI62" s="261">
        <v>2.5</v>
      </c>
    </row>
    <row r="63" spans="1:85" s="241" customFormat="1" x14ac:dyDescent="0.3">
      <c r="A63" s="240"/>
      <c r="C63" s="242"/>
      <c r="D63" s="243"/>
      <c r="E63" s="244" t="s">
        <v>8</v>
      </c>
      <c r="F63" s="245" t="s">
        <v>51</v>
      </c>
      <c r="G63" s="246">
        <v>3</v>
      </c>
      <c r="H63" s="247">
        <v>3</v>
      </c>
      <c r="I63" s="247">
        <v>3</v>
      </c>
      <c r="J63" s="247">
        <v>3</v>
      </c>
      <c r="K63" s="247">
        <v>3</v>
      </c>
      <c r="L63" s="247">
        <v>3</v>
      </c>
      <c r="M63" s="247">
        <v>3</v>
      </c>
      <c r="N63" s="247">
        <v>3</v>
      </c>
      <c r="O63" s="247">
        <v>3</v>
      </c>
      <c r="P63" s="247">
        <v>3</v>
      </c>
      <c r="Q63" s="247">
        <v>3</v>
      </c>
      <c r="R63" s="247">
        <v>3</v>
      </c>
      <c r="S63" s="247">
        <v>3</v>
      </c>
      <c r="T63" s="247">
        <v>3</v>
      </c>
      <c r="U63" s="247">
        <v>3</v>
      </c>
      <c r="V63" s="247">
        <v>3</v>
      </c>
      <c r="W63" s="247">
        <v>3</v>
      </c>
      <c r="X63" s="247">
        <v>3</v>
      </c>
      <c r="Y63" s="247">
        <v>3</v>
      </c>
      <c r="Z63" s="247">
        <v>3</v>
      </c>
      <c r="AA63" s="247">
        <v>3</v>
      </c>
      <c r="AB63" s="247">
        <v>3</v>
      </c>
      <c r="AC63" s="250">
        <f>G7-(G7*$D$58)</f>
        <v>2.988</v>
      </c>
      <c r="AD63" s="250">
        <f>G7-(G7*0.8%)</f>
        <v>2.976</v>
      </c>
      <c r="AE63" s="251">
        <v>2.964</v>
      </c>
      <c r="AF63" s="250">
        <f>G7-(G7*1.6%)</f>
        <v>2.952</v>
      </c>
      <c r="AG63" s="250">
        <f>G7-(G7*$C$58)</f>
        <v>2.94</v>
      </c>
      <c r="AH63" s="247">
        <v>3</v>
      </c>
      <c r="AI63" s="262">
        <v>3</v>
      </c>
    </row>
    <row r="64" spans="1:85" s="10" customFormat="1" ht="16.2" thickBot="1" x14ac:dyDescent="0.4">
      <c r="A64" s="10" t="s">
        <v>52</v>
      </c>
      <c r="B64" s="10" t="s">
        <v>53</v>
      </c>
      <c r="D64" s="65" t="s">
        <v>54</v>
      </c>
      <c r="E64" s="11"/>
      <c r="F64" s="17"/>
      <c r="G64" s="66" t="s">
        <v>55</v>
      </c>
      <c r="H64" s="67" t="s">
        <v>55</v>
      </c>
      <c r="I64" s="67" t="s">
        <v>55</v>
      </c>
      <c r="J64" s="67" t="s">
        <v>55</v>
      </c>
      <c r="K64" s="67" t="s">
        <v>55</v>
      </c>
      <c r="L64" s="67" t="s">
        <v>55</v>
      </c>
      <c r="M64" s="67" t="s">
        <v>55</v>
      </c>
      <c r="N64" s="67" t="s">
        <v>55</v>
      </c>
      <c r="O64" s="67" t="s">
        <v>55</v>
      </c>
      <c r="P64" s="67" t="s">
        <v>55</v>
      </c>
      <c r="Q64" s="67" t="s">
        <v>55</v>
      </c>
      <c r="R64" s="67" t="s">
        <v>55</v>
      </c>
      <c r="S64" s="67" t="s">
        <v>55</v>
      </c>
      <c r="T64" s="67" t="s">
        <v>55</v>
      </c>
      <c r="U64" s="67" t="s">
        <v>55</v>
      </c>
      <c r="V64" s="67" t="s">
        <v>55</v>
      </c>
      <c r="W64" s="67" t="s">
        <v>55</v>
      </c>
      <c r="X64" s="67" t="s">
        <v>55</v>
      </c>
      <c r="Y64" s="67" t="s">
        <v>55</v>
      </c>
      <c r="Z64" s="67" t="s">
        <v>55</v>
      </c>
      <c r="AA64" s="67" t="s">
        <v>55</v>
      </c>
      <c r="AB64" s="67" t="s">
        <v>55</v>
      </c>
      <c r="AC64" s="67" t="s">
        <v>55</v>
      </c>
      <c r="AD64" s="67" t="s">
        <v>55</v>
      </c>
      <c r="AE64" s="67" t="s">
        <v>55</v>
      </c>
      <c r="AF64" s="67" t="s">
        <v>55</v>
      </c>
      <c r="AG64" s="67" t="s">
        <v>55</v>
      </c>
      <c r="AH64" s="254" t="s">
        <v>56</v>
      </c>
      <c r="AI64" s="263" t="s">
        <v>132</v>
      </c>
    </row>
    <row r="65" spans="1:16" x14ac:dyDescent="0.3">
      <c r="B65" s="16"/>
      <c r="C65" s="16"/>
      <c r="D65" s="16"/>
      <c r="E65" s="15"/>
      <c r="G65" s="15"/>
      <c r="H65" s="15"/>
      <c r="I65" s="15"/>
      <c r="J65" s="15"/>
      <c r="K65" s="16"/>
      <c r="L65" s="16"/>
      <c r="M65" s="16"/>
    </row>
    <row r="66" spans="1:16" x14ac:dyDescent="0.3">
      <c r="B66" s="16"/>
      <c r="C66" s="16"/>
      <c r="D66" s="16"/>
      <c r="E66" s="15"/>
      <c r="G66" s="60"/>
      <c r="H66" s="60"/>
      <c r="I66" s="60"/>
      <c r="J66" s="60"/>
      <c r="K66" s="60"/>
      <c r="L66" s="60"/>
      <c r="M66" s="16"/>
    </row>
    <row r="67" spans="1:16" s="33" customFormat="1" x14ac:dyDescent="0.3">
      <c r="A67" s="33" t="s">
        <v>66</v>
      </c>
      <c r="B67" s="35"/>
      <c r="C67" s="35"/>
      <c r="D67" s="35"/>
      <c r="E67" s="35"/>
      <c r="F67" s="176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1:16" x14ac:dyDescent="0.3">
      <c r="A68" s="1" t="s">
        <v>67</v>
      </c>
      <c r="B68" s="16"/>
      <c r="C68" s="16"/>
      <c r="D68" s="60"/>
      <c r="E68" s="60"/>
      <c r="F68" s="177"/>
      <c r="G68" s="60"/>
      <c r="H68" s="60"/>
      <c r="I68" s="60"/>
      <c r="J68" s="60"/>
      <c r="K68" s="60"/>
      <c r="L68" s="60"/>
      <c r="M68" s="16"/>
    </row>
    <row r="69" spans="1:16" x14ac:dyDescent="0.3">
      <c r="A69" s="1" t="s">
        <v>68</v>
      </c>
      <c r="B69" s="16"/>
      <c r="C69" s="16"/>
      <c r="D69" s="60"/>
      <c r="E69" s="60"/>
      <c r="F69" s="177"/>
      <c r="G69" s="15"/>
      <c r="H69" s="15"/>
      <c r="I69" s="15"/>
      <c r="J69" s="15"/>
      <c r="K69" s="16"/>
      <c r="L69" s="16"/>
      <c r="M69" s="16"/>
    </row>
    <row r="70" spans="1:16" s="10" customFormat="1" ht="15" thickBot="1" x14ac:dyDescent="0.35">
      <c r="A70" s="10" t="s">
        <v>69</v>
      </c>
    </row>
    <row r="71" spans="1:16" s="265" customFormat="1" x14ac:dyDescent="0.3"/>
    <row r="72" spans="1:16" x14ac:dyDescent="0.3">
      <c r="B72" s="16"/>
      <c r="C72" s="16"/>
      <c r="D72" s="16"/>
      <c r="E72" s="15"/>
      <c r="G72" s="15"/>
      <c r="H72" s="15"/>
      <c r="I72" s="15"/>
      <c r="J72" s="15"/>
      <c r="K72" s="16"/>
      <c r="L72" s="16"/>
      <c r="M72" s="16"/>
    </row>
    <row r="73" spans="1:16" x14ac:dyDescent="0.3">
      <c r="A73" s="271" t="s">
        <v>134</v>
      </c>
      <c r="B73" s="16"/>
      <c r="C73" s="16"/>
      <c r="D73" s="16"/>
      <c r="E73" s="15"/>
      <c r="G73" s="15"/>
      <c r="H73" s="15"/>
      <c r="I73" s="15"/>
      <c r="J73" s="15"/>
      <c r="K73" s="16"/>
      <c r="L73" s="16"/>
      <c r="M73" s="16"/>
    </row>
    <row r="74" spans="1:16" ht="20.100000000000001" customHeight="1" x14ac:dyDescent="0.3">
      <c r="A74" s="274"/>
      <c r="B74" s="64" t="s">
        <v>135</v>
      </c>
      <c r="C74" s="16"/>
      <c r="D74" s="16"/>
      <c r="E74" s="15"/>
      <c r="G74" s="15"/>
      <c r="H74" s="15"/>
      <c r="I74" s="15"/>
      <c r="J74" s="15"/>
      <c r="K74" s="16"/>
      <c r="L74" s="16"/>
      <c r="M74" s="16"/>
    </row>
    <row r="75" spans="1:16" ht="20.100000000000001" customHeight="1" x14ac:dyDescent="0.3">
      <c r="A75" s="276"/>
      <c r="B75" s="64" t="s">
        <v>138</v>
      </c>
      <c r="C75" s="16"/>
      <c r="D75" s="16"/>
      <c r="E75" s="15"/>
      <c r="G75" s="15"/>
      <c r="H75" s="15"/>
      <c r="I75" s="15"/>
      <c r="J75" s="15"/>
      <c r="K75" s="16"/>
      <c r="L75" s="16"/>
      <c r="M75" s="16"/>
    </row>
    <row r="76" spans="1:16" ht="20.100000000000001" customHeight="1" x14ac:dyDescent="0.3">
      <c r="A76" s="272"/>
      <c r="B76" s="273" t="s">
        <v>136</v>
      </c>
      <c r="C76" s="16"/>
      <c r="D76" s="16"/>
      <c r="E76" s="15"/>
      <c r="G76" s="15"/>
      <c r="H76" s="15"/>
      <c r="I76" s="15"/>
      <c r="J76" s="15"/>
      <c r="K76" s="16"/>
      <c r="L76" s="16"/>
      <c r="M76" s="16"/>
    </row>
    <row r="77" spans="1:16" ht="20.100000000000001" customHeight="1" x14ac:dyDescent="0.3">
      <c r="A77" s="275"/>
      <c r="B77" s="273" t="s">
        <v>137</v>
      </c>
      <c r="C77" s="16"/>
      <c r="D77" s="16"/>
      <c r="E77" s="15"/>
      <c r="G77" s="15"/>
      <c r="H77" s="15"/>
      <c r="I77" s="15"/>
      <c r="J77" s="15"/>
      <c r="K77" s="16"/>
      <c r="L77" s="16"/>
      <c r="M77" s="16"/>
    </row>
    <row r="78" spans="1:16" ht="20.100000000000001" customHeight="1" x14ac:dyDescent="0.3">
      <c r="A78" s="440"/>
      <c r="B78" s="273" t="s">
        <v>139</v>
      </c>
      <c r="C78" s="16"/>
      <c r="D78" s="16"/>
      <c r="E78" s="15"/>
      <c r="G78" s="15"/>
      <c r="H78" s="15"/>
      <c r="I78" s="15"/>
      <c r="J78" s="15"/>
      <c r="K78" s="16"/>
      <c r="L78" s="16"/>
      <c r="M78" s="16"/>
    </row>
    <row r="79" spans="1:16" x14ac:dyDescent="0.3">
      <c r="B79" s="16"/>
      <c r="C79" s="16"/>
      <c r="D79" s="16"/>
      <c r="E79" s="15"/>
      <c r="G79" s="15"/>
      <c r="H79" s="15"/>
      <c r="I79" s="15"/>
      <c r="J79" s="15"/>
      <c r="K79" s="16"/>
      <c r="L79" s="16"/>
      <c r="M79" s="16"/>
    </row>
    <row r="80" spans="1:16" x14ac:dyDescent="0.3">
      <c r="B80" s="16"/>
      <c r="C80" s="16"/>
      <c r="D80" s="16"/>
      <c r="E80" s="15"/>
      <c r="G80" s="15"/>
      <c r="H80" s="15"/>
      <c r="I80" s="15"/>
      <c r="J80" s="15"/>
      <c r="K80" s="16"/>
      <c r="L80" s="16"/>
      <c r="M80" s="16"/>
    </row>
    <row r="81" spans="2:13" x14ac:dyDescent="0.3">
      <c r="B81" s="16"/>
      <c r="C81" s="16"/>
      <c r="D81" s="16"/>
      <c r="E81" s="15"/>
      <c r="G81" s="15"/>
      <c r="H81" s="15"/>
      <c r="I81" s="15"/>
      <c r="J81" s="15"/>
      <c r="K81" s="16"/>
      <c r="L81" s="16"/>
      <c r="M81" s="16"/>
    </row>
    <row r="82" spans="2:13" x14ac:dyDescent="0.3">
      <c r="B82" s="16"/>
      <c r="C82" s="16"/>
      <c r="D82" s="16"/>
      <c r="E82" s="15"/>
      <c r="G82" s="15"/>
      <c r="H82" s="15"/>
      <c r="I82" s="15"/>
      <c r="J82" s="15"/>
      <c r="K82" s="16"/>
      <c r="L82" s="16"/>
      <c r="M82" s="16"/>
    </row>
    <row r="83" spans="2:13" x14ac:dyDescent="0.3">
      <c r="B83" s="16"/>
      <c r="C83" s="16"/>
      <c r="D83" s="16"/>
      <c r="E83" s="15"/>
      <c r="G83" s="15"/>
      <c r="H83" s="15"/>
      <c r="I83" s="15"/>
      <c r="J83" s="15"/>
      <c r="K83" s="16"/>
      <c r="L83" s="16"/>
      <c r="M83" s="16"/>
    </row>
    <row r="84" spans="2:13" x14ac:dyDescent="0.3">
      <c r="B84" s="16"/>
      <c r="C84" s="16"/>
      <c r="D84" s="16"/>
      <c r="E84" s="15"/>
      <c r="G84" s="15"/>
      <c r="H84" s="15"/>
      <c r="I84" s="15"/>
      <c r="J84" s="15"/>
      <c r="K84" s="16"/>
      <c r="L84" s="16"/>
      <c r="M84" s="16"/>
    </row>
    <row r="85" spans="2:13" x14ac:dyDescent="0.3">
      <c r="B85" s="16"/>
      <c r="C85" s="16"/>
      <c r="D85" s="16"/>
      <c r="E85" s="15"/>
      <c r="G85" s="15"/>
      <c r="H85" s="15"/>
      <c r="I85" s="15"/>
      <c r="J85" s="15"/>
      <c r="K85" s="16"/>
      <c r="L85" s="16"/>
      <c r="M85" s="16"/>
    </row>
    <row r="86" spans="2:13" x14ac:dyDescent="0.3">
      <c r="B86" s="16"/>
      <c r="C86" s="16"/>
      <c r="D86" s="16"/>
      <c r="E86" s="15"/>
      <c r="G86" s="15"/>
      <c r="H86" s="15"/>
      <c r="I86" s="15"/>
      <c r="J86" s="15"/>
      <c r="K86" s="16"/>
      <c r="L86" s="16"/>
      <c r="M86" s="16"/>
    </row>
    <row r="87" spans="2:13" x14ac:dyDescent="0.3">
      <c r="B87" s="16"/>
      <c r="C87" s="16"/>
      <c r="D87" s="16"/>
      <c r="E87" s="15"/>
      <c r="G87" s="15"/>
      <c r="H87" s="15"/>
      <c r="I87" s="15"/>
      <c r="J87" s="15"/>
      <c r="K87" s="16"/>
      <c r="L87" s="16"/>
      <c r="M87" s="16"/>
    </row>
    <row r="88" spans="2:13" x14ac:dyDescent="0.3">
      <c r="B88" s="16"/>
      <c r="C88" s="16"/>
      <c r="D88" s="16"/>
      <c r="E88" s="15"/>
      <c r="G88" s="15"/>
      <c r="H88" s="15"/>
      <c r="I88" s="15"/>
      <c r="J88" s="15"/>
      <c r="K88" s="16"/>
      <c r="L88" s="16"/>
      <c r="M88" s="16"/>
    </row>
    <row r="89" spans="2:13" x14ac:dyDescent="0.3">
      <c r="B89" s="16"/>
      <c r="C89" s="16"/>
      <c r="D89" s="16"/>
      <c r="E89" s="15"/>
      <c r="G89" s="15"/>
      <c r="H89" s="15"/>
      <c r="I89" s="15"/>
      <c r="J89" s="15"/>
      <c r="K89" s="16"/>
      <c r="L89" s="16"/>
      <c r="M89" s="16"/>
    </row>
    <row r="90" spans="2:13" x14ac:dyDescent="0.3">
      <c r="B90" s="16"/>
      <c r="C90" s="16"/>
      <c r="D90" s="16"/>
      <c r="E90" s="15"/>
      <c r="G90" s="15"/>
      <c r="H90" s="15"/>
      <c r="I90" s="15"/>
      <c r="J90" s="15"/>
      <c r="K90" s="16"/>
      <c r="L90" s="16"/>
      <c r="M90" s="16"/>
    </row>
    <row r="91" spans="2:13" x14ac:dyDescent="0.3">
      <c r="B91" s="16"/>
      <c r="C91" s="16"/>
      <c r="D91" s="16"/>
      <c r="E91" s="15"/>
      <c r="G91" s="15"/>
      <c r="H91" s="15"/>
      <c r="I91" s="15"/>
      <c r="J91" s="15"/>
      <c r="K91" s="16"/>
      <c r="L91" s="16"/>
      <c r="M91" s="16"/>
    </row>
    <row r="92" spans="2:13" x14ac:dyDescent="0.3">
      <c r="B92" s="16"/>
      <c r="C92" s="16"/>
      <c r="D92" s="16"/>
      <c r="E92" s="15"/>
      <c r="G92" s="15"/>
      <c r="H92" s="15"/>
      <c r="I92" s="15"/>
      <c r="J92" s="15"/>
      <c r="K92" s="16"/>
      <c r="L92" s="16"/>
      <c r="M92" s="16"/>
    </row>
    <row r="93" spans="2:13" x14ac:dyDescent="0.3">
      <c r="B93" s="16"/>
      <c r="C93" s="16"/>
      <c r="D93" s="16"/>
      <c r="E93" s="15"/>
      <c r="G93" s="15"/>
      <c r="H93" s="15"/>
      <c r="I93" s="15"/>
      <c r="J93" s="15"/>
      <c r="K93" s="16"/>
      <c r="L93" s="16"/>
      <c r="M93" s="16"/>
    </row>
    <row r="94" spans="2:13" x14ac:dyDescent="0.3">
      <c r="B94" s="16"/>
      <c r="C94" s="16"/>
      <c r="D94" s="16"/>
      <c r="E94" s="15"/>
      <c r="G94" s="15"/>
      <c r="H94" s="15"/>
      <c r="I94" s="15"/>
      <c r="J94" s="15"/>
      <c r="K94" s="16"/>
      <c r="L94" s="16"/>
      <c r="M94" s="16"/>
    </row>
    <row r="95" spans="2:13" x14ac:dyDescent="0.3">
      <c r="B95" s="16"/>
      <c r="C95" s="16"/>
      <c r="D95" s="16"/>
      <c r="E95" s="15"/>
      <c r="G95" s="15"/>
      <c r="H95" s="15"/>
      <c r="I95" s="15"/>
      <c r="J95" s="15"/>
      <c r="K95" s="16"/>
      <c r="L95" s="16"/>
      <c r="M95" s="16"/>
    </row>
    <row r="96" spans="2:13" x14ac:dyDescent="0.3">
      <c r="B96" s="16"/>
      <c r="C96" s="16"/>
      <c r="D96" s="16"/>
      <c r="E96" s="15"/>
      <c r="G96" s="15"/>
      <c r="H96" s="15"/>
      <c r="I96" s="15"/>
      <c r="J96" s="15"/>
      <c r="K96" s="16"/>
      <c r="L96" s="16"/>
      <c r="M96" s="16"/>
    </row>
    <row r="97" spans="2:13" x14ac:dyDescent="0.3">
      <c r="B97" s="16"/>
      <c r="C97" s="16"/>
      <c r="D97" s="16"/>
      <c r="E97" s="15"/>
      <c r="G97" s="15"/>
      <c r="H97" s="15"/>
      <c r="I97" s="15"/>
      <c r="J97" s="15"/>
      <c r="K97" s="16"/>
      <c r="L97" s="16"/>
      <c r="M97" s="16"/>
    </row>
    <row r="98" spans="2:13" x14ac:dyDescent="0.3">
      <c r="B98" s="16"/>
      <c r="C98" s="16"/>
      <c r="D98" s="16"/>
      <c r="E98" s="15"/>
      <c r="G98" s="15"/>
      <c r="H98" s="15"/>
      <c r="I98" s="15"/>
      <c r="J98" s="15"/>
      <c r="K98" s="16"/>
      <c r="L98" s="16"/>
      <c r="M98" s="16"/>
    </row>
    <row r="99" spans="2:13" x14ac:dyDescent="0.3">
      <c r="B99" s="16"/>
      <c r="C99" s="16"/>
      <c r="D99" s="16"/>
      <c r="E99" s="15"/>
      <c r="G99" s="15"/>
      <c r="H99" s="15"/>
      <c r="I99" s="15"/>
      <c r="J99" s="15"/>
      <c r="K99" s="16"/>
      <c r="L99" s="16"/>
      <c r="M99" s="16"/>
    </row>
    <row r="100" spans="2:13" x14ac:dyDescent="0.3">
      <c r="B100" s="16"/>
      <c r="C100" s="16"/>
      <c r="D100" s="16"/>
      <c r="E100" s="15"/>
      <c r="G100" s="15"/>
      <c r="H100" s="15"/>
      <c r="I100" s="15"/>
      <c r="J100" s="15"/>
      <c r="K100" s="16"/>
      <c r="L100" s="16"/>
      <c r="M100" s="16"/>
    </row>
    <row r="101" spans="2:13" x14ac:dyDescent="0.3">
      <c r="B101" s="16"/>
      <c r="C101" s="16"/>
      <c r="D101" s="16"/>
      <c r="E101" s="15"/>
      <c r="G101" s="15"/>
      <c r="H101" s="15"/>
      <c r="I101" s="15"/>
      <c r="J101" s="15"/>
      <c r="K101" s="16"/>
      <c r="L101" s="16"/>
      <c r="M101" s="16"/>
    </row>
    <row r="102" spans="2:13" x14ac:dyDescent="0.3">
      <c r="B102" s="16"/>
      <c r="C102" s="16"/>
      <c r="D102" s="16"/>
      <c r="E102" s="15"/>
      <c r="G102" s="15"/>
      <c r="H102" s="15"/>
      <c r="I102" s="15"/>
      <c r="J102" s="15"/>
      <c r="K102" s="16"/>
      <c r="L102" s="16"/>
      <c r="M102" s="16"/>
    </row>
    <row r="103" spans="2:13" x14ac:dyDescent="0.3">
      <c r="B103" s="16"/>
      <c r="C103" s="16"/>
      <c r="D103" s="16"/>
      <c r="E103" s="15"/>
      <c r="G103" s="15"/>
      <c r="H103" s="15"/>
      <c r="I103" s="15"/>
      <c r="J103" s="15"/>
      <c r="K103" s="16"/>
      <c r="L103" s="16"/>
      <c r="M103" s="16"/>
    </row>
    <row r="104" spans="2:13" x14ac:dyDescent="0.3">
      <c r="B104" s="16"/>
      <c r="C104" s="16"/>
      <c r="D104" s="16"/>
      <c r="E104" s="15"/>
      <c r="G104" s="15"/>
      <c r="H104" s="15"/>
      <c r="I104" s="15"/>
      <c r="J104" s="15"/>
      <c r="K104" s="16"/>
      <c r="L104" s="16"/>
      <c r="M104" s="16"/>
    </row>
    <row r="105" spans="2:13" x14ac:dyDescent="0.3">
      <c r="B105" s="16"/>
      <c r="C105" s="16"/>
      <c r="D105" s="16"/>
      <c r="E105" s="15"/>
      <c r="G105" s="15"/>
      <c r="H105" s="15"/>
      <c r="I105" s="15"/>
      <c r="J105" s="15"/>
      <c r="K105" s="16"/>
      <c r="L105" s="16"/>
      <c r="M105" s="16"/>
    </row>
    <row r="106" spans="2:13" x14ac:dyDescent="0.3">
      <c r="B106" s="16"/>
      <c r="C106" s="16"/>
      <c r="D106" s="16"/>
      <c r="E106" s="15"/>
      <c r="G106" s="15"/>
      <c r="H106" s="15"/>
      <c r="I106" s="15"/>
      <c r="J106" s="15"/>
      <c r="K106" s="16"/>
      <c r="L106" s="16"/>
      <c r="M106" s="16"/>
    </row>
    <row r="107" spans="2:13" x14ac:dyDescent="0.3">
      <c r="B107" s="16"/>
      <c r="C107" s="16"/>
      <c r="D107" s="16"/>
      <c r="E107" s="15"/>
      <c r="G107" s="15"/>
      <c r="H107" s="15"/>
      <c r="I107" s="15"/>
      <c r="J107" s="15"/>
      <c r="K107" s="16"/>
      <c r="L107" s="16"/>
      <c r="M107" s="16"/>
    </row>
    <row r="108" spans="2:13" x14ac:dyDescent="0.3">
      <c r="B108" s="16"/>
      <c r="C108" s="16"/>
      <c r="D108" s="16"/>
      <c r="E108" s="15"/>
      <c r="G108" s="15"/>
      <c r="H108" s="15"/>
      <c r="I108" s="15"/>
      <c r="J108" s="15"/>
      <c r="K108" s="16"/>
      <c r="L108" s="16"/>
      <c r="M108" s="16"/>
    </row>
    <row r="109" spans="2:13" x14ac:dyDescent="0.3">
      <c r="B109" s="16"/>
      <c r="C109" s="16"/>
      <c r="D109" s="16"/>
      <c r="E109" s="15"/>
      <c r="G109" s="15"/>
      <c r="H109" s="15"/>
      <c r="I109" s="15"/>
      <c r="J109" s="15"/>
      <c r="K109" s="16"/>
      <c r="L109" s="16"/>
      <c r="M109" s="16"/>
    </row>
    <row r="110" spans="2:13" x14ac:dyDescent="0.3">
      <c r="B110" s="16"/>
      <c r="C110" s="16"/>
      <c r="D110" s="16"/>
      <c r="E110" s="15"/>
      <c r="G110" s="15"/>
      <c r="H110" s="15"/>
      <c r="I110" s="15"/>
      <c r="J110" s="15"/>
      <c r="K110" s="16"/>
      <c r="L110" s="16"/>
      <c r="M110" s="16"/>
    </row>
    <row r="111" spans="2:13" x14ac:dyDescent="0.3">
      <c r="B111" s="16"/>
      <c r="C111" s="16"/>
      <c r="D111" s="16"/>
      <c r="E111" s="15"/>
      <c r="G111" s="15"/>
      <c r="H111" s="15"/>
      <c r="I111" s="15"/>
      <c r="J111" s="15"/>
      <c r="K111" s="16"/>
      <c r="L111" s="16"/>
      <c r="M111" s="16"/>
    </row>
    <row r="112" spans="2:13" x14ac:dyDescent="0.3">
      <c r="B112" s="16"/>
      <c r="C112" s="16"/>
      <c r="D112" s="16"/>
      <c r="E112" s="15"/>
      <c r="G112" s="15"/>
      <c r="H112" s="15"/>
      <c r="I112" s="15"/>
      <c r="J112" s="15"/>
      <c r="K112" s="16"/>
      <c r="L112" s="16"/>
      <c r="M112" s="16"/>
    </row>
    <row r="113" spans="2:13" x14ac:dyDescent="0.3">
      <c r="B113" s="16"/>
      <c r="C113" s="16"/>
      <c r="D113" s="16"/>
      <c r="E113" s="15"/>
      <c r="G113" s="15"/>
      <c r="H113" s="15"/>
      <c r="I113" s="15"/>
      <c r="J113" s="15"/>
      <c r="K113" s="16"/>
      <c r="L113" s="16"/>
      <c r="M113" s="16"/>
    </row>
    <row r="114" spans="2:13" x14ac:dyDescent="0.3">
      <c r="B114" s="16"/>
      <c r="C114" s="16"/>
      <c r="D114" s="16"/>
      <c r="E114" s="15"/>
      <c r="G114" s="15"/>
      <c r="H114" s="15"/>
      <c r="I114" s="15"/>
      <c r="J114" s="15"/>
      <c r="K114" s="16"/>
      <c r="L114" s="16"/>
      <c r="M114" s="16"/>
    </row>
    <row r="115" spans="2:13" x14ac:dyDescent="0.3">
      <c r="B115" s="16"/>
      <c r="C115" s="16"/>
      <c r="D115" s="16"/>
      <c r="E115" s="15"/>
      <c r="G115" s="15"/>
      <c r="H115" s="15"/>
      <c r="I115" s="15"/>
      <c r="J115" s="15"/>
      <c r="K115" s="16"/>
      <c r="L115" s="16"/>
      <c r="M115" s="16"/>
    </row>
    <row r="116" spans="2:13" x14ac:dyDescent="0.3">
      <c r="B116" s="16"/>
      <c r="C116" s="16"/>
      <c r="D116" s="16"/>
      <c r="E116" s="15"/>
      <c r="G116" s="15"/>
      <c r="H116" s="15"/>
      <c r="I116" s="15"/>
      <c r="J116" s="15"/>
      <c r="K116" s="16"/>
      <c r="L116" s="16"/>
      <c r="M116" s="16"/>
    </row>
    <row r="117" spans="2:13" x14ac:dyDescent="0.3">
      <c r="B117" s="16"/>
      <c r="C117" s="16"/>
      <c r="D117" s="16"/>
      <c r="E117" s="15"/>
      <c r="G117" s="15"/>
      <c r="H117" s="15"/>
      <c r="I117" s="15"/>
      <c r="J117" s="15"/>
      <c r="K117" s="16"/>
      <c r="L117" s="16"/>
      <c r="M117" s="16"/>
    </row>
    <row r="118" spans="2:13" x14ac:dyDescent="0.3">
      <c r="B118" s="16"/>
      <c r="C118" s="16"/>
      <c r="D118" s="16"/>
      <c r="E118" s="15"/>
      <c r="G118" s="15"/>
      <c r="H118" s="15"/>
      <c r="I118" s="15"/>
      <c r="J118" s="15"/>
      <c r="K118" s="16"/>
      <c r="L118" s="16"/>
      <c r="M118" s="16"/>
    </row>
    <row r="119" spans="2:13" x14ac:dyDescent="0.3">
      <c r="B119" s="16"/>
      <c r="C119" s="16"/>
      <c r="D119" s="16"/>
      <c r="E119" s="15"/>
      <c r="G119" s="15"/>
      <c r="H119" s="15"/>
      <c r="I119" s="15"/>
      <c r="J119" s="15"/>
      <c r="K119" s="16"/>
      <c r="L119" s="16"/>
      <c r="M119" s="16"/>
    </row>
    <row r="120" spans="2:13" x14ac:dyDescent="0.3">
      <c r="B120" s="16"/>
      <c r="C120" s="16"/>
      <c r="D120" s="16"/>
      <c r="E120" s="15"/>
      <c r="G120" s="15"/>
      <c r="H120" s="15"/>
      <c r="I120" s="15"/>
      <c r="J120" s="15"/>
      <c r="K120" s="16"/>
      <c r="L120" s="16"/>
      <c r="M120" s="16"/>
    </row>
    <row r="121" spans="2:13" x14ac:dyDescent="0.3">
      <c r="B121" s="16"/>
      <c r="C121" s="16"/>
      <c r="D121" s="16"/>
      <c r="E121" s="15"/>
      <c r="G121" s="15"/>
      <c r="H121" s="15"/>
      <c r="I121" s="15"/>
      <c r="J121" s="15"/>
      <c r="K121" s="16"/>
      <c r="L121" s="16"/>
      <c r="M121" s="16"/>
    </row>
    <row r="122" spans="2:13" x14ac:dyDescent="0.3">
      <c r="B122" s="16"/>
      <c r="C122" s="16"/>
      <c r="D122" s="16"/>
      <c r="E122" s="15"/>
      <c r="G122" s="15"/>
      <c r="H122" s="15"/>
      <c r="I122" s="15"/>
      <c r="J122" s="15"/>
      <c r="K122" s="16"/>
      <c r="L122" s="16"/>
      <c r="M122" s="16"/>
    </row>
    <row r="123" spans="2:13" x14ac:dyDescent="0.3">
      <c r="B123" s="16"/>
      <c r="C123" s="16"/>
      <c r="D123" s="16"/>
      <c r="E123" s="15"/>
      <c r="G123" s="15"/>
      <c r="H123" s="15"/>
      <c r="I123" s="15"/>
      <c r="J123" s="15"/>
      <c r="K123" s="16"/>
      <c r="L123" s="16"/>
      <c r="M123" s="16"/>
    </row>
    <row r="124" spans="2:13" x14ac:dyDescent="0.3">
      <c r="B124" s="16"/>
      <c r="C124" s="16"/>
      <c r="D124" s="16"/>
      <c r="E124" s="15"/>
      <c r="G124" s="15"/>
      <c r="H124" s="15"/>
      <c r="I124" s="15"/>
      <c r="J124" s="15"/>
      <c r="K124" s="16"/>
      <c r="L124" s="16"/>
      <c r="M124" s="16"/>
    </row>
    <row r="125" spans="2:13" x14ac:dyDescent="0.3">
      <c r="B125" s="16"/>
      <c r="C125" s="16"/>
      <c r="D125" s="16"/>
      <c r="E125" s="15"/>
      <c r="G125" s="15"/>
      <c r="H125" s="15"/>
      <c r="I125" s="15"/>
      <c r="J125" s="15"/>
      <c r="K125" s="16"/>
      <c r="L125" s="16"/>
      <c r="M125" s="16"/>
    </row>
    <row r="126" spans="2:13" x14ac:dyDescent="0.3">
      <c r="B126" s="16"/>
      <c r="C126" s="16"/>
      <c r="D126" s="16"/>
      <c r="E126" s="15"/>
      <c r="G126" s="15"/>
      <c r="H126" s="15"/>
      <c r="I126" s="15"/>
      <c r="J126" s="15"/>
      <c r="K126" s="16"/>
      <c r="L126" s="16"/>
      <c r="M126" s="16"/>
    </row>
    <row r="127" spans="2:13" x14ac:dyDescent="0.3">
      <c r="B127" s="16"/>
      <c r="C127" s="16"/>
      <c r="D127" s="16"/>
      <c r="E127" s="15"/>
      <c r="G127" s="15"/>
      <c r="H127" s="15"/>
      <c r="I127" s="15"/>
      <c r="J127" s="15"/>
      <c r="K127" s="16"/>
      <c r="L127" s="16"/>
      <c r="M127" s="16"/>
    </row>
    <row r="128" spans="2:13" x14ac:dyDescent="0.3">
      <c r="B128" s="16"/>
      <c r="C128" s="16"/>
      <c r="D128" s="16"/>
      <c r="E128" s="15"/>
      <c r="G128" s="15"/>
      <c r="H128" s="15"/>
      <c r="I128" s="15"/>
      <c r="J128" s="15"/>
      <c r="K128" s="16"/>
      <c r="L128" s="16"/>
      <c r="M128" s="16"/>
    </row>
    <row r="129" spans="2:13" x14ac:dyDescent="0.3">
      <c r="B129" s="16"/>
      <c r="C129" s="16"/>
      <c r="D129" s="16"/>
      <c r="E129" s="15"/>
      <c r="G129" s="15"/>
      <c r="H129" s="15"/>
      <c r="I129" s="15"/>
      <c r="J129" s="15"/>
      <c r="K129" s="16"/>
      <c r="L129" s="16"/>
      <c r="M129" s="16"/>
    </row>
    <row r="130" spans="2:13" x14ac:dyDescent="0.3">
      <c r="B130" s="16"/>
      <c r="C130" s="16"/>
      <c r="D130" s="16"/>
      <c r="E130" s="15"/>
      <c r="G130" s="15"/>
      <c r="H130" s="15"/>
      <c r="I130" s="15"/>
      <c r="J130" s="15"/>
      <c r="K130" s="16"/>
      <c r="L130" s="16"/>
      <c r="M130" s="16"/>
    </row>
    <row r="131" spans="2:13" x14ac:dyDescent="0.3">
      <c r="B131" s="16"/>
      <c r="C131" s="16"/>
      <c r="D131" s="16"/>
      <c r="E131" s="15"/>
      <c r="G131" s="15"/>
      <c r="H131" s="15"/>
      <c r="I131" s="15"/>
      <c r="J131" s="15"/>
      <c r="K131" s="16"/>
      <c r="L131" s="16"/>
      <c r="M131" s="16"/>
    </row>
    <row r="132" spans="2:13" x14ac:dyDescent="0.3">
      <c r="B132" s="16"/>
      <c r="C132" s="16"/>
      <c r="D132" s="16"/>
      <c r="E132" s="15"/>
      <c r="G132" s="15"/>
      <c r="H132" s="15"/>
      <c r="I132" s="15"/>
      <c r="J132" s="15"/>
      <c r="K132" s="16"/>
      <c r="L132" s="16"/>
      <c r="M132" s="16"/>
    </row>
    <row r="133" spans="2:13" x14ac:dyDescent="0.3">
      <c r="B133" s="16"/>
      <c r="C133" s="16"/>
      <c r="D133" s="16"/>
      <c r="E133" s="15"/>
      <c r="G133" s="15"/>
      <c r="H133" s="15"/>
      <c r="I133" s="15"/>
      <c r="J133" s="15"/>
      <c r="K133" s="16"/>
      <c r="L133" s="16"/>
      <c r="M133" s="16"/>
    </row>
    <row r="134" spans="2:13" x14ac:dyDescent="0.3">
      <c r="B134" s="16"/>
      <c r="C134" s="16"/>
      <c r="D134" s="16"/>
      <c r="E134" s="15"/>
      <c r="G134" s="15"/>
      <c r="H134" s="15"/>
      <c r="I134" s="15"/>
      <c r="J134" s="15"/>
      <c r="K134" s="16"/>
      <c r="L134" s="16"/>
      <c r="M134" s="16"/>
    </row>
    <row r="135" spans="2:13" x14ac:dyDescent="0.3">
      <c r="B135" s="16"/>
      <c r="C135" s="16"/>
      <c r="D135" s="16"/>
      <c r="E135" s="15"/>
      <c r="G135" s="15"/>
      <c r="H135" s="15"/>
      <c r="I135" s="15"/>
      <c r="J135" s="15"/>
      <c r="K135" s="16"/>
      <c r="L135" s="16"/>
      <c r="M135" s="16"/>
    </row>
  </sheetData>
  <mergeCells count="1">
    <mergeCell ref="E47:Y47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X640"/>
  <sheetViews>
    <sheetView zoomScale="80" zoomScaleNormal="80" workbookViewId="0">
      <selection activeCell="N36" sqref="N36"/>
    </sheetView>
  </sheetViews>
  <sheetFormatPr defaultColWidth="8.6640625" defaultRowHeight="14.4" x14ac:dyDescent="0.3"/>
  <cols>
    <col min="1" max="1" width="22.6640625" customWidth="1"/>
    <col min="2" max="2" width="16.6640625" customWidth="1"/>
    <col min="3" max="3" width="20" customWidth="1"/>
    <col min="4" max="4" width="7.44140625" style="424" bestFit="1" customWidth="1"/>
    <col min="5" max="5" width="11.109375" customWidth="1"/>
    <col min="11" max="14" width="9.6640625" bestFit="1" customWidth="1"/>
    <col min="15" max="16" width="9.6640625" style="163" bestFit="1" customWidth="1"/>
    <col min="24" max="25" width="9.109375" bestFit="1" customWidth="1"/>
    <col min="27" max="28" width="8.6640625" style="163"/>
  </cols>
  <sheetData>
    <row r="1" spans="1:76" s="88" customFormat="1" ht="18.899999999999999" customHeight="1" x14ac:dyDescent="0.3">
      <c r="A1" s="94" t="s">
        <v>35</v>
      </c>
      <c r="B1" s="94" t="s">
        <v>80</v>
      </c>
      <c r="C1" s="94" t="s">
        <v>81</v>
      </c>
      <c r="D1" s="423" t="s">
        <v>155</v>
      </c>
      <c r="E1" s="599" t="s">
        <v>67</v>
      </c>
      <c r="F1" s="600"/>
      <c r="G1" s="600"/>
      <c r="H1" s="600"/>
      <c r="I1" s="600"/>
      <c r="J1" s="600"/>
      <c r="K1" s="600"/>
      <c r="L1" s="600"/>
      <c r="M1" s="600"/>
      <c r="N1" s="600"/>
      <c r="O1" s="600"/>
      <c r="P1" s="601"/>
      <c r="Q1" s="604" t="s">
        <v>82</v>
      </c>
      <c r="R1" s="604"/>
      <c r="S1" s="604"/>
      <c r="T1" s="604"/>
      <c r="U1" s="604"/>
      <c r="V1" s="604"/>
      <c r="W1" s="604"/>
      <c r="X1" s="604"/>
      <c r="Y1" s="604"/>
      <c r="Z1" s="604"/>
      <c r="AA1" s="604"/>
      <c r="AB1" s="604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</row>
    <row r="2" spans="1:76" s="93" customFormat="1" ht="18.899999999999999" customHeight="1" x14ac:dyDescent="0.3">
      <c r="A2" s="89"/>
      <c r="B2" s="90"/>
      <c r="C2" s="91"/>
      <c r="D2" s="421"/>
      <c r="E2" s="519" t="s">
        <v>17</v>
      </c>
      <c r="F2" s="519"/>
      <c r="G2" s="519" t="s">
        <v>16</v>
      </c>
      <c r="H2" s="519"/>
      <c r="I2" s="520" t="s">
        <v>18</v>
      </c>
      <c r="J2" s="520"/>
      <c r="K2" s="92" t="s">
        <v>3</v>
      </c>
      <c r="L2" s="92" t="s">
        <v>4</v>
      </c>
      <c r="M2" s="92" t="s">
        <v>5</v>
      </c>
      <c r="N2" s="92" t="s">
        <v>6</v>
      </c>
      <c r="O2" s="202" t="s">
        <v>7</v>
      </c>
      <c r="P2" s="202" t="s">
        <v>8</v>
      </c>
      <c r="Q2" s="519" t="s">
        <v>16</v>
      </c>
      <c r="R2" s="519"/>
      <c r="S2" s="519" t="s">
        <v>17</v>
      </c>
      <c r="T2" s="519"/>
      <c r="U2" s="520" t="s">
        <v>18</v>
      </c>
      <c r="V2" s="520"/>
      <c r="W2" s="92" t="s">
        <v>3</v>
      </c>
      <c r="X2" s="92" t="s">
        <v>4</v>
      </c>
      <c r="Y2" s="92" t="s">
        <v>5</v>
      </c>
      <c r="Z2" s="92" t="s">
        <v>6</v>
      </c>
      <c r="AA2" s="202" t="s">
        <v>7</v>
      </c>
      <c r="AB2" s="202" t="s">
        <v>8</v>
      </c>
    </row>
    <row r="3" spans="1:76" s="97" customFormat="1" ht="18.899999999999999" customHeight="1" x14ac:dyDescent="0.3">
      <c r="A3" s="94" t="s">
        <v>83</v>
      </c>
      <c r="B3" s="95"/>
      <c r="C3" s="96"/>
      <c r="D3" s="422"/>
      <c r="E3" s="332" t="s">
        <v>15</v>
      </c>
      <c r="F3" s="333" t="s">
        <v>84</v>
      </c>
      <c r="G3" s="332" t="s">
        <v>15</v>
      </c>
      <c r="H3" s="333" t="s">
        <v>84</v>
      </c>
      <c r="I3" s="334" t="s">
        <v>15</v>
      </c>
      <c r="J3" s="333" t="s">
        <v>84</v>
      </c>
      <c r="K3" s="531" t="s">
        <v>85</v>
      </c>
      <c r="L3" s="532"/>
      <c r="M3" s="532"/>
      <c r="N3" s="532"/>
      <c r="O3" s="532"/>
      <c r="P3" s="554"/>
      <c r="Q3" s="332" t="s">
        <v>15</v>
      </c>
      <c r="R3" s="333" t="s">
        <v>84</v>
      </c>
      <c r="S3" s="332" t="s">
        <v>15</v>
      </c>
      <c r="T3" s="333" t="s">
        <v>84</v>
      </c>
      <c r="U3" s="334" t="s">
        <v>15</v>
      </c>
      <c r="V3" s="333" t="s">
        <v>84</v>
      </c>
      <c r="W3" s="531" t="s">
        <v>85</v>
      </c>
      <c r="X3" s="532"/>
      <c r="Y3" s="532"/>
      <c r="Z3" s="532"/>
      <c r="AA3" s="532"/>
      <c r="AB3" s="554"/>
    </row>
    <row r="4" spans="1:76" s="100" customFormat="1" ht="18.899999999999999" customHeight="1" x14ac:dyDescent="0.35">
      <c r="A4" s="297" t="s">
        <v>130</v>
      </c>
      <c r="B4" s="98" t="s">
        <v>41</v>
      </c>
      <c r="C4" s="99">
        <v>405</v>
      </c>
      <c r="D4" s="534" t="s">
        <v>100</v>
      </c>
      <c r="E4" s="602">
        <v>19.248200000000001</v>
      </c>
      <c r="F4" s="603">
        <v>6.9999999999999999E-4</v>
      </c>
      <c r="G4" s="602">
        <v>16.247599999999998</v>
      </c>
      <c r="H4" s="603">
        <v>7.2999999999999996E-4</v>
      </c>
      <c r="I4" s="602">
        <v>4.6406999999999998</v>
      </c>
      <c r="J4" s="603">
        <v>8.9999999999999998E-4</v>
      </c>
      <c r="K4" s="543" t="s">
        <v>133</v>
      </c>
      <c r="L4" s="543" t="s">
        <v>133</v>
      </c>
      <c r="M4" s="543" t="s">
        <v>133</v>
      </c>
      <c r="N4" s="543" t="s">
        <v>133</v>
      </c>
      <c r="O4" s="543" t="s">
        <v>133</v>
      </c>
      <c r="P4" s="543" t="s">
        <v>133</v>
      </c>
      <c r="Q4" s="593">
        <v>16.247699999999998</v>
      </c>
      <c r="R4" s="594">
        <v>6.9999999999999999E-4</v>
      </c>
      <c r="S4" s="593">
        <v>19.2483</v>
      </c>
      <c r="T4" s="594">
        <v>6.9999999999999999E-4</v>
      </c>
      <c r="U4" s="595">
        <v>4.6407999999999996</v>
      </c>
      <c r="V4" s="598">
        <v>8.9999999999999998E-4</v>
      </c>
      <c r="W4" s="570" t="s">
        <v>133</v>
      </c>
      <c r="X4" s="570" t="s">
        <v>133</v>
      </c>
      <c r="Y4" s="570" t="s">
        <v>133</v>
      </c>
      <c r="Z4" s="570" t="s">
        <v>133</v>
      </c>
      <c r="AA4" s="570" t="s">
        <v>133</v>
      </c>
      <c r="AB4" s="570" t="s">
        <v>133</v>
      </c>
    </row>
    <row r="5" spans="1:76" ht="18.899999999999999" customHeight="1" x14ac:dyDescent="0.35">
      <c r="A5" s="102"/>
      <c r="B5" s="98" t="s">
        <v>32</v>
      </c>
      <c r="C5" s="98">
        <v>0</v>
      </c>
      <c r="D5" s="535"/>
      <c r="E5" s="602"/>
      <c r="F5" s="603"/>
      <c r="G5" s="602"/>
      <c r="H5" s="603"/>
      <c r="I5" s="602"/>
      <c r="J5" s="603"/>
      <c r="K5" s="544"/>
      <c r="L5" s="544"/>
      <c r="M5" s="544"/>
      <c r="N5" s="544"/>
      <c r="O5" s="544"/>
      <c r="P5" s="544"/>
      <c r="Q5" s="593"/>
      <c r="R5" s="594"/>
      <c r="S5" s="593"/>
      <c r="T5" s="594"/>
      <c r="U5" s="595"/>
      <c r="V5" s="598"/>
      <c r="W5" s="571"/>
      <c r="X5" s="571"/>
      <c r="Y5" s="571"/>
      <c r="Z5" s="571"/>
      <c r="AA5" s="571"/>
      <c r="AB5" s="571"/>
    </row>
    <row r="6" spans="1:76" ht="18.899999999999999" customHeight="1" x14ac:dyDescent="0.3">
      <c r="A6" s="104"/>
      <c r="B6" s="98" t="s">
        <v>43</v>
      </c>
      <c r="C6" s="98">
        <v>0.1</v>
      </c>
      <c r="D6" s="535"/>
      <c r="E6" s="602"/>
      <c r="F6" s="603"/>
      <c r="G6" s="602"/>
      <c r="H6" s="603"/>
      <c r="I6" s="602"/>
      <c r="J6" s="603"/>
      <c r="K6" s="544"/>
      <c r="L6" s="544"/>
      <c r="M6" s="544"/>
      <c r="N6" s="544"/>
      <c r="O6" s="544"/>
      <c r="P6" s="544"/>
      <c r="Q6" s="593"/>
      <c r="R6" s="594"/>
      <c r="S6" s="593"/>
      <c r="T6" s="594"/>
      <c r="U6" s="595"/>
      <c r="V6" s="598"/>
      <c r="W6" s="571"/>
      <c r="X6" s="571"/>
      <c r="Y6" s="571"/>
      <c r="Z6" s="571"/>
      <c r="AA6" s="571"/>
      <c r="AB6" s="571"/>
    </row>
    <row r="7" spans="1:76" ht="18.899999999999999" customHeight="1" x14ac:dyDescent="0.3">
      <c r="A7" s="105"/>
      <c r="B7" s="98" t="s">
        <v>158</v>
      </c>
      <c r="C7" s="98" t="s">
        <v>86</v>
      </c>
      <c r="D7" s="535"/>
      <c r="E7" s="602"/>
      <c r="F7" s="603"/>
      <c r="G7" s="602"/>
      <c r="H7" s="603"/>
      <c r="I7" s="602"/>
      <c r="J7" s="603"/>
      <c r="K7" s="544"/>
      <c r="L7" s="544"/>
      <c r="M7" s="544"/>
      <c r="N7" s="544"/>
      <c r="O7" s="544"/>
      <c r="P7" s="544"/>
      <c r="Q7" s="593"/>
      <c r="R7" s="594"/>
      <c r="S7" s="593"/>
      <c r="T7" s="594"/>
      <c r="U7" s="595"/>
      <c r="V7" s="598"/>
      <c r="W7" s="571"/>
      <c r="X7" s="571"/>
      <c r="Y7" s="571"/>
      <c r="Z7" s="571"/>
      <c r="AA7" s="571"/>
      <c r="AB7" s="571"/>
    </row>
    <row r="8" spans="1:76" ht="18.899999999999999" customHeight="1" x14ac:dyDescent="0.3">
      <c r="A8" s="106"/>
      <c r="B8" s="98" t="s">
        <v>53</v>
      </c>
      <c r="C8" s="98" t="s">
        <v>87</v>
      </c>
      <c r="D8" s="536"/>
      <c r="E8" s="602"/>
      <c r="F8" s="603"/>
      <c r="G8" s="602"/>
      <c r="H8" s="603"/>
      <c r="I8" s="602"/>
      <c r="J8" s="603"/>
      <c r="K8" s="544"/>
      <c r="L8" s="544"/>
      <c r="M8" s="544"/>
      <c r="N8" s="544"/>
      <c r="O8" s="544"/>
      <c r="P8" s="544"/>
      <c r="Q8" s="593"/>
      <c r="R8" s="594"/>
      <c r="S8" s="593"/>
      <c r="T8" s="594"/>
      <c r="U8" s="595"/>
      <c r="V8" s="598"/>
      <c r="W8" s="571"/>
      <c r="X8" s="571"/>
      <c r="Y8" s="571"/>
      <c r="Z8" s="571"/>
      <c r="AA8" s="571"/>
      <c r="AB8" s="571"/>
    </row>
    <row r="9" spans="1:76" s="97" customFormat="1" ht="18.899999999999999" customHeight="1" x14ac:dyDescent="0.3">
      <c r="A9" s="94" t="s">
        <v>83</v>
      </c>
      <c r="B9" s="95"/>
      <c r="C9" s="96"/>
      <c r="D9" s="291"/>
      <c r="E9" s="332" t="s">
        <v>15</v>
      </c>
      <c r="F9" s="333" t="s">
        <v>84</v>
      </c>
      <c r="G9" s="332" t="s">
        <v>15</v>
      </c>
      <c r="H9" s="333" t="s">
        <v>84</v>
      </c>
      <c r="I9" s="334" t="s">
        <v>15</v>
      </c>
      <c r="J9" s="333" t="s">
        <v>84</v>
      </c>
      <c r="K9" s="531" t="s">
        <v>85</v>
      </c>
      <c r="L9" s="532"/>
      <c r="M9" s="532"/>
      <c r="N9" s="532"/>
      <c r="O9" s="532"/>
      <c r="P9" s="554"/>
      <c r="Q9" s="332" t="s">
        <v>15</v>
      </c>
      <c r="R9" s="333" t="s">
        <v>84</v>
      </c>
      <c r="S9" s="332" t="s">
        <v>15</v>
      </c>
      <c r="T9" s="333" t="s">
        <v>84</v>
      </c>
      <c r="U9" s="334" t="s">
        <v>15</v>
      </c>
      <c r="V9" s="333" t="s">
        <v>84</v>
      </c>
      <c r="W9" s="531" t="s">
        <v>85</v>
      </c>
      <c r="X9" s="532"/>
      <c r="Y9" s="532"/>
      <c r="Z9" s="532"/>
      <c r="AA9" s="532"/>
      <c r="AB9" s="554"/>
    </row>
    <row r="10" spans="1:76" s="100" customFormat="1" ht="18.899999999999999" customHeight="1" x14ac:dyDescent="0.35">
      <c r="A10" s="297" t="s">
        <v>131</v>
      </c>
      <c r="B10" s="98" t="s">
        <v>41</v>
      </c>
      <c r="C10" s="99">
        <v>405</v>
      </c>
      <c r="D10" s="534">
        <v>1</v>
      </c>
      <c r="E10" s="602">
        <v>19.247299999999999</v>
      </c>
      <c r="F10" s="603">
        <v>8.9999999999999998E-4</v>
      </c>
      <c r="G10" s="602">
        <v>16.244</v>
      </c>
      <c r="H10" s="603">
        <v>2E-3</v>
      </c>
      <c r="I10" s="602">
        <v>4.6349999999999998</v>
      </c>
      <c r="J10" s="603">
        <v>3.0000000000000001E-3</v>
      </c>
      <c r="K10" s="550">
        <v>2.4998900000000001E-2</v>
      </c>
      <c r="L10" s="551">
        <v>2.4999899999999999E-2</v>
      </c>
      <c r="M10" s="551">
        <v>2.50003E-2</v>
      </c>
      <c r="N10" s="551">
        <v>2.5001900000000001E-2</v>
      </c>
      <c r="O10" s="551">
        <v>2.50038E-2</v>
      </c>
      <c r="P10" s="551">
        <v>2.50043E-2</v>
      </c>
      <c r="Q10" s="593">
        <v>16.245000000000001</v>
      </c>
      <c r="R10" s="594">
        <v>2E-3</v>
      </c>
      <c r="S10" s="593">
        <v>19.247499999999999</v>
      </c>
      <c r="T10" s="594">
        <v>8.9999999999999998E-4</v>
      </c>
      <c r="U10" s="595">
        <v>4.6360000000000001</v>
      </c>
      <c r="V10" s="598">
        <v>3.0000000000000001E-3</v>
      </c>
      <c r="W10" s="550">
        <v>2.5000000000000001E-2</v>
      </c>
      <c r="X10" s="550">
        <v>2.5000000000000001E-2</v>
      </c>
      <c r="Y10" s="550">
        <v>2.5000000000000001E-2</v>
      </c>
      <c r="Z10" s="550">
        <v>2.5000000000000001E-2</v>
      </c>
      <c r="AA10" s="550">
        <v>2.5003999999999998E-2</v>
      </c>
      <c r="AB10" s="550">
        <v>2.5003999999999998E-2</v>
      </c>
    </row>
    <row r="11" spans="1:76" ht="18.899999999999999" customHeight="1" x14ac:dyDescent="0.35">
      <c r="A11" s="102"/>
      <c r="B11" s="98" t="s">
        <v>32</v>
      </c>
      <c r="C11" s="98">
        <v>0</v>
      </c>
      <c r="D11" s="535"/>
      <c r="E11" s="602"/>
      <c r="F11" s="603"/>
      <c r="G11" s="602"/>
      <c r="H11" s="603"/>
      <c r="I11" s="602"/>
      <c r="J11" s="603"/>
      <c r="K11" s="550"/>
      <c r="L11" s="552"/>
      <c r="M11" s="552"/>
      <c r="N11" s="552"/>
      <c r="O11" s="552"/>
      <c r="P11" s="552"/>
      <c r="Q11" s="593"/>
      <c r="R11" s="594"/>
      <c r="S11" s="593"/>
      <c r="T11" s="594"/>
      <c r="U11" s="595"/>
      <c r="V11" s="598"/>
      <c r="W11" s="550"/>
      <c r="X11" s="550"/>
      <c r="Y11" s="550"/>
      <c r="Z11" s="550"/>
      <c r="AA11" s="550"/>
      <c r="AB11" s="550"/>
    </row>
    <row r="12" spans="1:76" ht="18.899999999999999" customHeight="1" x14ac:dyDescent="0.3">
      <c r="A12" s="104"/>
      <c r="B12" s="98" t="s">
        <v>43</v>
      </c>
      <c r="C12" s="98">
        <v>0.1</v>
      </c>
      <c r="D12" s="535"/>
      <c r="E12" s="602"/>
      <c r="F12" s="603"/>
      <c r="G12" s="602"/>
      <c r="H12" s="603"/>
      <c r="I12" s="602"/>
      <c r="J12" s="603"/>
      <c r="K12" s="550"/>
      <c r="L12" s="552"/>
      <c r="M12" s="552"/>
      <c r="N12" s="552"/>
      <c r="O12" s="552"/>
      <c r="P12" s="552"/>
      <c r="Q12" s="593"/>
      <c r="R12" s="594"/>
      <c r="S12" s="593"/>
      <c r="T12" s="594"/>
      <c r="U12" s="595"/>
      <c r="V12" s="598"/>
      <c r="W12" s="550"/>
      <c r="X12" s="550"/>
      <c r="Y12" s="550"/>
      <c r="Z12" s="550"/>
      <c r="AA12" s="550"/>
      <c r="AB12" s="550"/>
    </row>
    <row r="13" spans="1:76" ht="18.899999999999999" customHeight="1" x14ac:dyDescent="0.3">
      <c r="A13" s="105"/>
      <c r="B13" s="98" t="s">
        <v>45</v>
      </c>
      <c r="C13" s="98" t="s">
        <v>86</v>
      </c>
      <c r="D13" s="535"/>
      <c r="E13" s="602"/>
      <c r="F13" s="603"/>
      <c r="G13" s="602"/>
      <c r="H13" s="603"/>
      <c r="I13" s="602"/>
      <c r="J13" s="603"/>
      <c r="K13" s="550"/>
      <c r="L13" s="552"/>
      <c r="M13" s="552"/>
      <c r="N13" s="552"/>
      <c r="O13" s="552"/>
      <c r="P13" s="552"/>
      <c r="Q13" s="593"/>
      <c r="R13" s="594"/>
      <c r="S13" s="593"/>
      <c r="T13" s="594"/>
      <c r="U13" s="595"/>
      <c r="V13" s="598"/>
      <c r="W13" s="550"/>
      <c r="X13" s="550"/>
      <c r="Y13" s="550"/>
      <c r="Z13" s="550"/>
      <c r="AA13" s="550"/>
      <c r="AB13" s="550"/>
    </row>
    <row r="14" spans="1:76" ht="18.899999999999999" customHeight="1" x14ac:dyDescent="0.3">
      <c r="A14" s="106"/>
      <c r="B14" s="98" t="s">
        <v>53</v>
      </c>
      <c r="C14" s="98" t="s">
        <v>87</v>
      </c>
      <c r="D14" s="536"/>
      <c r="E14" s="602"/>
      <c r="F14" s="603"/>
      <c r="G14" s="602"/>
      <c r="H14" s="603"/>
      <c r="I14" s="602"/>
      <c r="J14" s="603"/>
      <c r="K14" s="550"/>
      <c r="L14" s="553"/>
      <c r="M14" s="553"/>
      <c r="N14" s="553"/>
      <c r="O14" s="553"/>
      <c r="P14" s="553"/>
      <c r="Q14" s="593"/>
      <c r="R14" s="594"/>
      <c r="S14" s="593"/>
      <c r="T14" s="594"/>
      <c r="U14" s="595"/>
      <c r="V14" s="598"/>
      <c r="W14" s="550"/>
      <c r="X14" s="550"/>
      <c r="Y14" s="550"/>
      <c r="Z14" s="550"/>
      <c r="AA14" s="550"/>
      <c r="AB14" s="550"/>
    </row>
    <row r="15" spans="1:76" s="110" customFormat="1" ht="18.899999999999999" customHeight="1" x14ac:dyDescent="0.3">
      <c r="A15" s="94" t="s">
        <v>40</v>
      </c>
      <c r="C15" s="111"/>
      <c r="D15" s="292"/>
      <c r="E15" s="316" t="s">
        <v>15</v>
      </c>
      <c r="F15" s="317" t="s">
        <v>84</v>
      </c>
      <c r="G15" s="316" t="s">
        <v>15</v>
      </c>
      <c r="H15" s="317" t="s">
        <v>84</v>
      </c>
      <c r="I15" s="318" t="s">
        <v>15</v>
      </c>
      <c r="J15" s="317" t="s">
        <v>84</v>
      </c>
      <c r="K15" s="531" t="s">
        <v>85</v>
      </c>
      <c r="L15" s="532"/>
      <c r="M15" s="532"/>
      <c r="N15" s="532"/>
      <c r="O15" s="532"/>
      <c r="P15" s="554"/>
      <c r="Q15" s="316" t="s">
        <v>15</v>
      </c>
      <c r="R15" s="317" t="s">
        <v>84</v>
      </c>
      <c r="S15" s="316" t="s">
        <v>15</v>
      </c>
      <c r="T15" s="317" t="s">
        <v>84</v>
      </c>
      <c r="U15" s="318" t="s">
        <v>15</v>
      </c>
      <c r="V15" s="317" t="s">
        <v>84</v>
      </c>
      <c r="W15" s="531" t="s">
        <v>85</v>
      </c>
      <c r="X15" s="532"/>
      <c r="Y15" s="532"/>
      <c r="Z15" s="532"/>
      <c r="AA15" s="532"/>
      <c r="AB15" s="554"/>
    </row>
    <row r="16" spans="1:76" s="100" customFormat="1" ht="18.899999999999999" customHeight="1" x14ac:dyDescent="0.35">
      <c r="A16" s="297" t="s">
        <v>130</v>
      </c>
      <c r="B16" s="98" t="s">
        <v>41</v>
      </c>
      <c r="C16" s="98">
        <v>405.2</v>
      </c>
      <c r="D16" s="293" t="s">
        <v>101</v>
      </c>
      <c r="E16" s="115">
        <v>19.167999999999999</v>
      </c>
      <c r="F16" s="116">
        <v>3.0000000000000001E-3</v>
      </c>
      <c r="G16" s="115">
        <v>16.163</v>
      </c>
      <c r="H16" s="116">
        <v>3.0000000000000001E-3</v>
      </c>
      <c r="I16" s="117">
        <v>4.4980000000000002</v>
      </c>
      <c r="J16" s="116">
        <v>3.0000000000000001E-3</v>
      </c>
      <c r="K16" s="298" t="s">
        <v>133</v>
      </c>
      <c r="L16" s="298" t="s">
        <v>133</v>
      </c>
      <c r="M16" s="298" t="s">
        <v>133</v>
      </c>
      <c r="N16" s="298" t="s">
        <v>133</v>
      </c>
      <c r="O16" s="298" t="s">
        <v>133</v>
      </c>
      <c r="P16" s="298" t="s">
        <v>133</v>
      </c>
      <c r="Q16" s="349">
        <v>16.163</v>
      </c>
      <c r="R16" s="345">
        <v>3.0000000000000001E-3</v>
      </c>
      <c r="S16" s="349">
        <v>19.169</v>
      </c>
      <c r="T16" s="345">
        <v>3.0000000000000001E-3</v>
      </c>
      <c r="U16" s="338">
        <v>4.4989999999999997</v>
      </c>
      <c r="V16" s="345">
        <v>3.0000000000000001E-3</v>
      </c>
      <c r="W16" s="366" t="s">
        <v>133</v>
      </c>
      <c r="X16" s="366" t="s">
        <v>133</v>
      </c>
      <c r="Y16" s="366" t="s">
        <v>133</v>
      </c>
      <c r="Z16" s="366" t="s">
        <v>133</v>
      </c>
      <c r="AA16" s="366" t="s">
        <v>133</v>
      </c>
      <c r="AB16" s="366" t="s">
        <v>133</v>
      </c>
    </row>
    <row r="17" spans="1:28" ht="18.899999999999999" customHeight="1" x14ac:dyDescent="0.3">
      <c r="A17" s="104"/>
      <c r="B17" s="98" t="s">
        <v>41</v>
      </c>
      <c r="C17" s="98">
        <v>405.4</v>
      </c>
      <c r="D17" s="293" t="s">
        <v>102</v>
      </c>
      <c r="E17" s="118">
        <v>19.091999999999999</v>
      </c>
      <c r="F17" s="119">
        <v>4.0000000000000001E-3</v>
      </c>
      <c r="G17" s="118">
        <v>16.082000000000001</v>
      </c>
      <c r="H17" s="119">
        <v>5.0000000000000001E-3</v>
      </c>
      <c r="I17" s="120">
        <v>4.3559999999999999</v>
      </c>
      <c r="J17" s="119">
        <v>6.0000000000000001E-3</v>
      </c>
      <c r="K17" s="298" t="s">
        <v>133</v>
      </c>
      <c r="L17" s="298" t="s">
        <v>133</v>
      </c>
      <c r="M17" s="298" t="s">
        <v>133</v>
      </c>
      <c r="N17" s="298" t="s">
        <v>133</v>
      </c>
      <c r="O17" s="298" t="s">
        <v>133</v>
      </c>
      <c r="P17" s="298" t="s">
        <v>133</v>
      </c>
      <c r="Q17" s="350">
        <v>16.082000000000001</v>
      </c>
      <c r="R17" s="344">
        <v>5.0000000000000001E-3</v>
      </c>
      <c r="S17" s="350">
        <v>19.093</v>
      </c>
      <c r="T17" s="344">
        <v>4.0000000000000001E-3</v>
      </c>
      <c r="U17" s="338">
        <v>4.3570000000000002</v>
      </c>
      <c r="V17" s="344">
        <v>6.0000000000000001E-3</v>
      </c>
      <c r="W17" s="366" t="s">
        <v>133</v>
      </c>
      <c r="X17" s="366" t="s">
        <v>133</v>
      </c>
      <c r="Y17" s="366" t="s">
        <v>133</v>
      </c>
      <c r="Z17" s="366" t="s">
        <v>133</v>
      </c>
      <c r="AA17" s="366" t="s">
        <v>133</v>
      </c>
      <c r="AB17" s="366" t="s">
        <v>133</v>
      </c>
    </row>
    <row r="18" spans="1:28" ht="18.899999999999999" customHeight="1" x14ac:dyDescent="0.3">
      <c r="A18" s="104"/>
      <c r="B18" s="98" t="s">
        <v>41</v>
      </c>
      <c r="C18" s="98">
        <v>405.6</v>
      </c>
      <c r="D18" s="293" t="s">
        <v>103</v>
      </c>
      <c r="E18" s="118">
        <v>19.018999999999998</v>
      </c>
      <c r="F18" s="119">
        <v>6.0000000000000001E-3</v>
      </c>
      <c r="G18" s="118">
        <v>16.004999999999999</v>
      </c>
      <c r="H18" s="119">
        <v>7.0000000000000001E-3</v>
      </c>
      <c r="I18" s="120">
        <v>4.2130000000000001</v>
      </c>
      <c r="J18" s="119">
        <v>8.9999999999999993E-3</v>
      </c>
      <c r="K18" s="298" t="s">
        <v>133</v>
      </c>
      <c r="L18" s="298" t="s">
        <v>133</v>
      </c>
      <c r="M18" s="298" t="s">
        <v>133</v>
      </c>
      <c r="N18" s="298" t="s">
        <v>133</v>
      </c>
      <c r="O18" s="298" t="s">
        <v>133</v>
      </c>
      <c r="P18" s="298" t="s">
        <v>133</v>
      </c>
      <c r="Q18" s="350">
        <v>16.006</v>
      </c>
      <c r="R18" s="344">
        <v>7.0000000000000001E-3</v>
      </c>
      <c r="S18" s="350">
        <v>19.02</v>
      </c>
      <c r="T18" s="344">
        <v>6.0000000000000001E-3</v>
      </c>
      <c r="U18" s="338">
        <v>4.2140000000000004</v>
      </c>
      <c r="V18" s="344">
        <v>8.9999999999999993E-3</v>
      </c>
      <c r="W18" s="366" t="s">
        <v>133</v>
      </c>
      <c r="X18" s="366" t="s">
        <v>133</v>
      </c>
      <c r="Y18" s="366" t="s">
        <v>133</v>
      </c>
      <c r="Z18" s="366" t="s">
        <v>133</v>
      </c>
      <c r="AA18" s="366" t="s">
        <v>133</v>
      </c>
      <c r="AB18" s="366" t="s">
        <v>133</v>
      </c>
    </row>
    <row r="19" spans="1:28" ht="18.899999999999999" customHeight="1" x14ac:dyDescent="0.3">
      <c r="A19" s="104"/>
      <c r="B19" s="98" t="s">
        <v>41</v>
      </c>
      <c r="C19" s="98">
        <v>405.8</v>
      </c>
      <c r="D19" s="293" t="s">
        <v>104</v>
      </c>
      <c r="E19" s="118">
        <v>18.949000000000002</v>
      </c>
      <c r="F19" s="119">
        <v>8.0000000000000002E-3</v>
      </c>
      <c r="G19" s="118">
        <v>15.932</v>
      </c>
      <c r="H19" s="119">
        <v>8.0000000000000002E-3</v>
      </c>
      <c r="I19" s="120">
        <v>4.07</v>
      </c>
      <c r="J19" s="119">
        <v>0.01</v>
      </c>
      <c r="K19" s="298" t="s">
        <v>133</v>
      </c>
      <c r="L19" s="298" t="s">
        <v>133</v>
      </c>
      <c r="M19" s="298" t="s">
        <v>133</v>
      </c>
      <c r="N19" s="298" t="s">
        <v>133</v>
      </c>
      <c r="O19" s="298" t="s">
        <v>133</v>
      </c>
      <c r="P19" s="298" t="s">
        <v>133</v>
      </c>
      <c r="Q19" s="350">
        <v>15.932</v>
      </c>
      <c r="R19" s="344">
        <v>8.9999999999999993E-3</v>
      </c>
      <c r="S19" s="350">
        <v>18.949000000000002</v>
      </c>
      <c r="T19" s="344">
        <v>8.0000000000000002E-3</v>
      </c>
      <c r="U19" s="338">
        <v>4.07</v>
      </c>
      <c r="V19" s="344">
        <v>0.01</v>
      </c>
      <c r="W19" s="366" t="s">
        <v>133</v>
      </c>
      <c r="X19" s="366" t="s">
        <v>133</v>
      </c>
      <c r="Y19" s="366" t="s">
        <v>133</v>
      </c>
      <c r="Z19" s="366" t="s">
        <v>133</v>
      </c>
      <c r="AA19" s="366" t="s">
        <v>133</v>
      </c>
      <c r="AB19" s="366" t="s">
        <v>133</v>
      </c>
    </row>
    <row r="20" spans="1:28" ht="18.899999999999999" customHeight="1" x14ac:dyDescent="0.3">
      <c r="A20" s="104"/>
      <c r="B20" s="98" t="s">
        <v>41</v>
      </c>
      <c r="C20" s="164">
        <v>406</v>
      </c>
      <c r="D20" s="293" t="s">
        <v>105</v>
      </c>
      <c r="E20" s="118">
        <v>18.882000000000001</v>
      </c>
      <c r="F20" s="121">
        <v>0.01</v>
      </c>
      <c r="G20" s="118">
        <v>15.86</v>
      </c>
      <c r="H20" s="119">
        <v>0.01</v>
      </c>
      <c r="I20" s="120">
        <v>3.92</v>
      </c>
      <c r="J20" s="119">
        <v>0.01</v>
      </c>
      <c r="K20" s="298" t="s">
        <v>133</v>
      </c>
      <c r="L20" s="298" t="s">
        <v>133</v>
      </c>
      <c r="M20" s="298" t="s">
        <v>133</v>
      </c>
      <c r="N20" s="298" t="s">
        <v>133</v>
      </c>
      <c r="O20" s="298" t="s">
        <v>133</v>
      </c>
      <c r="P20" s="298" t="s">
        <v>133</v>
      </c>
      <c r="Q20" s="350">
        <v>15.86</v>
      </c>
      <c r="R20" s="344">
        <v>0.01</v>
      </c>
      <c r="S20" s="350">
        <v>18.882000000000001</v>
      </c>
      <c r="T20" s="344">
        <v>0.01</v>
      </c>
      <c r="U20" s="338">
        <v>3.92</v>
      </c>
      <c r="V20" s="344">
        <v>0.01</v>
      </c>
      <c r="W20" s="366" t="s">
        <v>133</v>
      </c>
      <c r="X20" s="366" t="s">
        <v>133</v>
      </c>
      <c r="Y20" s="366" t="s">
        <v>133</v>
      </c>
      <c r="Z20" s="366" t="s">
        <v>133</v>
      </c>
      <c r="AA20" s="366" t="s">
        <v>133</v>
      </c>
      <c r="AB20" s="366" t="s">
        <v>133</v>
      </c>
    </row>
    <row r="21" spans="1:28" s="110" customFormat="1" ht="18.899999999999999" customHeight="1" x14ac:dyDescent="0.3">
      <c r="A21" s="94" t="s">
        <v>40</v>
      </c>
      <c r="C21" s="111"/>
      <c r="D21" s="292"/>
      <c r="E21" s="316" t="s">
        <v>15</v>
      </c>
      <c r="F21" s="317" t="s">
        <v>84</v>
      </c>
      <c r="G21" s="316" t="s">
        <v>15</v>
      </c>
      <c r="H21" s="317" t="s">
        <v>84</v>
      </c>
      <c r="I21" s="318" t="s">
        <v>15</v>
      </c>
      <c r="J21" s="317" t="s">
        <v>84</v>
      </c>
      <c r="K21" s="531" t="s">
        <v>85</v>
      </c>
      <c r="L21" s="532"/>
      <c r="M21" s="532"/>
      <c r="N21" s="532"/>
      <c r="O21" s="532"/>
      <c r="P21" s="554"/>
      <c r="Q21" s="316" t="s">
        <v>15</v>
      </c>
      <c r="R21" s="317" t="s">
        <v>84</v>
      </c>
      <c r="S21" s="316" t="s">
        <v>15</v>
      </c>
      <c r="T21" s="317" t="s">
        <v>84</v>
      </c>
      <c r="U21" s="318" t="s">
        <v>15</v>
      </c>
      <c r="V21" s="317" t="s">
        <v>84</v>
      </c>
      <c r="W21" s="531" t="s">
        <v>85</v>
      </c>
      <c r="X21" s="532"/>
      <c r="Y21" s="532"/>
      <c r="Z21" s="532"/>
      <c r="AA21" s="532"/>
      <c r="AB21" s="554"/>
    </row>
    <row r="22" spans="1:28" s="100" customFormat="1" ht="18.899999999999999" customHeight="1" x14ac:dyDescent="0.35">
      <c r="A22" s="297" t="s">
        <v>131</v>
      </c>
      <c r="B22" s="98" t="s">
        <v>41</v>
      </c>
      <c r="C22" s="98">
        <v>405.2</v>
      </c>
      <c r="D22" s="293">
        <v>2</v>
      </c>
      <c r="E22" s="115">
        <v>19.155999999999999</v>
      </c>
      <c r="F22" s="116">
        <v>3.0000000000000001E-3</v>
      </c>
      <c r="G22" s="115">
        <v>16.117000000000001</v>
      </c>
      <c r="H22" s="116">
        <v>6.0000000000000001E-3</v>
      </c>
      <c r="I22" s="117">
        <v>4.4160000000000004</v>
      </c>
      <c r="J22" s="122">
        <v>0.01</v>
      </c>
      <c r="K22" s="314">
        <v>2.4974099999999999E-2</v>
      </c>
      <c r="L22" s="314">
        <v>2.4993899999999999E-2</v>
      </c>
      <c r="M22" s="314">
        <v>2.5012800000000002E-2</v>
      </c>
      <c r="N22" s="314">
        <v>2.50318E-2</v>
      </c>
      <c r="O22" s="314">
        <v>2.50499E-2</v>
      </c>
      <c r="P22" s="314">
        <v>2.5065899999999999E-2</v>
      </c>
      <c r="Q22" s="349">
        <v>16.117000000000001</v>
      </c>
      <c r="R22" s="345">
        <v>6.0000000000000001E-3</v>
      </c>
      <c r="S22" s="349">
        <v>19.157</v>
      </c>
      <c r="T22" s="345">
        <v>3.0000000000000001E-3</v>
      </c>
      <c r="U22" s="352">
        <v>4.4169999999999998</v>
      </c>
      <c r="V22" s="345">
        <v>0.01</v>
      </c>
      <c r="W22" s="314">
        <v>2.4971999999999998E-2</v>
      </c>
      <c r="X22" s="314">
        <v>2.4992E-2</v>
      </c>
      <c r="Y22" s="314">
        <v>2.5012E-2</v>
      </c>
      <c r="Z22" s="314">
        <v>2.5032000000000002E-2</v>
      </c>
      <c r="AA22" s="314">
        <v>2.5048000000000001E-2</v>
      </c>
      <c r="AB22" s="314">
        <v>2.5064000000000003E-2</v>
      </c>
    </row>
    <row r="23" spans="1:28" ht="18.899999999999999" customHeight="1" x14ac:dyDescent="0.3">
      <c r="A23" s="104"/>
      <c r="B23" s="98" t="s">
        <v>41</v>
      </c>
      <c r="C23" s="98">
        <v>405.4</v>
      </c>
      <c r="D23" s="293">
        <v>3</v>
      </c>
      <c r="E23" s="118">
        <v>19.064</v>
      </c>
      <c r="F23" s="119">
        <v>4.0000000000000001E-3</v>
      </c>
      <c r="G23" s="118">
        <v>15.978999999999999</v>
      </c>
      <c r="H23" s="119">
        <v>8.9999999999999993E-3</v>
      </c>
      <c r="I23" s="120">
        <v>4.17</v>
      </c>
      <c r="J23" s="119">
        <v>0.02</v>
      </c>
      <c r="K23" s="314">
        <v>2.49646E-2</v>
      </c>
      <c r="L23" s="314">
        <v>2.4993100000000001E-2</v>
      </c>
      <c r="M23" s="314">
        <v>2.5033199999999999E-2</v>
      </c>
      <c r="N23" s="314">
        <v>2.5071900000000001E-2</v>
      </c>
      <c r="O23" s="314">
        <v>2.51083E-2</v>
      </c>
      <c r="P23" s="314">
        <v>2.5141400000000001E-2</v>
      </c>
      <c r="Q23" s="350">
        <v>15.978</v>
      </c>
      <c r="R23" s="344">
        <v>8.9999999999999993E-3</v>
      </c>
      <c r="S23" s="350">
        <v>19.062999999999999</v>
      </c>
      <c r="T23" s="344">
        <v>4.0000000000000001E-3</v>
      </c>
      <c r="U23" s="338">
        <v>4.16</v>
      </c>
      <c r="V23" s="344">
        <v>0.02</v>
      </c>
      <c r="W23" s="314">
        <v>2.4964E-2</v>
      </c>
      <c r="X23" s="314">
        <v>2.4996000000000001E-2</v>
      </c>
      <c r="Y23" s="314">
        <v>2.5035999999999999E-2</v>
      </c>
      <c r="Z23" s="314">
        <v>2.5076000000000001E-2</v>
      </c>
      <c r="AA23" s="314">
        <v>2.5112000000000002E-2</v>
      </c>
      <c r="AB23" s="314">
        <v>2.5144000000000003E-2</v>
      </c>
    </row>
    <row r="24" spans="1:28" ht="18.899999999999999" customHeight="1" x14ac:dyDescent="0.3">
      <c r="A24" s="104"/>
      <c r="B24" s="98" t="s">
        <v>41</v>
      </c>
      <c r="C24" s="98">
        <v>405.6</v>
      </c>
      <c r="D24" s="293">
        <v>4</v>
      </c>
      <c r="E24" s="123">
        <v>18.98</v>
      </c>
      <c r="F24" s="119">
        <v>6.0000000000000001E-3</v>
      </c>
      <c r="G24" s="118">
        <v>15.86</v>
      </c>
      <c r="H24" s="119">
        <v>0.01</v>
      </c>
      <c r="I24" s="120">
        <v>3.94</v>
      </c>
      <c r="J24" s="119">
        <v>0.02</v>
      </c>
      <c r="K24" s="314">
        <v>2.4934600000000001E-2</v>
      </c>
      <c r="L24" s="314">
        <v>2.4987599999999999E-2</v>
      </c>
      <c r="M24" s="314">
        <v>2.50464E-2</v>
      </c>
      <c r="N24" s="314">
        <v>2.51024E-2</v>
      </c>
      <c r="O24" s="314">
        <v>2.51545E-2</v>
      </c>
      <c r="P24" s="314">
        <v>2.52018E-2</v>
      </c>
      <c r="Q24" s="350">
        <v>15.86</v>
      </c>
      <c r="R24" s="344">
        <v>0.01</v>
      </c>
      <c r="S24" s="350">
        <v>18.981000000000002</v>
      </c>
      <c r="T24" s="344">
        <v>6.0000000000000001E-3</v>
      </c>
      <c r="U24" s="338">
        <v>3.94</v>
      </c>
      <c r="V24" s="344">
        <v>0.02</v>
      </c>
      <c r="W24" s="314">
        <v>2.4931999999999999E-2</v>
      </c>
      <c r="X24" s="314">
        <v>2.4988E-2</v>
      </c>
      <c r="Y24" s="314">
        <v>2.5044E-2</v>
      </c>
      <c r="Z24" s="314">
        <v>2.5099999999999997E-2</v>
      </c>
      <c r="AA24" s="314">
        <v>2.5152000000000001E-2</v>
      </c>
      <c r="AB24" s="314">
        <v>2.52E-2</v>
      </c>
    </row>
    <row r="25" spans="1:28" ht="18.899999999999999" customHeight="1" x14ac:dyDescent="0.3">
      <c r="A25" s="104"/>
      <c r="B25" s="98" t="s">
        <v>41</v>
      </c>
      <c r="C25" s="98">
        <v>405.8</v>
      </c>
      <c r="D25" s="293">
        <v>5</v>
      </c>
      <c r="E25" s="118">
        <v>18.904</v>
      </c>
      <c r="F25" s="119">
        <v>7.0000000000000001E-3</v>
      </c>
      <c r="G25" s="118">
        <v>15.76</v>
      </c>
      <c r="H25" s="119">
        <v>0.01</v>
      </c>
      <c r="I25" s="120">
        <v>3.74</v>
      </c>
      <c r="J25" s="119">
        <v>0.03</v>
      </c>
      <c r="K25" s="314">
        <v>2.4895500000000001E-2</v>
      </c>
      <c r="L25" s="314">
        <v>2.4977200000000001E-2</v>
      </c>
      <c r="M25" s="314">
        <v>2.5050800000000002E-2</v>
      </c>
      <c r="N25" s="314">
        <v>2.5121399999999999E-2</v>
      </c>
      <c r="O25" s="314">
        <v>2.5186500000000001E-2</v>
      </c>
      <c r="P25" s="314">
        <v>2.52438E-2</v>
      </c>
      <c r="Q25" s="350">
        <v>15.76</v>
      </c>
      <c r="R25" s="344">
        <v>0.01</v>
      </c>
      <c r="S25" s="350">
        <v>18.905000000000001</v>
      </c>
      <c r="T25" s="344">
        <v>7.0000000000000001E-3</v>
      </c>
      <c r="U25" s="338">
        <v>3.74</v>
      </c>
      <c r="V25" s="344">
        <v>0.03</v>
      </c>
      <c r="W25" s="314">
        <v>2.4895999999999998E-2</v>
      </c>
      <c r="X25" s="314">
        <v>2.4975999999999998E-2</v>
      </c>
      <c r="Y25" s="314">
        <v>2.5051999999999998E-2</v>
      </c>
      <c r="Z25" s="314">
        <v>2.512E-2</v>
      </c>
      <c r="AA25" s="314">
        <v>2.5188000000000002E-2</v>
      </c>
      <c r="AB25" s="314">
        <v>2.5243999999999999E-2</v>
      </c>
    </row>
    <row r="26" spans="1:28" ht="18.899999999999999" customHeight="1" x14ac:dyDescent="0.3">
      <c r="A26" s="104"/>
      <c r="B26" s="98" t="s">
        <v>41</v>
      </c>
      <c r="C26" s="164">
        <v>406</v>
      </c>
      <c r="D26" s="293">
        <v>6</v>
      </c>
      <c r="E26" s="118">
        <v>18.835000000000001</v>
      </c>
      <c r="F26" s="119">
        <v>8.0000000000000002E-3</v>
      </c>
      <c r="G26" s="118">
        <v>15.68</v>
      </c>
      <c r="H26" s="119">
        <v>0.01</v>
      </c>
      <c r="I26" s="120">
        <v>3.55</v>
      </c>
      <c r="J26" s="119">
        <v>0.03</v>
      </c>
      <c r="K26" s="314">
        <v>2.4861299999999999E-2</v>
      </c>
      <c r="L26" s="314">
        <v>2.4967900000000001E-2</v>
      </c>
      <c r="M26" s="314">
        <v>2.5048500000000001E-2</v>
      </c>
      <c r="N26" s="314">
        <v>2.5131799999999999E-2</v>
      </c>
      <c r="O26" s="314">
        <v>2.5207799999999999E-2</v>
      </c>
      <c r="P26" s="314">
        <v>2.52667E-2</v>
      </c>
      <c r="Q26" s="350">
        <v>15.68</v>
      </c>
      <c r="R26" s="344">
        <v>0.01</v>
      </c>
      <c r="S26" s="350">
        <v>18.835000000000001</v>
      </c>
      <c r="T26" s="344">
        <v>8.0000000000000002E-3</v>
      </c>
      <c r="U26" s="338">
        <v>3.55</v>
      </c>
      <c r="V26" s="344">
        <v>0.03</v>
      </c>
      <c r="W26" s="314">
        <v>2.4860000000000004E-2</v>
      </c>
      <c r="X26" s="314">
        <v>2.4968000000000001E-2</v>
      </c>
      <c r="Y26" s="314">
        <v>2.5048000000000001E-2</v>
      </c>
      <c r="Z26" s="314">
        <v>2.5131999999999998E-2</v>
      </c>
      <c r="AA26" s="314">
        <v>2.5207999999999998E-2</v>
      </c>
      <c r="AB26" s="314">
        <v>2.5268000000000002E-2</v>
      </c>
    </row>
    <row r="27" spans="1:28" s="110" customFormat="1" ht="18.899999999999999" customHeight="1" x14ac:dyDescent="0.3">
      <c r="A27" s="425" t="s">
        <v>42</v>
      </c>
      <c r="C27" s="111"/>
      <c r="D27" s="292"/>
      <c r="E27" s="316" t="s">
        <v>15</v>
      </c>
      <c r="F27" s="317" t="s">
        <v>84</v>
      </c>
      <c r="G27" s="316" t="s">
        <v>15</v>
      </c>
      <c r="H27" s="317" t="s">
        <v>84</v>
      </c>
      <c r="I27" s="318" t="s">
        <v>15</v>
      </c>
      <c r="J27" s="317" t="s">
        <v>84</v>
      </c>
      <c r="K27" s="531" t="s">
        <v>85</v>
      </c>
      <c r="L27" s="532"/>
      <c r="M27" s="532"/>
      <c r="N27" s="532"/>
      <c r="O27" s="532"/>
      <c r="P27" s="554"/>
      <c r="Q27" s="316" t="s">
        <v>15</v>
      </c>
      <c r="R27" s="317" t="s">
        <v>84</v>
      </c>
      <c r="S27" s="316" t="s">
        <v>15</v>
      </c>
      <c r="T27" s="317" t="s">
        <v>84</v>
      </c>
      <c r="U27" s="318" t="s">
        <v>15</v>
      </c>
      <c r="V27" s="317" t="s">
        <v>84</v>
      </c>
      <c r="W27" s="531" t="s">
        <v>85</v>
      </c>
      <c r="X27" s="532"/>
      <c r="Y27" s="532"/>
      <c r="Z27" s="532"/>
      <c r="AA27" s="532"/>
      <c r="AB27" s="554"/>
    </row>
    <row r="28" spans="1:28" ht="18.899999999999999" customHeight="1" x14ac:dyDescent="0.35">
      <c r="A28" s="297" t="s">
        <v>130</v>
      </c>
      <c r="B28" s="98" t="s">
        <v>32</v>
      </c>
      <c r="C28" s="98">
        <v>-60</v>
      </c>
      <c r="D28" s="293" t="s">
        <v>107</v>
      </c>
      <c r="E28" s="118">
        <v>19.638000000000002</v>
      </c>
      <c r="F28" s="119">
        <v>8.0000000000000002E-3</v>
      </c>
      <c r="G28" s="118">
        <v>16.584</v>
      </c>
      <c r="H28" s="119">
        <v>7.0000000000000001E-3</v>
      </c>
      <c r="I28" s="120">
        <v>4.9770000000000003</v>
      </c>
      <c r="J28" s="119">
        <v>8.9999999999999993E-3</v>
      </c>
      <c r="K28" s="298" t="s">
        <v>133</v>
      </c>
      <c r="L28" s="298" t="s">
        <v>133</v>
      </c>
      <c r="M28" s="298" t="s">
        <v>133</v>
      </c>
      <c r="N28" s="298" t="s">
        <v>133</v>
      </c>
      <c r="O28" s="298" t="s">
        <v>133</v>
      </c>
      <c r="P28" s="298" t="s">
        <v>133</v>
      </c>
      <c r="Q28" s="354"/>
      <c r="R28" s="355"/>
      <c r="S28" s="354"/>
      <c r="T28" s="355"/>
      <c r="U28" s="354"/>
      <c r="V28" s="355"/>
      <c r="W28" s="354"/>
      <c r="X28" s="355"/>
      <c r="Y28" s="354"/>
      <c r="Z28" s="355"/>
      <c r="AA28" s="354"/>
      <c r="AB28" s="355"/>
    </row>
    <row r="29" spans="1:28" s="110" customFormat="1" ht="18.899999999999999" customHeight="1" x14ac:dyDescent="0.3">
      <c r="A29" s="425" t="s">
        <v>42</v>
      </c>
      <c r="C29" s="111"/>
      <c r="D29" s="292"/>
      <c r="E29" s="316" t="s">
        <v>15</v>
      </c>
      <c r="F29" s="317" t="s">
        <v>84</v>
      </c>
      <c r="G29" s="316" t="s">
        <v>15</v>
      </c>
      <c r="H29" s="317" t="s">
        <v>84</v>
      </c>
      <c r="I29" s="318" t="s">
        <v>15</v>
      </c>
      <c r="J29" s="317" t="s">
        <v>84</v>
      </c>
      <c r="K29" s="531" t="s">
        <v>85</v>
      </c>
      <c r="L29" s="596"/>
      <c r="M29" s="596"/>
      <c r="N29" s="596"/>
      <c r="O29" s="596"/>
      <c r="P29" s="597"/>
      <c r="Q29" s="316" t="s">
        <v>15</v>
      </c>
      <c r="R29" s="317" t="s">
        <v>84</v>
      </c>
      <c r="S29" s="316" t="s">
        <v>15</v>
      </c>
      <c r="T29" s="317" t="s">
        <v>84</v>
      </c>
      <c r="U29" s="318" t="s">
        <v>15</v>
      </c>
      <c r="V29" s="317" t="s">
        <v>84</v>
      </c>
      <c r="W29" s="531" t="s">
        <v>85</v>
      </c>
      <c r="X29" s="532"/>
      <c r="Y29" s="532"/>
      <c r="Z29" s="532"/>
      <c r="AA29" s="532"/>
      <c r="AB29" s="554"/>
    </row>
    <row r="30" spans="1:28" ht="18.899999999999999" customHeight="1" x14ac:dyDescent="0.35">
      <c r="A30" s="297" t="s">
        <v>131</v>
      </c>
      <c r="B30" s="98" t="s">
        <v>32</v>
      </c>
      <c r="C30" s="98">
        <v>-60</v>
      </c>
      <c r="D30" s="293">
        <v>7</v>
      </c>
      <c r="E30" s="118">
        <v>19.648</v>
      </c>
      <c r="F30" s="119">
        <v>8.0000000000000002E-3</v>
      </c>
      <c r="G30" s="118">
        <v>16.61</v>
      </c>
      <c r="H30" s="119">
        <v>0.01</v>
      </c>
      <c r="I30" s="120">
        <v>5.0199999999999996</v>
      </c>
      <c r="J30" s="119">
        <v>0.01</v>
      </c>
      <c r="K30" s="314">
        <v>2.5034500000000001E-2</v>
      </c>
      <c r="L30" s="314">
        <v>2.5034500000000001E-2</v>
      </c>
      <c r="M30" s="314">
        <v>2.5034500000000001E-2</v>
      </c>
      <c r="N30" s="314">
        <v>2.5034500000000001E-2</v>
      </c>
      <c r="O30" s="314">
        <v>2.5034500000000001E-2</v>
      </c>
      <c r="P30" s="314">
        <v>2.5034500000000001E-2</v>
      </c>
      <c r="Q30" s="354"/>
      <c r="R30" s="355"/>
      <c r="S30" s="354"/>
      <c r="T30" s="355"/>
      <c r="U30" s="354"/>
      <c r="V30" s="355"/>
      <c r="W30" s="354"/>
      <c r="X30" s="355"/>
      <c r="Y30" s="354"/>
      <c r="Z30" s="355"/>
      <c r="AA30" s="354"/>
      <c r="AB30" s="355"/>
    </row>
    <row r="31" spans="1:28" s="110" customFormat="1" ht="18.899999999999999" customHeight="1" x14ac:dyDescent="0.3">
      <c r="A31" s="425" t="s">
        <v>88</v>
      </c>
      <c r="C31" s="111"/>
      <c r="D31" s="292"/>
      <c r="E31" s="316" t="s">
        <v>15</v>
      </c>
      <c r="F31" s="317" t="s">
        <v>84</v>
      </c>
      <c r="G31" s="316" t="s">
        <v>15</v>
      </c>
      <c r="H31" s="317" t="s">
        <v>84</v>
      </c>
      <c r="I31" s="318" t="s">
        <v>15</v>
      </c>
      <c r="J31" s="317" t="s">
        <v>84</v>
      </c>
      <c r="K31" s="531" t="s">
        <v>85</v>
      </c>
      <c r="L31" s="596"/>
      <c r="M31" s="596"/>
      <c r="N31" s="596"/>
      <c r="O31" s="596"/>
      <c r="P31" s="597"/>
      <c r="Q31" s="316" t="s">
        <v>15</v>
      </c>
      <c r="R31" s="317" t="s">
        <v>84</v>
      </c>
      <c r="S31" s="316" t="s">
        <v>15</v>
      </c>
      <c r="T31" s="317" t="s">
        <v>84</v>
      </c>
      <c r="U31" s="318" t="s">
        <v>15</v>
      </c>
      <c r="V31" s="317" t="s">
        <v>84</v>
      </c>
      <c r="W31" s="531" t="s">
        <v>85</v>
      </c>
      <c r="X31" s="532"/>
      <c r="Y31" s="532"/>
      <c r="Z31" s="532"/>
      <c r="AA31" s="532"/>
      <c r="AB31" s="554"/>
    </row>
    <row r="32" spans="1:28" ht="18.899999999999999" customHeight="1" x14ac:dyDescent="0.35">
      <c r="A32" s="297" t="s">
        <v>130</v>
      </c>
      <c r="B32" s="434" t="s">
        <v>43</v>
      </c>
      <c r="C32" s="98">
        <v>0.1004</v>
      </c>
      <c r="D32" s="293" t="s">
        <v>108</v>
      </c>
      <c r="E32" s="127">
        <v>19.253</v>
      </c>
      <c r="F32" s="128">
        <v>6.0000000000000001E-3</v>
      </c>
      <c r="G32" s="127">
        <v>16.329000000000001</v>
      </c>
      <c r="H32" s="128">
        <v>6.0000000000000001E-3</v>
      </c>
      <c r="I32" s="129">
        <v>4.8440000000000003</v>
      </c>
      <c r="J32" s="128">
        <v>7.0000000000000001E-3</v>
      </c>
      <c r="K32" s="298" t="s">
        <v>133</v>
      </c>
      <c r="L32" s="298" t="s">
        <v>133</v>
      </c>
      <c r="M32" s="298" t="s">
        <v>133</v>
      </c>
      <c r="N32" s="298" t="s">
        <v>133</v>
      </c>
      <c r="O32" s="298" t="s">
        <v>133</v>
      </c>
      <c r="P32" s="298" t="s">
        <v>133</v>
      </c>
      <c r="Q32" s="350">
        <v>16.329000000000001</v>
      </c>
      <c r="R32" s="344">
        <v>6.0000000000000001E-3</v>
      </c>
      <c r="S32" s="350">
        <v>19.253</v>
      </c>
      <c r="T32" s="344">
        <v>6.0000000000000001E-3</v>
      </c>
      <c r="U32" s="338">
        <v>4.8440000000000003</v>
      </c>
      <c r="V32" s="344">
        <v>7.0000000000000001E-3</v>
      </c>
      <c r="W32" s="366" t="s">
        <v>133</v>
      </c>
      <c r="X32" s="366" t="s">
        <v>133</v>
      </c>
      <c r="Y32" s="366" t="s">
        <v>133</v>
      </c>
      <c r="Z32" s="366" t="s">
        <v>133</v>
      </c>
      <c r="AA32" s="366" t="s">
        <v>133</v>
      </c>
      <c r="AB32" s="366" t="s">
        <v>133</v>
      </c>
    </row>
    <row r="33" spans="1:28" ht="18.899999999999999" customHeight="1" x14ac:dyDescent="0.3">
      <c r="A33" s="103"/>
      <c r="B33" s="103" t="s">
        <v>43</v>
      </c>
      <c r="C33" s="98">
        <v>0.1008</v>
      </c>
      <c r="D33" s="293" t="s">
        <v>109</v>
      </c>
      <c r="E33" s="127">
        <v>19.253</v>
      </c>
      <c r="F33" s="128">
        <v>8.9999999999999993E-3</v>
      </c>
      <c r="G33" s="127">
        <v>16.407</v>
      </c>
      <c r="H33" s="128">
        <v>8.0000000000000002E-3</v>
      </c>
      <c r="I33" s="129">
        <v>5.04</v>
      </c>
      <c r="J33" s="128">
        <v>0.01</v>
      </c>
      <c r="K33" s="298" t="s">
        <v>133</v>
      </c>
      <c r="L33" s="298" t="s">
        <v>133</v>
      </c>
      <c r="M33" s="298" t="s">
        <v>133</v>
      </c>
      <c r="N33" s="298" t="s">
        <v>133</v>
      </c>
      <c r="O33" s="298" t="s">
        <v>133</v>
      </c>
      <c r="P33" s="298" t="s">
        <v>133</v>
      </c>
      <c r="Q33" s="350">
        <v>16.407</v>
      </c>
      <c r="R33" s="344">
        <v>8.0000000000000002E-3</v>
      </c>
      <c r="S33" s="350">
        <v>19.253</v>
      </c>
      <c r="T33" s="344">
        <v>8.9999999999999993E-3</v>
      </c>
      <c r="U33" s="338">
        <v>5.04</v>
      </c>
      <c r="V33" s="344">
        <v>0.01</v>
      </c>
      <c r="W33" s="366" t="s">
        <v>133</v>
      </c>
      <c r="X33" s="366" t="s">
        <v>133</v>
      </c>
      <c r="Y33" s="366" t="s">
        <v>133</v>
      </c>
      <c r="Z33" s="366" t="s">
        <v>133</v>
      </c>
      <c r="AA33" s="366" t="s">
        <v>133</v>
      </c>
      <c r="AB33" s="366" t="s">
        <v>133</v>
      </c>
    </row>
    <row r="34" spans="1:28" ht="18.899999999999999" customHeight="1" x14ac:dyDescent="0.3">
      <c r="A34" s="103"/>
      <c r="B34" s="103" t="s">
        <v>43</v>
      </c>
      <c r="C34" s="98">
        <v>0.1012</v>
      </c>
      <c r="D34" s="293" t="s">
        <v>110</v>
      </c>
      <c r="E34" s="127">
        <v>19.25</v>
      </c>
      <c r="F34" s="128">
        <v>0.01</v>
      </c>
      <c r="G34" s="127">
        <v>16.48</v>
      </c>
      <c r="H34" s="128">
        <v>0.01</v>
      </c>
      <c r="I34" s="129">
        <v>5.23</v>
      </c>
      <c r="J34" s="128">
        <v>0.01</v>
      </c>
      <c r="K34" s="298" t="s">
        <v>133</v>
      </c>
      <c r="L34" s="298" t="s">
        <v>133</v>
      </c>
      <c r="M34" s="298" t="s">
        <v>133</v>
      </c>
      <c r="N34" s="298" t="s">
        <v>133</v>
      </c>
      <c r="O34" s="298" t="s">
        <v>133</v>
      </c>
      <c r="P34" s="298" t="s">
        <v>133</v>
      </c>
      <c r="Q34" s="350">
        <v>16.48</v>
      </c>
      <c r="R34" s="344">
        <v>0.01</v>
      </c>
      <c r="S34" s="350">
        <v>19.25</v>
      </c>
      <c r="T34" s="344">
        <v>0.01</v>
      </c>
      <c r="U34" s="338">
        <v>5.23</v>
      </c>
      <c r="V34" s="344">
        <v>0.01</v>
      </c>
      <c r="W34" s="366" t="s">
        <v>133</v>
      </c>
      <c r="X34" s="366" t="s">
        <v>133</v>
      </c>
      <c r="Y34" s="366" t="s">
        <v>133</v>
      </c>
      <c r="Z34" s="366" t="s">
        <v>133</v>
      </c>
      <c r="AA34" s="366" t="s">
        <v>133</v>
      </c>
      <c r="AB34" s="366" t="s">
        <v>133</v>
      </c>
    </row>
    <row r="35" spans="1:28" ht="18.899999999999999" customHeight="1" x14ac:dyDescent="0.3">
      <c r="A35" s="103"/>
      <c r="B35" s="103" t="s">
        <v>43</v>
      </c>
      <c r="C35" s="98">
        <v>0.1016</v>
      </c>
      <c r="D35" s="293" t="s">
        <v>111</v>
      </c>
      <c r="E35" s="127">
        <v>19.239999999999998</v>
      </c>
      <c r="F35" s="128">
        <v>0.03</v>
      </c>
      <c r="G35" s="127">
        <v>16.55</v>
      </c>
      <c r="H35" s="128">
        <v>0.03</v>
      </c>
      <c r="I35" s="129">
        <v>5.43</v>
      </c>
      <c r="J35" s="128">
        <v>0.04</v>
      </c>
      <c r="K35" s="298" t="s">
        <v>133</v>
      </c>
      <c r="L35" s="298" t="s">
        <v>133</v>
      </c>
      <c r="M35" s="298" t="s">
        <v>133</v>
      </c>
      <c r="N35" s="298" t="s">
        <v>133</v>
      </c>
      <c r="O35" s="298" t="s">
        <v>133</v>
      </c>
      <c r="P35" s="298" t="s">
        <v>133</v>
      </c>
      <c r="Q35" s="350">
        <v>16.55</v>
      </c>
      <c r="R35" s="344">
        <v>0.03</v>
      </c>
      <c r="S35" s="350">
        <v>19.239999999999998</v>
      </c>
      <c r="T35" s="344">
        <v>0.03</v>
      </c>
      <c r="U35" s="338">
        <v>5.42</v>
      </c>
      <c r="V35" s="344">
        <v>0.04</v>
      </c>
      <c r="W35" s="366" t="s">
        <v>133</v>
      </c>
      <c r="X35" s="366" t="s">
        <v>133</v>
      </c>
      <c r="Y35" s="366" t="s">
        <v>133</v>
      </c>
      <c r="Z35" s="366" t="s">
        <v>133</v>
      </c>
      <c r="AA35" s="366" t="s">
        <v>133</v>
      </c>
      <c r="AB35" s="366" t="s">
        <v>133</v>
      </c>
    </row>
    <row r="36" spans="1:28" ht="18.899999999999999" customHeight="1" x14ac:dyDescent="0.3">
      <c r="A36" s="103"/>
      <c r="B36" s="103" t="s">
        <v>43</v>
      </c>
      <c r="C36" s="165">
        <v>0.10199999999999999</v>
      </c>
      <c r="D36" s="293" t="s">
        <v>112</v>
      </c>
      <c r="E36" s="127">
        <v>19.22</v>
      </c>
      <c r="F36" s="128">
        <v>0.04</v>
      </c>
      <c r="G36" s="127">
        <v>16.61</v>
      </c>
      <c r="H36" s="128">
        <v>0.03</v>
      </c>
      <c r="I36" s="129">
        <v>5.61</v>
      </c>
      <c r="J36" s="128">
        <v>0.04</v>
      </c>
      <c r="K36" s="298" t="s">
        <v>133</v>
      </c>
      <c r="L36" s="298" t="s">
        <v>133</v>
      </c>
      <c r="M36" s="298" t="s">
        <v>133</v>
      </c>
      <c r="N36" s="298" t="s">
        <v>133</v>
      </c>
      <c r="O36" s="298" t="s">
        <v>133</v>
      </c>
      <c r="P36" s="298" t="s">
        <v>133</v>
      </c>
      <c r="Q36" s="350">
        <v>16.61</v>
      </c>
      <c r="R36" s="344">
        <v>0.03</v>
      </c>
      <c r="S36" s="350">
        <v>19.22</v>
      </c>
      <c r="T36" s="344">
        <v>0.04</v>
      </c>
      <c r="U36" s="338">
        <v>5.61</v>
      </c>
      <c r="V36" s="344">
        <v>0.04</v>
      </c>
      <c r="W36" s="366" t="s">
        <v>133</v>
      </c>
      <c r="X36" s="366" t="s">
        <v>133</v>
      </c>
      <c r="Y36" s="366" t="s">
        <v>133</v>
      </c>
      <c r="Z36" s="366" t="s">
        <v>133</v>
      </c>
      <c r="AA36" s="366" t="s">
        <v>133</v>
      </c>
      <c r="AB36" s="366" t="s">
        <v>133</v>
      </c>
    </row>
    <row r="37" spans="1:28" s="110" customFormat="1" ht="18.899999999999999" customHeight="1" x14ac:dyDescent="0.3">
      <c r="A37" s="425" t="s">
        <v>88</v>
      </c>
      <c r="C37" s="111"/>
      <c r="D37" s="292"/>
      <c r="E37" s="316" t="s">
        <v>15</v>
      </c>
      <c r="F37" s="317" t="s">
        <v>84</v>
      </c>
      <c r="G37" s="316" t="s">
        <v>15</v>
      </c>
      <c r="H37" s="317" t="s">
        <v>84</v>
      </c>
      <c r="I37" s="318" t="s">
        <v>15</v>
      </c>
      <c r="J37" s="317" t="s">
        <v>84</v>
      </c>
      <c r="K37" s="531" t="s">
        <v>85</v>
      </c>
      <c r="L37" s="532"/>
      <c r="M37" s="532"/>
      <c r="N37" s="532"/>
      <c r="O37" s="532"/>
      <c r="P37" s="554"/>
      <c r="Q37" s="316" t="s">
        <v>15</v>
      </c>
      <c r="R37" s="317" t="s">
        <v>84</v>
      </c>
      <c r="S37" s="316" t="s">
        <v>15</v>
      </c>
      <c r="T37" s="317" t="s">
        <v>84</v>
      </c>
      <c r="U37" s="318" t="s">
        <v>15</v>
      </c>
      <c r="V37" s="317" t="s">
        <v>84</v>
      </c>
      <c r="W37" s="531" t="s">
        <v>85</v>
      </c>
      <c r="X37" s="532"/>
      <c r="Y37" s="532"/>
      <c r="Z37" s="532"/>
      <c r="AA37" s="532"/>
      <c r="AB37" s="554"/>
    </row>
    <row r="38" spans="1:28" ht="18.899999999999999" customHeight="1" x14ac:dyDescent="0.35">
      <c r="A38" s="297" t="s">
        <v>131</v>
      </c>
      <c r="B38" s="103" t="s">
        <v>43</v>
      </c>
      <c r="C38" s="98">
        <v>0.1004</v>
      </c>
      <c r="D38" s="293">
        <v>8</v>
      </c>
      <c r="E38" s="127">
        <v>19.206</v>
      </c>
      <c r="F38" s="128">
        <v>2E-3</v>
      </c>
      <c r="G38" s="127">
        <v>16.204999999999998</v>
      </c>
      <c r="H38" s="128">
        <v>3.0000000000000001E-3</v>
      </c>
      <c r="I38" s="129">
        <v>4.6319999999999997</v>
      </c>
      <c r="J38" s="128">
        <v>5.0000000000000001E-3</v>
      </c>
      <c r="K38" s="314">
        <v>2.5099199999999999E-2</v>
      </c>
      <c r="L38" s="314">
        <v>2.5098700000000002E-2</v>
      </c>
      <c r="M38" s="314">
        <v>2.50967E-2</v>
      </c>
      <c r="N38" s="314">
        <v>2.5095599999999999E-2</v>
      </c>
      <c r="O38" s="314">
        <v>2.50943E-2</v>
      </c>
      <c r="P38" s="314">
        <v>2.5091599999999999E-2</v>
      </c>
      <c r="Q38" s="350">
        <v>16.204999999999998</v>
      </c>
      <c r="R38" s="344">
        <v>3.0000000000000001E-3</v>
      </c>
      <c r="S38" s="350">
        <v>19.206</v>
      </c>
      <c r="T38" s="344">
        <v>2E-3</v>
      </c>
      <c r="U38" s="338">
        <v>4.633</v>
      </c>
      <c r="V38" s="344">
        <v>5.0000000000000001E-3</v>
      </c>
      <c r="W38" s="314">
        <v>2.5099999999999997E-2</v>
      </c>
      <c r="X38" s="314">
        <v>2.5099999999999997E-2</v>
      </c>
      <c r="Y38" s="314">
        <v>2.5095999999999997E-2</v>
      </c>
      <c r="Z38" s="314">
        <v>2.5095999999999997E-2</v>
      </c>
      <c r="AA38" s="314">
        <v>2.5095999999999997E-2</v>
      </c>
      <c r="AB38" s="314">
        <v>2.5092E-2</v>
      </c>
    </row>
    <row r="39" spans="1:28" ht="18.899999999999999" customHeight="1" x14ac:dyDescent="0.3">
      <c r="A39" s="103"/>
      <c r="B39" s="103" t="s">
        <v>43</v>
      </c>
      <c r="C39" s="98">
        <v>0.1008</v>
      </c>
      <c r="D39" s="293">
        <v>9</v>
      </c>
      <c r="E39" s="127">
        <v>19.164000000000001</v>
      </c>
      <c r="F39" s="128">
        <v>2E-3</v>
      </c>
      <c r="G39" s="127">
        <v>16.161000000000001</v>
      </c>
      <c r="H39" s="128">
        <v>6.0000000000000001E-3</v>
      </c>
      <c r="I39" s="131">
        <v>4.62</v>
      </c>
      <c r="J39" s="132">
        <v>0.01</v>
      </c>
      <c r="K39" s="314">
        <v>2.52006E-2</v>
      </c>
      <c r="L39" s="314">
        <v>2.5199599999999999E-2</v>
      </c>
      <c r="M39" s="314">
        <v>2.5196199999999998E-2</v>
      </c>
      <c r="N39" s="314">
        <v>2.5193299999999998E-2</v>
      </c>
      <c r="O39" s="314">
        <v>2.5189799999999998E-2</v>
      </c>
      <c r="P39" s="314">
        <v>2.5184999999999999E-2</v>
      </c>
      <c r="Q39" s="350">
        <v>16.161000000000001</v>
      </c>
      <c r="R39" s="344">
        <v>6.0000000000000001E-3</v>
      </c>
      <c r="S39" s="350">
        <v>19.164000000000001</v>
      </c>
      <c r="T39" s="344">
        <v>3.0000000000000001E-3</v>
      </c>
      <c r="U39" s="338">
        <v>4.6210000000000004</v>
      </c>
      <c r="V39" s="344">
        <v>0.01</v>
      </c>
      <c r="W39" s="314">
        <v>2.52E-2</v>
      </c>
      <c r="X39" s="314">
        <v>2.52E-2</v>
      </c>
      <c r="Y39" s="314">
        <v>2.5196E-2</v>
      </c>
      <c r="Z39" s="314">
        <v>2.5192000000000003E-2</v>
      </c>
      <c r="AA39" s="314">
        <v>2.5188000000000002E-2</v>
      </c>
      <c r="AB39" s="314">
        <v>2.5184000000000002E-2</v>
      </c>
    </row>
    <row r="40" spans="1:28" ht="18.899999999999999" customHeight="1" x14ac:dyDescent="0.3">
      <c r="A40" s="103"/>
      <c r="B40" s="103" t="s">
        <v>43</v>
      </c>
      <c r="C40" s="98">
        <v>0.1012</v>
      </c>
      <c r="D40" s="293">
        <v>10</v>
      </c>
      <c r="E40" s="127">
        <v>19.122</v>
      </c>
      <c r="F40" s="128">
        <v>4.0000000000000001E-3</v>
      </c>
      <c r="G40" s="127">
        <v>16.114999999999998</v>
      </c>
      <c r="H40" s="128">
        <v>8.9999999999999993E-3</v>
      </c>
      <c r="I40" s="133">
        <v>4.5999999999999996</v>
      </c>
      <c r="J40" s="128">
        <v>0.01</v>
      </c>
      <c r="K40" s="314">
        <v>2.5302700000000001E-2</v>
      </c>
      <c r="L40" s="314">
        <v>2.5301899999999999E-2</v>
      </c>
      <c r="M40" s="314">
        <v>2.5297799999999999E-2</v>
      </c>
      <c r="N40" s="314">
        <v>2.52935E-2</v>
      </c>
      <c r="O40" s="314">
        <v>2.5288600000000001E-2</v>
      </c>
      <c r="P40" s="314">
        <v>2.5282099999999998E-2</v>
      </c>
      <c r="Q40" s="362"/>
      <c r="R40" s="363"/>
      <c r="S40" s="362"/>
      <c r="T40" s="363"/>
      <c r="U40" s="364"/>
      <c r="V40" s="363"/>
      <c r="W40" s="365"/>
      <c r="X40" s="365"/>
      <c r="Y40" s="365"/>
      <c r="Z40" s="365"/>
      <c r="AA40" s="365"/>
      <c r="AB40" s="365"/>
    </row>
    <row r="41" spans="1:28" ht="18.899999999999999" customHeight="1" x14ac:dyDescent="0.3">
      <c r="A41" s="103"/>
      <c r="B41" s="103" t="s">
        <v>43</v>
      </c>
      <c r="C41" s="98">
        <v>0.1016</v>
      </c>
      <c r="D41" s="293">
        <v>11</v>
      </c>
      <c r="E41" s="134">
        <v>19.079999999999998</v>
      </c>
      <c r="F41" s="128">
        <v>6.0000000000000001E-3</v>
      </c>
      <c r="G41" s="127">
        <v>16.07</v>
      </c>
      <c r="H41" s="128">
        <v>0.01</v>
      </c>
      <c r="I41" s="129">
        <v>4.58</v>
      </c>
      <c r="J41" s="128">
        <v>0.02</v>
      </c>
      <c r="K41" s="314">
        <v>2.5405199999999999E-2</v>
      </c>
      <c r="L41" s="314">
        <v>2.5405199999999999E-2</v>
      </c>
      <c r="M41" s="314">
        <v>2.5400699999999998E-2</v>
      </c>
      <c r="N41" s="314">
        <v>2.5395600000000001E-2</v>
      </c>
      <c r="O41" s="314">
        <v>2.5389399999999999E-2</v>
      </c>
      <c r="P41" s="314">
        <v>2.5381500000000001E-2</v>
      </c>
      <c r="Q41" s="350">
        <v>16.07</v>
      </c>
      <c r="R41" s="344">
        <v>0.01</v>
      </c>
      <c r="S41" s="350">
        <v>19.079999999999998</v>
      </c>
      <c r="T41" s="344">
        <v>6.0000000000000001E-3</v>
      </c>
      <c r="U41" s="338">
        <v>4.58</v>
      </c>
      <c r="V41" s="344">
        <v>0.02</v>
      </c>
      <c r="W41" s="314">
        <v>2.5403999999999999E-2</v>
      </c>
      <c r="X41" s="314">
        <v>2.5403999999999999E-2</v>
      </c>
      <c r="Y41" s="314">
        <v>2.5399999999999999E-2</v>
      </c>
      <c r="Z41" s="314">
        <v>2.5395999999999998E-2</v>
      </c>
      <c r="AA41" s="314">
        <v>2.5388000000000001E-2</v>
      </c>
      <c r="AB41" s="314">
        <v>2.538E-2</v>
      </c>
    </row>
    <row r="42" spans="1:28" ht="18.899999999999999" customHeight="1" x14ac:dyDescent="0.3">
      <c r="A42" s="103"/>
      <c r="B42" s="103" t="s">
        <v>43</v>
      </c>
      <c r="C42" s="165">
        <v>0.10199999999999999</v>
      </c>
      <c r="D42" s="293">
        <v>12</v>
      </c>
      <c r="E42" s="127">
        <v>19.038</v>
      </c>
      <c r="F42" s="128">
        <v>7.0000000000000001E-3</v>
      </c>
      <c r="G42" s="127">
        <v>16.02</v>
      </c>
      <c r="H42" s="128">
        <v>0.02</v>
      </c>
      <c r="I42" s="129">
        <v>4.5599999999999996</v>
      </c>
      <c r="J42" s="128">
        <v>0.02</v>
      </c>
      <c r="K42" s="314">
        <v>2.5508200000000002E-2</v>
      </c>
      <c r="L42" s="314">
        <v>2.5509400000000002E-2</v>
      </c>
      <c r="M42" s="314">
        <v>2.5505099999999999E-2</v>
      </c>
      <c r="N42" s="314">
        <v>2.5499500000000001E-2</v>
      </c>
      <c r="O42" s="314">
        <v>2.5492500000000001E-2</v>
      </c>
      <c r="P42" s="314">
        <v>2.5483499999999999E-2</v>
      </c>
      <c r="Q42" s="350">
        <v>16.02</v>
      </c>
      <c r="R42" s="344">
        <v>0.02</v>
      </c>
      <c r="S42" s="350">
        <v>19.039000000000001</v>
      </c>
      <c r="T42" s="344">
        <v>7.0000000000000001E-3</v>
      </c>
      <c r="U42" s="338">
        <v>4.5599999999999996</v>
      </c>
      <c r="V42" s="344">
        <v>0.02</v>
      </c>
      <c r="W42" s="314">
        <v>2.5507999999999999E-2</v>
      </c>
      <c r="X42" s="314">
        <v>2.5507999999999999E-2</v>
      </c>
      <c r="Y42" s="314">
        <v>2.5503999999999999E-2</v>
      </c>
      <c r="Z42" s="314">
        <v>2.5499999999999998E-2</v>
      </c>
      <c r="AA42" s="314">
        <v>2.5492000000000001E-2</v>
      </c>
      <c r="AB42" s="314">
        <v>2.5484E-2</v>
      </c>
    </row>
    <row r="43" spans="1:28" s="110" customFormat="1" ht="18.899999999999999" customHeight="1" x14ac:dyDescent="0.3">
      <c r="A43" s="425" t="s">
        <v>44</v>
      </c>
      <c r="C43" s="111"/>
      <c r="D43" s="292"/>
      <c r="E43" s="316" t="s">
        <v>15</v>
      </c>
      <c r="F43" s="317" t="s">
        <v>84</v>
      </c>
      <c r="G43" s="316" t="s">
        <v>15</v>
      </c>
      <c r="H43" s="317" t="s">
        <v>84</v>
      </c>
      <c r="I43" s="318" t="s">
        <v>15</v>
      </c>
      <c r="J43" s="317" t="s">
        <v>84</v>
      </c>
      <c r="K43" s="531" t="s">
        <v>85</v>
      </c>
      <c r="L43" s="532"/>
      <c r="M43" s="532"/>
      <c r="N43" s="532"/>
      <c r="O43" s="532"/>
      <c r="P43" s="554"/>
      <c r="Q43" s="316" t="s">
        <v>15</v>
      </c>
      <c r="R43" s="317" t="s">
        <v>84</v>
      </c>
      <c r="S43" s="316" t="s">
        <v>15</v>
      </c>
      <c r="T43" s="317" t="s">
        <v>84</v>
      </c>
      <c r="U43" s="318" t="s">
        <v>15</v>
      </c>
      <c r="V43" s="317" t="s">
        <v>84</v>
      </c>
      <c r="W43" s="531" t="s">
        <v>85</v>
      </c>
      <c r="X43" s="532"/>
      <c r="Y43" s="532"/>
      <c r="Z43" s="532"/>
      <c r="AA43" s="532"/>
      <c r="AB43" s="554"/>
    </row>
    <row r="44" spans="1:28" ht="18.899999999999999" customHeight="1" x14ac:dyDescent="0.35">
      <c r="A44" s="297" t="s">
        <v>130</v>
      </c>
      <c r="B44" s="433" t="s">
        <v>45</v>
      </c>
      <c r="C44" s="565" t="s">
        <v>89</v>
      </c>
      <c r="D44" s="293" t="s">
        <v>113</v>
      </c>
      <c r="E44" s="127">
        <v>19.2364</v>
      </c>
      <c r="F44" s="128">
        <v>6.9999999999999999E-4</v>
      </c>
      <c r="G44" s="127">
        <v>16.225100000000001</v>
      </c>
      <c r="H44" s="128">
        <v>8.0000000000000004E-4</v>
      </c>
      <c r="I44" s="129">
        <v>4.6005000000000003</v>
      </c>
      <c r="J44" s="128">
        <v>8.9999999999999998E-4</v>
      </c>
      <c r="K44" s="298" t="s">
        <v>133</v>
      </c>
      <c r="L44" s="298" t="s">
        <v>133</v>
      </c>
      <c r="M44" s="298" t="s">
        <v>133</v>
      </c>
      <c r="N44" s="298" t="s">
        <v>133</v>
      </c>
      <c r="O44" s="298" t="s">
        <v>133</v>
      </c>
      <c r="P44" s="298" t="s">
        <v>133</v>
      </c>
      <c r="Q44" s="346">
        <v>16.225300000000001</v>
      </c>
      <c r="R44" s="347">
        <v>6.9999999999999999E-4</v>
      </c>
      <c r="S44" s="346">
        <v>19.236599999999999</v>
      </c>
      <c r="T44" s="347">
        <v>6.9999999999999999E-4</v>
      </c>
      <c r="U44" s="348">
        <v>4.6006999999999998</v>
      </c>
      <c r="V44" s="347">
        <v>8.9999999999999998E-4</v>
      </c>
      <c r="W44" s="366" t="s">
        <v>133</v>
      </c>
      <c r="X44" s="366" t="s">
        <v>133</v>
      </c>
      <c r="Y44" s="366" t="s">
        <v>133</v>
      </c>
      <c r="Z44" s="366" t="s">
        <v>133</v>
      </c>
      <c r="AA44" s="366" t="s">
        <v>133</v>
      </c>
      <c r="AB44" s="366" t="s">
        <v>133</v>
      </c>
    </row>
    <row r="45" spans="1:28" ht="18.899999999999999" customHeight="1" x14ac:dyDescent="0.3">
      <c r="A45" s="103"/>
      <c r="B45" s="1" t="s">
        <v>45</v>
      </c>
      <c r="C45" s="565"/>
      <c r="D45" s="293" t="s">
        <v>114</v>
      </c>
      <c r="E45" s="127">
        <v>19.224299999999999</v>
      </c>
      <c r="F45" s="128">
        <v>8.0000000000000004E-4</v>
      </c>
      <c r="G45" s="127">
        <v>16.203099999999999</v>
      </c>
      <c r="H45" s="128">
        <v>8.9999999999999998E-4</v>
      </c>
      <c r="I45" s="131">
        <v>4.5599999999999996</v>
      </c>
      <c r="J45" s="128">
        <v>1E-3</v>
      </c>
      <c r="K45" s="298" t="s">
        <v>133</v>
      </c>
      <c r="L45" s="298" t="s">
        <v>133</v>
      </c>
      <c r="M45" s="298" t="s">
        <v>133</v>
      </c>
      <c r="N45" s="298" t="s">
        <v>133</v>
      </c>
      <c r="O45" s="298" t="s">
        <v>133</v>
      </c>
      <c r="P45" s="298" t="s">
        <v>133</v>
      </c>
      <c r="Q45" s="346">
        <v>16.203299999999999</v>
      </c>
      <c r="R45" s="347">
        <v>8.9999999999999998E-4</v>
      </c>
      <c r="S45" s="346">
        <v>19.224599999999999</v>
      </c>
      <c r="T45" s="347">
        <v>8.0000000000000004E-4</v>
      </c>
      <c r="U45" s="348">
        <v>4.5599999999999996</v>
      </c>
      <c r="V45" s="347">
        <v>1E-3</v>
      </c>
      <c r="W45" s="366" t="s">
        <v>133</v>
      </c>
      <c r="X45" s="366" t="s">
        <v>133</v>
      </c>
      <c r="Y45" s="366" t="s">
        <v>133</v>
      </c>
      <c r="Z45" s="366" t="s">
        <v>133</v>
      </c>
      <c r="AA45" s="366" t="s">
        <v>133</v>
      </c>
      <c r="AB45" s="366" t="s">
        <v>133</v>
      </c>
    </row>
    <row r="46" spans="1:28" ht="18.899999999999999" customHeight="1" x14ac:dyDescent="0.3">
      <c r="A46" s="103"/>
      <c r="B46" s="1" t="s">
        <v>45</v>
      </c>
      <c r="C46" s="565"/>
      <c r="D46" s="293" t="s">
        <v>115</v>
      </c>
      <c r="E46" s="127">
        <v>19.212</v>
      </c>
      <c r="F46" s="128">
        <v>1E-3</v>
      </c>
      <c r="G46" s="127">
        <v>16.181999999999999</v>
      </c>
      <c r="H46" s="128">
        <v>1E-3</v>
      </c>
      <c r="I46" s="129">
        <v>4.5190000000000001</v>
      </c>
      <c r="J46" s="128">
        <v>1E-3</v>
      </c>
      <c r="K46" s="298" t="s">
        <v>133</v>
      </c>
      <c r="L46" s="298" t="s">
        <v>133</v>
      </c>
      <c r="M46" s="298" t="s">
        <v>133</v>
      </c>
      <c r="N46" s="298" t="s">
        <v>133</v>
      </c>
      <c r="O46" s="298" t="s">
        <v>133</v>
      </c>
      <c r="P46" s="298" t="s">
        <v>133</v>
      </c>
      <c r="Q46" s="346">
        <v>16.181999999999999</v>
      </c>
      <c r="R46" s="347">
        <v>1E-3</v>
      </c>
      <c r="S46" s="346">
        <v>19.212</v>
      </c>
      <c r="T46" s="347">
        <v>1E-3</v>
      </c>
      <c r="U46" s="348">
        <v>4.5190000000000001</v>
      </c>
      <c r="V46" s="347">
        <v>1E-3</v>
      </c>
      <c r="W46" s="366" t="s">
        <v>133</v>
      </c>
      <c r="X46" s="366" t="s">
        <v>133</v>
      </c>
      <c r="Y46" s="366" t="s">
        <v>133</v>
      </c>
      <c r="Z46" s="366" t="s">
        <v>133</v>
      </c>
      <c r="AA46" s="366" t="s">
        <v>133</v>
      </c>
      <c r="AB46" s="366" t="s">
        <v>133</v>
      </c>
    </row>
    <row r="47" spans="1:28" ht="18.899999999999999" customHeight="1" x14ac:dyDescent="0.3">
      <c r="A47" s="103"/>
      <c r="B47" s="1" t="s">
        <v>45</v>
      </c>
      <c r="C47" s="565"/>
      <c r="D47" s="293" t="s">
        <v>116</v>
      </c>
      <c r="E47" s="134">
        <v>19.2</v>
      </c>
      <c r="F47" s="128">
        <v>1E-3</v>
      </c>
      <c r="G47" s="134">
        <v>16.16</v>
      </c>
      <c r="H47" s="128">
        <v>1E-3</v>
      </c>
      <c r="I47" s="129">
        <v>4.4779999999999998</v>
      </c>
      <c r="J47" s="128">
        <v>2E-3</v>
      </c>
      <c r="K47" s="298" t="s">
        <v>133</v>
      </c>
      <c r="L47" s="298" t="s">
        <v>133</v>
      </c>
      <c r="M47" s="298" t="s">
        <v>133</v>
      </c>
      <c r="N47" s="298" t="s">
        <v>133</v>
      </c>
      <c r="O47" s="298" t="s">
        <v>133</v>
      </c>
      <c r="P47" s="298" t="s">
        <v>133</v>
      </c>
      <c r="Q47" s="346">
        <v>16.161000000000001</v>
      </c>
      <c r="R47" s="347">
        <v>1E-3</v>
      </c>
      <c r="S47" s="346">
        <v>19.2</v>
      </c>
      <c r="T47" s="347">
        <v>1E-3</v>
      </c>
      <c r="U47" s="348">
        <v>4.4790000000000001</v>
      </c>
      <c r="V47" s="347">
        <v>2E-3</v>
      </c>
      <c r="W47" s="366" t="s">
        <v>133</v>
      </c>
      <c r="X47" s="366" t="s">
        <v>133</v>
      </c>
      <c r="Y47" s="366" t="s">
        <v>133</v>
      </c>
      <c r="Z47" s="366" t="s">
        <v>133</v>
      </c>
      <c r="AA47" s="366" t="s">
        <v>133</v>
      </c>
      <c r="AB47" s="366" t="s">
        <v>133</v>
      </c>
    </row>
    <row r="48" spans="1:28" ht="18.899999999999999" customHeight="1" x14ac:dyDescent="0.3">
      <c r="A48" s="103"/>
      <c r="B48" s="1" t="s">
        <v>45</v>
      </c>
      <c r="C48" s="565"/>
      <c r="D48" s="293" t="s">
        <v>117</v>
      </c>
      <c r="E48" s="127">
        <v>19.187000000000001</v>
      </c>
      <c r="F48" s="128">
        <v>1E-3</v>
      </c>
      <c r="G48" s="127">
        <v>16.138999999999999</v>
      </c>
      <c r="H48" s="128">
        <v>2E-3</v>
      </c>
      <c r="I48" s="129">
        <v>4.4379999999999997</v>
      </c>
      <c r="J48" s="128">
        <v>2E-3</v>
      </c>
      <c r="K48" s="298" t="s">
        <v>133</v>
      </c>
      <c r="L48" s="298" t="s">
        <v>133</v>
      </c>
      <c r="M48" s="298" t="s">
        <v>133</v>
      </c>
      <c r="N48" s="298" t="s">
        <v>133</v>
      </c>
      <c r="O48" s="298" t="s">
        <v>133</v>
      </c>
      <c r="P48" s="298" t="s">
        <v>133</v>
      </c>
      <c r="Q48" s="346">
        <v>16.14</v>
      </c>
      <c r="R48" s="347">
        <v>2E-3</v>
      </c>
      <c r="S48" s="346">
        <v>19.187999999999999</v>
      </c>
      <c r="T48" s="347">
        <v>2E-3</v>
      </c>
      <c r="U48" s="348">
        <v>4.4379999999999997</v>
      </c>
      <c r="V48" s="347">
        <v>2E-3</v>
      </c>
      <c r="W48" s="366" t="s">
        <v>133</v>
      </c>
      <c r="X48" s="366" t="s">
        <v>133</v>
      </c>
      <c r="Y48" s="366" t="s">
        <v>133</v>
      </c>
      <c r="Z48" s="366" t="s">
        <v>133</v>
      </c>
      <c r="AA48" s="366" t="s">
        <v>133</v>
      </c>
      <c r="AB48" s="366" t="s">
        <v>133</v>
      </c>
    </row>
    <row r="49" spans="1:28" s="110" customFormat="1" ht="18.899999999999999" customHeight="1" x14ac:dyDescent="0.3">
      <c r="A49" s="425" t="s">
        <v>44</v>
      </c>
      <c r="C49" s="111"/>
      <c r="D49" s="292"/>
      <c r="E49" s="316" t="s">
        <v>15</v>
      </c>
      <c r="F49" s="317" t="s">
        <v>84</v>
      </c>
      <c r="G49" s="316" t="s">
        <v>15</v>
      </c>
      <c r="H49" s="317" t="s">
        <v>84</v>
      </c>
      <c r="I49" s="318" t="s">
        <v>15</v>
      </c>
      <c r="J49" s="317" t="s">
        <v>84</v>
      </c>
      <c r="K49" s="531" t="s">
        <v>85</v>
      </c>
      <c r="L49" s="532"/>
      <c r="M49" s="532"/>
      <c r="N49" s="532"/>
      <c r="O49" s="532"/>
      <c r="P49" s="554"/>
      <c r="Q49" s="316" t="s">
        <v>15</v>
      </c>
      <c r="R49" s="317" t="s">
        <v>84</v>
      </c>
      <c r="S49" s="316" t="s">
        <v>15</v>
      </c>
      <c r="T49" s="317" t="s">
        <v>84</v>
      </c>
      <c r="U49" s="318" t="s">
        <v>15</v>
      </c>
      <c r="V49" s="317" t="s">
        <v>84</v>
      </c>
      <c r="W49" s="531" t="s">
        <v>85</v>
      </c>
      <c r="X49" s="532"/>
      <c r="Y49" s="532"/>
      <c r="Z49" s="532"/>
      <c r="AA49" s="532"/>
      <c r="AB49" s="554"/>
    </row>
    <row r="50" spans="1:28" ht="18.899999999999999" customHeight="1" x14ac:dyDescent="0.35">
      <c r="A50" s="297" t="s">
        <v>131</v>
      </c>
      <c r="B50" s="433" t="s">
        <v>45</v>
      </c>
      <c r="C50" s="565" t="s">
        <v>89</v>
      </c>
      <c r="D50" s="293">
        <v>13</v>
      </c>
      <c r="E50" s="136">
        <v>19.239999999999998</v>
      </c>
      <c r="F50" s="128">
        <v>8.9999999999999998E-4</v>
      </c>
      <c r="G50" s="127">
        <v>16.234999999999999</v>
      </c>
      <c r="H50" s="128">
        <v>2E-3</v>
      </c>
      <c r="I50" s="129">
        <v>4.6180000000000003</v>
      </c>
      <c r="J50" s="128">
        <v>3.0000000000000001E-3</v>
      </c>
      <c r="K50" s="314">
        <v>2.49967E-2</v>
      </c>
      <c r="L50" s="314">
        <v>2.4995400000000001E-2</v>
      </c>
      <c r="M50" s="314">
        <v>2.49933E-2</v>
      </c>
      <c r="N50" s="314">
        <v>2.4992500000000001E-2</v>
      </c>
      <c r="O50" s="314">
        <v>2.4991800000000002E-2</v>
      </c>
      <c r="P50" s="314">
        <v>2.4989899999999999E-2</v>
      </c>
      <c r="Q50" s="436">
        <v>16.236000000000001</v>
      </c>
      <c r="R50" s="437">
        <v>2E-3</v>
      </c>
      <c r="S50" s="436">
        <v>19.240100000000002</v>
      </c>
      <c r="T50" s="437">
        <v>8.9999999999999998E-4</v>
      </c>
      <c r="U50" s="438">
        <v>4.6189999999999998</v>
      </c>
      <c r="V50" s="437">
        <v>3.0000000000000001E-3</v>
      </c>
      <c r="W50" s="314">
        <v>2.5000000000000001E-2</v>
      </c>
      <c r="X50" s="314">
        <v>2.5000000000000001E-2</v>
      </c>
      <c r="Y50" s="314">
        <v>2.4989999999999998E-2</v>
      </c>
      <c r="Z50" s="314">
        <v>2.4989999999999998E-2</v>
      </c>
      <c r="AA50" s="314">
        <v>2.4989999999999998E-2</v>
      </c>
      <c r="AB50" s="314">
        <v>2.4989999999999998E-2</v>
      </c>
    </row>
    <row r="51" spans="1:28" ht="18.899999999999999" customHeight="1" x14ac:dyDescent="0.3">
      <c r="A51" s="103"/>
      <c r="B51" s="1" t="s">
        <v>45</v>
      </c>
      <c r="C51" s="565"/>
      <c r="D51" s="293">
        <v>14</v>
      </c>
      <c r="E51" s="127">
        <v>19.230599999999999</v>
      </c>
      <c r="F51" s="128">
        <v>8.9999999999999998E-4</v>
      </c>
      <c r="G51" s="127">
        <v>16.222000000000001</v>
      </c>
      <c r="H51" s="128">
        <v>2E-3</v>
      </c>
      <c r="I51" s="129">
        <v>4.5919999999999996</v>
      </c>
      <c r="J51" s="128">
        <v>3.0000000000000001E-3</v>
      </c>
      <c r="K51" s="314">
        <v>2.49955E-2</v>
      </c>
      <c r="L51" s="314">
        <v>2.49927E-2</v>
      </c>
      <c r="M51" s="314">
        <v>2.49891E-2</v>
      </c>
      <c r="N51" s="314">
        <v>2.4986700000000001E-2</v>
      </c>
      <c r="O51" s="314">
        <v>2.49844E-2</v>
      </c>
      <c r="P51" s="314">
        <v>2.4981099999999999E-2</v>
      </c>
      <c r="Q51" s="436">
        <v>16.222000000000001</v>
      </c>
      <c r="R51" s="437">
        <v>2E-3</v>
      </c>
      <c r="S51" s="436">
        <v>19.230899999999998</v>
      </c>
      <c r="T51" s="437">
        <v>8.9999999999999998E-4</v>
      </c>
      <c r="U51" s="438">
        <v>4.5919999999999996</v>
      </c>
      <c r="V51" s="437">
        <v>3.0000000000000001E-3</v>
      </c>
      <c r="W51" s="314">
        <v>2.5000000000000001E-2</v>
      </c>
      <c r="X51" s="314">
        <v>2.4989999999999998E-2</v>
      </c>
      <c r="Y51" s="314">
        <v>2.4989999999999998E-2</v>
      </c>
      <c r="Z51" s="314">
        <v>2.4989999999999998E-2</v>
      </c>
      <c r="AA51" s="314">
        <v>2.4979999999999999E-2</v>
      </c>
      <c r="AB51" s="314">
        <v>2.4979999999999999E-2</v>
      </c>
    </row>
    <row r="52" spans="1:28" ht="18.899999999999999" customHeight="1" x14ac:dyDescent="0.3">
      <c r="A52" s="103"/>
      <c r="B52" s="1" t="s">
        <v>45</v>
      </c>
      <c r="C52" s="565"/>
      <c r="D52" s="293">
        <v>15</v>
      </c>
      <c r="E52" s="134">
        <v>19.22</v>
      </c>
      <c r="F52" s="128">
        <v>1E-3</v>
      </c>
      <c r="G52" s="127">
        <v>16.206</v>
      </c>
      <c r="H52" s="128">
        <v>2E-3</v>
      </c>
      <c r="I52" s="129">
        <v>4.5609999999999999</v>
      </c>
      <c r="J52" s="128">
        <v>3.0000000000000001E-3</v>
      </c>
      <c r="K52" s="314">
        <v>2.4994700000000002E-2</v>
      </c>
      <c r="L52" s="314">
        <v>2.49909E-2</v>
      </c>
      <c r="M52" s="314">
        <v>2.49862E-2</v>
      </c>
      <c r="N52" s="314">
        <v>2.49827E-2</v>
      </c>
      <c r="O52" s="314">
        <v>2.4979399999999999E-2</v>
      </c>
      <c r="P52" s="314">
        <v>2.4975399999999998E-2</v>
      </c>
      <c r="Q52" s="436">
        <v>16.206</v>
      </c>
      <c r="R52" s="437">
        <v>2E-3</v>
      </c>
      <c r="S52" s="436">
        <v>19.221</v>
      </c>
      <c r="T52" s="437">
        <v>1E-3</v>
      </c>
      <c r="U52" s="438">
        <v>4.5609999999999999</v>
      </c>
      <c r="V52" s="437">
        <v>3.0000000000000001E-3</v>
      </c>
      <c r="W52" s="314">
        <v>2.4989999999999998E-2</v>
      </c>
      <c r="X52" s="314">
        <v>2.4989999999999998E-2</v>
      </c>
      <c r="Y52" s="314">
        <v>2.4989999999999998E-2</v>
      </c>
      <c r="Z52" s="314">
        <v>2.4979999999999999E-2</v>
      </c>
      <c r="AA52" s="314">
        <v>2.4979999999999999E-2</v>
      </c>
      <c r="AB52" s="314">
        <v>2.4979999999999999E-2</v>
      </c>
    </row>
    <row r="53" spans="1:28" ht="18.899999999999999" customHeight="1" x14ac:dyDescent="0.3">
      <c r="A53" s="103"/>
      <c r="B53" s="1" t="s">
        <v>45</v>
      </c>
      <c r="C53" s="565"/>
      <c r="D53" s="293">
        <v>16</v>
      </c>
      <c r="E53" s="127">
        <v>19.209</v>
      </c>
      <c r="F53" s="128">
        <v>1E-3</v>
      </c>
      <c r="G53" s="127">
        <v>16.187999999999999</v>
      </c>
      <c r="H53" s="128">
        <v>2E-3</v>
      </c>
      <c r="I53" s="129">
        <v>4.5270000000000001</v>
      </c>
      <c r="J53" s="128">
        <v>3.0000000000000001E-3</v>
      </c>
      <c r="K53" s="314">
        <v>2.4994200000000001E-2</v>
      </c>
      <c r="L53" s="314">
        <v>2.49897E-2</v>
      </c>
      <c r="M53" s="314">
        <v>2.4984200000000002E-2</v>
      </c>
      <c r="N53" s="314">
        <v>2.4979899999999999E-2</v>
      </c>
      <c r="O53" s="314">
        <v>2.4976000000000002E-2</v>
      </c>
      <c r="P53" s="314">
        <v>2.4971799999999999E-2</v>
      </c>
      <c r="Q53" s="436">
        <v>16.189</v>
      </c>
      <c r="R53" s="437">
        <v>2E-3</v>
      </c>
      <c r="S53" s="436">
        <v>19.209</v>
      </c>
      <c r="T53" s="437">
        <v>1E-3</v>
      </c>
      <c r="U53" s="438">
        <v>4.5270000000000001</v>
      </c>
      <c r="V53" s="437">
        <v>3.0000000000000001E-3</v>
      </c>
      <c r="W53" s="314">
        <v>2.4989999999999998E-2</v>
      </c>
      <c r="X53" s="314">
        <v>2.4989999999999998E-2</v>
      </c>
      <c r="Y53" s="314">
        <v>2.4979999999999999E-2</v>
      </c>
      <c r="Z53" s="314">
        <v>2.4979999999999999E-2</v>
      </c>
      <c r="AA53" s="314">
        <v>2.4979999999999999E-2</v>
      </c>
      <c r="AB53" s="314">
        <v>2.4969999999999999E-2</v>
      </c>
    </row>
    <row r="54" spans="1:28" ht="18.899999999999999" customHeight="1" x14ac:dyDescent="0.3">
      <c r="A54" s="103"/>
      <c r="B54" s="1" t="s">
        <v>45</v>
      </c>
      <c r="C54" s="565"/>
      <c r="D54" s="293">
        <v>17</v>
      </c>
      <c r="E54" s="127">
        <v>19.198</v>
      </c>
      <c r="F54" s="128">
        <v>1E-3</v>
      </c>
      <c r="G54" s="134">
        <v>16.170000000000002</v>
      </c>
      <c r="H54" s="128">
        <v>2E-3</v>
      </c>
      <c r="I54" s="129">
        <v>4.4909999999999997</v>
      </c>
      <c r="J54" s="128">
        <v>3.0000000000000001E-3</v>
      </c>
      <c r="K54" s="314">
        <v>2.4993899999999999E-2</v>
      </c>
      <c r="L54" s="314">
        <v>2.4988799999999999E-2</v>
      </c>
      <c r="M54" s="314">
        <v>2.4982600000000001E-2</v>
      </c>
      <c r="N54" s="314">
        <v>2.4977800000000001E-2</v>
      </c>
      <c r="O54" s="314">
        <v>2.4973499999999999E-2</v>
      </c>
      <c r="P54" s="314">
        <v>2.4969399999999999E-2</v>
      </c>
      <c r="Q54" s="436">
        <v>16.170999999999999</v>
      </c>
      <c r="R54" s="437">
        <v>2E-3</v>
      </c>
      <c r="S54" s="436">
        <v>19.198</v>
      </c>
      <c r="T54" s="437">
        <v>1E-3</v>
      </c>
      <c r="U54" s="438">
        <v>4.492</v>
      </c>
      <c r="V54" s="437">
        <v>3.0000000000000001E-3</v>
      </c>
      <c r="W54" s="314">
        <v>2.4989999999999998E-2</v>
      </c>
      <c r="X54" s="314">
        <v>2.4989999999999998E-2</v>
      </c>
      <c r="Y54" s="314">
        <v>2.4979999999999999E-2</v>
      </c>
      <c r="Z54" s="314">
        <v>2.4979999999999999E-2</v>
      </c>
      <c r="AA54" s="314">
        <v>2.4969999999999999E-2</v>
      </c>
      <c r="AB54" s="314">
        <v>2.4969999999999999E-2</v>
      </c>
    </row>
    <row r="55" spans="1:28" s="110" customFormat="1" ht="18.899999999999999" customHeight="1" x14ac:dyDescent="0.3">
      <c r="A55" s="425" t="s">
        <v>49</v>
      </c>
      <c r="C55" s="111"/>
      <c r="D55" s="292"/>
      <c r="E55" s="316" t="s">
        <v>15</v>
      </c>
      <c r="F55" s="317" t="s">
        <v>84</v>
      </c>
      <c r="G55" s="316" t="s">
        <v>15</v>
      </c>
      <c r="H55" s="317" t="s">
        <v>84</v>
      </c>
      <c r="I55" s="318" t="s">
        <v>15</v>
      </c>
      <c r="J55" s="317" t="s">
        <v>84</v>
      </c>
      <c r="K55" s="531" t="s">
        <v>85</v>
      </c>
      <c r="L55" s="532"/>
      <c r="M55" s="532"/>
      <c r="N55" s="532"/>
      <c r="O55" s="532"/>
      <c r="P55" s="554"/>
      <c r="Q55" s="316" t="s">
        <v>15</v>
      </c>
      <c r="R55" s="317" t="s">
        <v>84</v>
      </c>
      <c r="S55" s="316" t="s">
        <v>15</v>
      </c>
      <c r="T55" s="317" t="s">
        <v>84</v>
      </c>
      <c r="U55" s="318" t="s">
        <v>15</v>
      </c>
      <c r="V55" s="317" t="s">
        <v>84</v>
      </c>
      <c r="W55" s="531" t="s">
        <v>85</v>
      </c>
      <c r="X55" s="532"/>
      <c r="Y55" s="532"/>
      <c r="Z55" s="532"/>
      <c r="AA55" s="532"/>
      <c r="AB55" s="554"/>
    </row>
    <row r="56" spans="1:28" ht="18.899999999999999" customHeight="1" x14ac:dyDescent="0.35">
      <c r="A56" s="297" t="s">
        <v>130</v>
      </c>
      <c r="B56" s="432" t="s">
        <v>159</v>
      </c>
      <c r="C56" s="565" t="s">
        <v>89</v>
      </c>
      <c r="D56" s="293" t="s">
        <v>118</v>
      </c>
      <c r="E56" s="127">
        <v>19.252600000000001</v>
      </c>
      <c r="F56" s="128">
        <v>8.0000000000000004E-4</v>
      </c>
      <c r="G56" s="127">
        <v>16.259799999999998</v>
      </c>
      <c r="H56" s="128">
        <v>8.0000000000000004E-4</v>
      </c>
      <c r="I56" s="129">
        <v>4.6576000000000004</v>
      </c>
      <c r="J56" s="128">
        <v>8.9999999999999998E-4</v>
      </c>
      <c r="K56" s="298" t="s">
        <v>133</v>
      </c>
      <c r="L56" s="298" t="s">
        <v>133</v>
      </c>
      <c r="M56" s="298" t="s">
        <v>133</v>
      </c>
      <c r="N56" s="298" t="s">
        <v>133</v>
      </c>
      <c r="O56" s="298" t="s">
        <v>133</v>
      </c>
      <c r="P56" s="298" t="s">
        <v>133</v>
      </c>
      <c r="Q56" s="339">
        <v>16.259799999999998</v>
      </c>
      <c r="R56" s="340">
        <v>8.0000000000000004E-4</v>
      </c>
      <c r="S56" s="339">
        <v>19.252700000000001</v>
      </c>
      <c r="T56" s="340">
        <v>6.9999999999999999E-4</v>
      </c>
      <c r="U56" s="348">
        <v>4.6577000000000002</v>
      </c>
      <c r="V56" s="340">
        <v>8.9999999999999998E-4</v>
      </c>
      <c r="W56" s="366" t="s">
        <v>133</v>
      </c>
      <c r="X56" s="366" t="s">
        <v>133</v>
      </c>
      <c r="Y56" s="366" t="s">
        <v>133</v>
      </c>
      <c r="Z56" s="366" t="s">
        <v>133</v>
      </c>
      <c r="AA56" s="366" t="s">
        <v>133</v>
      </c>
      <c r="AB56" s="366" t="s">
        <v>133</v>
      </c>
    </row>
    <row r="57" spans="1:28" ht="18.899999999999999" customHeight="1" x14ac:dyDescent="0.3">
      <c r="A57" s="103"/>
      <c r="B57" s="12" t="s">
        <v>159</v>
      </c>
      <c r="C57" s="565"/>
      <c r="D57" s="293" t="s">
        <v>119</v>
      </c>
      <c r="E57" s="127">
        <v>19.257000000000001</v>
      </c>
      <c r="F57" s="128">
        <v>1E-3</v>
      </c>
      <c r="G57" s="127">
        <v>16.271999999999998</v>
      </c>
      <c r="H57" s="128">
        <v>1E-3</v>
      </c>
      <c r="I57" s="129">
        <v>4.6740000000000004</v>
      </c>
      <c r="J57" s="128">
        <v>1E-3</v>
      </c>
      <c r="K57" s="298" t="s">
        <v>133</v>
      </c>
      <c r="L57" s="298" t="s">
        <v>133</v>
      </c>
      <c r="M57" s="298" t="s">
        <v>133</v>
      </c>
      <c r="N57" s="298" t="s">
        <v>133</v>
      </c>
      <c r="O57" s="298" t="s">
        <v>133</v>
      </c>
      <c r="P57" s="298" t="s">
        <v>133</v>
      </c>
      <c r="Q57" s="339">
        <v>16.273</v>
      </c>
      <c r="R57" s="340">
        <v>1E-3</v>
      </c>
      <c r="S57" s="339">
        <v>19.257000000000001</v>
      </c>
      <c r="T57" s="340">
        <v>1E-3</v>
      </c>
      <c r="U57" s="348">
        <v>4.6740000000000004</v>
      </c>
      <c r="V57" s="340">
        <v>1E-3</v>
      </c>
      <c r="W57" s="366" t="s">
        <v>133</v>
      </c>
      <c r="X57" s="366" t="s">
        <v>133</v>
      </c>
      <c r="Y57" s="366" t="s">
        <v>133</v>
      </c>
      <c r="Z57" s="366" t="s">
        <v>133</v>
      </c>
      <c r="AA57" s="366" t="s">
        <v>133</v>
      </c>
      <c r="AB57" s="366" t="s">
        <v>133</v>
      </c>
    </row>
    <row r="58" spans="1:28" ht="18.899999999999999" customHeight="1" x14ac:dyDescent="0.3">
      <c r="A58" s="103"/>
      <c r="B58" s="12" t="s">
        <v>159</v>
      </c>
      <c r="C58" s="565"/>
      <c r="D58" s="293" t="s">
        <v>120</v>
      </c>
      <c r="E58" s="127">
        <v>19.260999999999999</v>
      </c>
      <c r="F58" s="128">
        <v>2E-3</v>
      </c>
      <c r="G58" s="127">
        <v>16.286000000000001</v>
      </c>
      <c r="H58" s="128">
        <v>2E-3</v>
      </c>
      <c r="I58" s="129">
        <v>4.6909999999999998</v>
      </c>
      <c r="J58" s="128">
        <v>2E-3</v>
      </c>
      <c r="K58" s="298" t="s">
        <v>133</v>
      </c>
      <c r="L58" s="298" t="s">
        <v>133</v>
      </c>
      <c r="M58" s="298" t="s">
        <v>133</v>
      </c>
      <c r="N58" s="298" t="s">
        <v>133</v>
      </c>
      <c r="O58" s="298" t="s">
        <v>133</v>
      </c>
      <c r="P58" s="298" t="s">
        <v>133</v>
      </c>
      <c r="Q58" s="339">
        <v>16.286000000000001</v>
      </c>
      <c r="R58" s="340">
        <v>2E-3</v>
      </c>
      <c r="S58" s="339">
        <v>19.260999999999999</v>
      </c>
      <c r="T58" s="340">
        <v>2E-3</v>
      </c>
      <c r="U58" s="348">
        <v>4.6909999999999998</v>
      </c>
      <c r="V58" s="340">
        <v>2E-3</v>
      </c>
      <c r="W58" s="366" t="s">
        <v>133</v>
      </c>
      <c r="X58" s="366" t="s">
        <v>133</v>
      </c>
      <c r="Y58" s="366" t="s">
        <v>133</v>
      </c>
      <c r="Z58" s="366" t="s">
        <v>133</v>
      </c>
      <c r="AA58" s="366" t="s">
        <v>133</v>
      </c>
      <c r="AB58" s="366" t="s">
        <v>133</v>
      </c>
    </row>
    <row r="59" spans="1:28" ht="18.899999999999999" customHeight="1" x14ac:dyDescent="0.3">
      <c r="A59" s="103"/>
      <c r="B59" s="12" t="s">
        <v>159</v>
      </c>
      <c r="C59" s="565"/>
      <c r="D59" s="293" t="s">
        <v>121</v>
      </c>
      <c r="E59" s="127">
        <v>19.263999999999999</v>
      </c>
      <c r="F59" s="128">
        <v>2E-3</v>
      </c>
      <c r="G59" s="127">
        <v>16.298999999999999</v>
      </c>
      <c r="H59" s="128">
        <v>2E-3</v>
      </c>
      <c r="I59" s="129">
        <v>4.7089999999999996</v>
      </c>
      <c r="J59" s="128">
        <v>3.0000000000000001E-3</v>
      </c>
      <c r="K59" s="298" t="s">
        <v>133</v>
      </c>
      <c r="L59" s="298" t="s">
        <v>133</v>
      </c>
      <c r="M59" s="298" t="s">
        <v>133</v>
      </c>
      <c r="N59" s="298" t="s">
        <v>133</v>
      </c>
      <c r="O59" s="298" t="s">
        <v>133</v>
      </c>
      <c r="P59" s="298" t="s">
        <v>133</v>
      </c>
      <c r="Q59" s="339">
        <v>16.298999999999999</v>
      </c>
      <c r="R59" s="340">
        <v>2E-3</v>
      </c>
      <c r="S59" s="339">
        <v>19.265000000000001</v>
      </c>
      <c r="T59" s="340">
        <v>2E-3</v>
      </c>
      <c r="U59" s="348">
        <v>4.7089999999999996</v>
      </c>
      <c r="V59" s="340">
        <v>3.0000000000000001E-3</v>
      </c>
      <c r="W59" s="366" t="s">
        <v>133</v>
      </c>
      <c r="X59" s="366" t="s">
        <v>133</v>
      </c>
      <c r="Y59" s="366" t="s">
        <v>133</v>
      </c>
      <c r="Z59" s="366" t="s">
        <v>133</v>
      </c>
      <c r="AA59" s="366" t="s">
        <v>133</v>
      </c>
      <c r="AB59" s="366" t="s">
        <v>133</v>
      </c>
    </row>
    <row r="60" spans="1:28" ht="18.899999999999999" customHeight="1" x14ac:dyDescent="0.3">
      <c r="A60" s="103"/>
      <c r="B60" s="12" t="s">
        <v>159</v>
      </c>
      <c r="C60" s="565"/>
      <c r="D60" s="293" t="s">
        <v>122</v>
      </c>
      <c r="E60" s="127">
        <v>19.268000000000001</v>
      </c>
      <c r="F60" s="128">
        <v>3.0000000000000001E-3</v>
      </c>
      <c r="G60" s="127">
        <v>16.312999999999999</v>
      </c>
      <c r="H60" s="128">
        <v>3.0000000000000001E-3</v>
      </c>
      <c r="I60" s="129">
        <v>4.7270000000000003</v>
      </c>
      <c r="J60" s="128">
        <v>4.0000000000000001E-3</v>
      </c>
      <c r="K60" s="298" t="s">
        <v>133</v>
      </c>
      <c r="L60" s="298" t="s">
        <v>133</v>
      </c>
      <c r="M60" s="298" t="s">
        <v>133</v>
      </c>
      <c r="N60" s="298" t="s">
        <v>133</v>
      </c>
      <c r="O60" s="298" t="s">
        <v>133</v>
      </c>
      <c r="P60" s="298" t="s">
        <v>133</v>
      </c>
      <c r="Q60" s="339">
        <v>16.312999999999999</v>
      </c>
      <c r="R60" s="340">
        <v>3.0000000000000001E-3</v>
      </c>
      <c r="S60" s="339">
        <v>19.268000000000001</v>
      </c>
      <c r="T60" s="340">
        <v>3.0000000000000001E-3</v>
      </c>
      <c r="U60" s="348">
        <v>4.7270000000000003</v>
      </c>
      <c r="V60" s="340">
        <v>4.0000000000000001E-3</v>
      </c>
      <c r="W60" s="366" t="s">
        <v>133</v>
      </c>
      <c r="X60" s="366" t="s">
        <v>133</v>
      </c>
      <c r="Y60" s="366" t="s">
        <v>133</v>
      </c>
      <c r="Z60" s="366" t="s">
        <v>133</v>
      </c>
      <c r="AA60" s="366" t="s">
        <v>133</v>
      </c>
      <c r="AB60" s="366" t="s">
        <v>133</v>
      </c>
    </row>
    <row r="61" spans="1:28" s="110" customFormat="1" ht="18.899999999999999" customHeight="1" x14ac:dyDescent="0.3">
      <c r="A61" s="425" t="s">
        <v>49</v>
      </c>
      <c r="C61" s="111"/>
      <c r="D61" s="292"/>
      <c r="E61" s="316" t="s">
        <v>15</v>
      </c>
      <c r="F61" s="317" t="s">
        <v>84</v>
      </c>
      <c r="G61" s="316" t="s">
        <v>15</v>
      </c>
      <c r="H61" s="317" t="s">
        <v>84</v>
      </c>
      <c r="I61" s="318" t="s">
        <v>15</v>
      </c>
      <c r="J61" s="317" t="s">
        <v>84</v>
      </c>
      <c r="K61" s="531" t="s">
        <v>85</v>
      </c>
      <c r="L61" s="532"/>
      <c r="M61" s="532"/>
      <c r="N61" s="532"/>
      <c r="O61" s="532"/>
      <c r="P61" s="554"/>
      <c r="Q61" s="316" t="s">
        <v>15</v>
      </c>
      <c r="R61" s="317" t="s">
        <v>84</v>
      </c>
      <c r="S61" s="316" t="s">
        <v>15</v>
      </c>
      <c r="T61" s="317" t="s">
        <v>84</v>
      </c>
      <c r="U61" s="318" t="s">
        <v>15</v>
      </c>
      <c r="V61" s="317" t="s">
        <v>84</v>
      </c>
      <c r="W61" s="531" t="s">
        <v>85</v>
      </c>
      <c r="X61" s="532"/>
      <c r="Y61" s="532"/>
      <c r="Z61" s="532"/>
      <c r="AA61" s="532"/>
      <c r="AB61" s="554"/>
    </row>
    <row r="62" spans="1:28" ht="18.899999999999999" customHeight="1" x14ac:dyDescent="0.35">
      <c r="A62" s="297" t="s">
        <v>131</v>
      </c>
      <c r="B62" s="432" t="s">
        <v>159</v>
      </c>
      <c r="C62" s="565" t="s">
        <v>89</v>
      </c>
      <c r="D62" s="293">
        <v>18</v>
      </c>
      <c r="E62" s="127">
        <v>19.2483</v>
      </c>
      <c r="F62" s="128">
        <v>8.9999999999999998E-4</v>
      </c>
      <c r="G62" s="127">
        <v>16.245999999999999</v>
      </c>
      <c r="H62" s="128">
        <v>2E-3</v>
      </c>
      <c r="I62" s="129">
        <v>4.6340000000000003</v>
      </c>
      <c r="J62" s="128">
        <v>3.0000000000000001E-3</v>
      </c>
      <c r="K62" s="314">
        <v>2.5000700000000001E-2</v>
      </c>
      <c r="L62" s="314">
        <v>2.5003600000000001E-2</v>
      </c>
      <c r="M62" s="314">
        <v>2.5005800000000002E-2</v>
      </c>
      <c r="N62" s="314">
        <v>2.5009400000000001E-2</v>
      </c>
      <c r="O62" s="314">
        <v>2.5013000000000001E-2</v>
      </c>
      <c r="P62" s="314">
        <v>2.50155E-2</v>
      </c>
      <c r="Q62" s="341">
        <v>16.245999999999999</v>
      </c>
      <c r="R62" s="342">
        <v>2E-3</v>
      </c>
      <c r="S62" s="341">
        <v>19.2485</v>
      </c>
      <c r="T62" s="342">
        <v>8.9999999999999998E-4</v>
      </c>
      <c r="U62" s="343">
        <v>4.6340000000000003</v>
      </c>
      <c r="V62" s="342">
        <v>3.0000000000000001E-3</v>
      </c>
      <c r="W62" s="314">
        <v>2.5000000000000001E-2</v>
      </c>
      <c r="X62" s="314">
        <v>2.5000000000000001E-2</v>
      </c>
      <c r="Y62" s="314">
        <v>2.5010000000000001E-2</v>
      </c>
      <c r="Z62" s="314">
        <v>2.5010000000000001E-2</v>
      </c>
      <c r="AA62" s="314">
        <v>2.5010000000000001E-2</v>
      </c>
      <c r="AB62" s="314">
        <v>2.5020000000000001E-2</v>
      </c>
    </row>
    <row r="63" spans="1:28" ht="18.899999999999999" customHeight="1" x14ac:dyDescent="0.3">
      <c r="A63" s="103"/>
      <c r="B63" s="12" t="s">
        <v>159</v>
      </c>
      <c r="C63" s="565"/>
      <c r="D63" s="293">
        <v>19</v>
      </c>
      <c r="E63" s="136">
        <v>19.248000000000001</v>
      </c>
      <c r="F63" s="128">
        <v>8.9999999999999998E-4</v>
      </c>
      <c r="G63" s="127">
        <v>16.245000000000001</v>
      </c>
      <c r="H63" s="128">
        <v>2E-3</v>
      </c>
      <c r="I63" s="129">
        <v>4.6269999999999998</v>
      </c>
      <c r="J63" s="128">
        <v>3.0000000000000001E-3</v>
      </c>
      <c r="K63" s="314">
        <v>2.5003000000000001E-2</v>
      </c>
      <c r="L63" s="314">
        <v>2.5008300000000001E-2</v>
      </c>
      <c r="M63" s="314">
        <v>2.5013000000000001E-2</v>
      </c>
      <c r="N63" s="314">
        <v>2.5019099999999999E-2</v>
      </c>
      <c r="O63" s="314">
        <v>2.50253E-2</v>
      </c>
      <c r="P63" s="314">
        <v>2.5030299999999998E-2</v>
      </c>
      <c r="Q63" s="341">
        <v>16.245000000000001</v>
      </c>
      <c r="R63" s="342">
        <v>2E-3</v>
      </c>
      <c r="S63" s="341">
        <v>19.248200000000001</v>
      </c>
      <c r="T63" s="342">
        <v>8.9999999999999998E-4</v>
      </c>
      <c r="U63" s="343">
        <v>4.6269999999999998</v>
      </c>
      <c r="V63" s="342">
        <v>3.0000000000000001E-3</v>
      </c>
      <c r="W63" s="314">
        <v>2.5000000000000001E-2</v>
      </c>
      <c r="X63" s="314">
        <v>2.5010000000000001E-2</v>
      </c>
      <c r="Y63" s="314">
        <v>2.5010000000000001E-2</v>
      </c>
      <c r="Z63" s="314">
        <v>2.5020000000000001E-2</v>
      </c>
      <c r="AA63" s="314">
        <v>2.503E-2</v>
      </c>
      <c r="AB63" s="314">
        <v>2.503E-2</v>
      </c>
    </row>
    <row r="64" spans="1:28" ht="18.899999999999999" customHeight="1" x14ac:dyDescent="0.3">
      <c r="A64" s="103"/>
      <c r="B64" s="12" t="s">
        <v>159</v>
      </c>
      <c r="C64" s="565"/>
      <c r="D64" s="293">
        <v>20</v>
      </c>
      <c r="E64" s="127">
        <v>19.2471</v>
      </c>
      <c r="F64" s="137">
        <v>1E-3</v>
      </c>
      <c r="G64" s="127">
        <v>16.242999999999999</v>
      </c>
      <c r="H64" s="128">
        <v>2E-3</v>
      </c>
      <c r="I64" s="129">
        <v>4.6180000000000003</v>
      </c>
      <c r="J64" s="128">
        <v>3.0000000000000001E-3</v>
      </c>
      <c r="K64" s="314">
        <v>2.50055E-2</v>
      </c>
      <c r="L64" s="314">
        <v>2.5013500000000001E-2</v>
      </c>
      <c r="M64" s="314">
        <v>2.5021000000000002E-2</v>
      </c>
      <c r="N64" s="314">
        <v>2.5029800000000001E-2</v>
      </c>
      <c r="O64" s="314">
        <v>2.5038700000000001E-2</v>
      </c>
      <c r="P64" s="314">
        <v>2.5046499999999999E-2</v>
      </c>
      <c r="Q64" s="341">
        <v>16.242999999999999</v>
      </c>
      <c r="R64" s="342">
        <v>2E-3</v>
      </c>
      <c r="S64" s="341">
        <v>19.247299999999999</v>
      </c>
      <c r="T64" s="342">
        <v>8.9999999999999998E-4</v>
      </c>
      <c r="U64" s="343">
        <v>4.6180000000000003</v>
      </c>
      <c r="V64" s="342">
        <v>3.0000000000000001E-3</v>
      </c>
      <c r="W64" s="314">
        <v>2.5010000000000001E-2</v>
      </c>
      <c r="X64" s="314">
        <v>2.5010000000000001E-2</v>
      </c>
      <c r="Y64" s="314">
        <v>2.5020000000000001E-2</v>
      </c>
      <c r="Z64" s="314">
        <v>2.503E-2</v>
      </c>
      <c r="AA64" s="314">
        <v>2.504E-2</v>
      </c>
      <c r="AB64" s="314">
        <v>2.5049999999999999E-2</v>
      </c>
    </row>
    <row r="65" spans="1:30" ht="18.899999999999999" customHeight="1" x14ac:dyDescent="0.3">
      <c r="A65" s="103"/>
      <c r="B65" s="12" t="s">
        <v>159</v>
      </c>
      <c r="C65" s="565"/>
      <c r="D65" s="293">
        <v>21</v>
      </c>
      <c r="E65" s="127">
        <v>19.245999999999999</v>
      </c>
      <c r="F65" s="128">
        <v>1E-3</v>
      </c>
      <c r="G65" s="127">
        <v>16.241</v>
      </c>
      <c r="H65" s="128">
        <v>2E-3</v>
      </c>
      <c r="I65" s="129">
        <v>4.6079999999999997</v>
      </c>
      <c r="J65" s="128">
        <v>3.0000000000000001E-3</v>
      </c>
      <c r="K65" s="314">
        <v>2.5008099999999998E-2</v>
      </c>
      <c r="L65" s="314">
        <v>2.50189E-2</v>
      </c>
      <c r="M65" s="314">
        <v>2.5029099999999999E-2</v>
      </c>
      <c r="N65" s="314">
        <v>2.5040699999999999E-2</v>
      </c>
      <c r="O65" s="314">
        <v>2.5052499999999998E-2</v>
      </c>
      <c r="P65" s="314">
        <v>2.5063100000000001E-2</v>
      </c>
      <c r="Q65" s="341">
        <v>16.241</v>
      </c>
      <c r="R65" s="342">
        <v>2E-3</v>
      </c>
      <c r="S65" s="341">
        <v>19.245999999999999</v>
      </c>
      <c r="T65" s="342">
        <v>1E-3</v>
      </c>
      <c r="U65" s="343">
        <v>4.6079999999999997</v>
      </c>
      <c r="V65" s="342">
        <v>3.0000000000000001E-3</v>
      </c>
      <c r="W65" s="314">
        <v>2.5010000000000001E-2</v>
      </c>
      <c r="X65" s="314">
        <v>2.5020000000000001E-2</v>
      </c>
      <c r="Y65" s="314">
        <v>2.503E-2</v>
      </c>
      <c r="Z65" s="314">
        <v>2.504E-2</v>
      </c>
      <c r="AA65" s="314">
        <v>2.5049999999999999E-2</v>
      </c>
      <c r="AB65" s="314">
        <v>2.5059999999999999E-2</v>
      </c>
    </row>
    <row r="66" spans="1:30" ht="18.899999999999999" customHeight="1" x14ac:dyDescent="0.3">
      <c r="A66" s="135"/>
      <c r="B66" s="12" t="s">
        <v>159</v>
      </c>
      <c r="C66" s="565"/>
      <c r="D66" s="293">
        <v>22</v>
      </c>
      <c r="E66" s="127">
        <v>19.245000000000001</v>
      </c>
      <c r="F66" s="128">
        <v>1E-3</v>
      </c>
      <c r="G66" s="127">
        <v>16.239000000000001</v>
      </c>
      <c r="H66" s="128">
        <v>2E-3</v>
      </c>
      <c r="I66" s="129">
        <v>4.5990000000000002</v>
      </c>
      <c r="J66" s="128">
        <v>3.0000000000000001E-3</v>
      </c>
      <c r="K66" s="314">
        <v>2.50107E-2</v>
      </c>
      <c r="L66" s="314">
        <v>2.50242E-2</v>
      </c>
      <c r="M66" s="314">
        <v>2.5037299999999998E-2</v>
      </c>
      <c r="N66" s="314">
        <v>2.50517E-2</v>
      </c>
      <c r="O66" s="314">
        <v>2.50663E-2</v>
      </c>
      <c r="P66" s="314">
        <v>2.5079600000000001E-2</v>
      </c>
      <c r="Q66" s="341">
        <v>16.239000000000001</v>
      </c>
      <c r="R66" s="342">
        <v>2E-3</v>
      </c>
      <c r="S66" s="341">
        <v>19.245000000000001</v>
      </c>
      <c r="T66" s="342">
        <v>1E-3</v>
      </c>
      <c r="U66" s="343">
        <v>4.5990000000000002</v>
      </c>
      <c r="V66" s="342">
        <v>3.0000000000000001E-3</v>
      </c>
      <c r="W66" s="314">
        <v>2.5010000000000001E-2</v>
      </c>
      <c r="X66" s="314">
        <v>2.5020000000000001E-2</v>
      </c>
      <c r="Y66" s="314">
        <v>2.504E-2</v>
      </c>
      <c r="Z66" s="314">
        <v>2.5049999999999999E-2</v>
      </c>
      <c r="AA66" s="314">
        <v>2.5069999999999999E-2</v>
      </c>
      <c r="AB66" s="314">
        <v>2.5080000000000002E-2</v>
      </c>
    </row>
    <row r="67" spans="1:30" s="110" customFormat="1" ht="18.899999999999999" customHeight="1" x14ac:dyDescent="0.3">
      <c r="A67" s="425" t="s">
        <v>52</v>
      </c>
      <c r="C67" s="111"/>
      <c r="D67" s="292"/>
      <c r="E67" s="316" t="s">
        <v>15</v>
      </c>
      <c r="F67" s="317" t="s">
        <v>84</v>
      </c>
      <c r="G67" s="316" t="s">
        <v>15</v>
      </c>
      <c r="H67" s="317" t="s">
        <v>84</v>
      </c>
      <c r="I67" s="318" t="s">
        <v>15</v>
      </c>
      <c r="J67" s="317" t="s">
        <v>84</v>
      </c>
      <c r="K67" s="531" t="s">
        <v>85</v>
      </c>
      <c r="L67" s="532"/>
      <c r="M67" s="532"/>
      <c r="N67" s="532"/>
      <c r="O67" s="532"/>
      <c r="P67" s="554"/>
      <c r="Q67" s="316"/>
      <c r="R67" s="317"/>
      <c r="S67" s="316"/>
      <c r="T67" s="317"/>
      <c r="U67" s="318"/>
      <c r="V67" s="317"/>
      <c r="W67" s="114"/>
      <c r="X67" s="114"/>
      <c r="Y67" s="114"/>
      <c r="Z67" s="114"/>
      <c r="AA67" s="114"/>
      <c r="AB67" s="114"/>
      <c r="AC67" s="114"/>
      <c r="AD67" s="114"/>
    </row>
    <row r="68" spans="1:30" s="147" customFormat="1" ht="18.899999999999999" customHeight="1" x14ac:dyDescent="0.35">
      <c r="A68" s="297" t="s">
        <v>130</v>
      </c>
      <c r="B68" s="141" t="s">
        <v>53</v>
      </c>
      <c r="C68" s="330" t="s">
        <v>90</v>
      </c>
      <c r="D68" s="328" t="s">
        <v>123</v>
      </c>
      <c r="E68" s="142">
        <v>19.2608</v>
      </c>
      <c r="F68" s="130">
        <v>8.0000000000000004E-4</v>
      </c>
      <c r="G68" s="142">
        <v>16.2576</v>
      </c>
      <c r="H68" s="143">
        <v>8.0000000000000004E-4</v>
      </c>
      <c r="I68" s="143">
        <v>4.6580000000000004</v>
      </c>
      <c r="J68" s="143">
        <v>1E-3</v>
      </c>
      <c r="K68" s="298" t="s">
        <v>133</v>
      </c>
      <c r="L68" s="298" t="s">
        <v>133</v>
      </c>
      <c r="M68" s="298" t="s">
        <v>133</v>
      </c>
      <c r="N68" s="298" t="s">
        <v>133</v>
      </c>
      <c r="O68" s="298" t="s">
        <v>133</v>
      </c>
      <c r="P68" s="298" t="s">
        <v>133</v>
      </c>
      <c r="Q68" s="144"/>
      <c r="R68" s="145"/>
      <c r="S68" s="146"/>
      <c r="T68" s="145"/>
      <c r="U68" s="146"/>
      <c r="V68" s="145"/>
      <c r="W68" s="146"/>
      <c r="X68" s="146"/>
      <c r="Y68" s="146"/>
      <c r="Z68" s="146"/>
      <c r="AA68" s="146"/>
      <c r="AB68" s="146"/>
    </row>
    <row r="69" spans="1:30" s="405" customFormat="1" ht="18.899999999999999" customHeight="1" x14ac:dyDescent="0.3">
      <c r="A69" s="426"/>
      <c r="B69" s="427"/>
      <c r="C69" s="431" t="s">
        <v>156</v>
      </c>
      <c r="D69" s="430" t="s">
        <v>124</v>
      </c>
      <c r="E69" s="134">
        <v>19.25</v>
      </c>
      <c r="F69" s="128">
        <v>2E-3</v>
      </c>
      <c r="G69" s="428">
        <v>16.248000000000001</v>
      </c>
      <c r="H69" s="428">
        <v>1E-3</v>
      </c>
      <c r="I69" s="429">
        <v>4.6399999999999997</v>
      </c>
      <c r="J69" s="428">
        <v>1E-3</v>
      </c>
      <c r="K69" s="298" t="s">
        <v>133</v>
      </c>
      <c r="L69" s="298" t="s">
        <v>133</v>
      </c>
      <c r="M69" s="298" t="s">
        <v>133</v>
      </c>
      <c r="N69" s="298" t="s">
        <v>133</v>
      </c>
      <c r="O69" s="298" t="s">
        <v>133</v>
      </c>
      <c r="P69" s="298" t="s">
        <v>133</v>
      </c>
      <c r="Q69" s="138"/>
      <c r="R69" s="139"/>
      <c r="S69" s="403"/>
      <c r="T69" s="435"/>
      <c r="U69" s="403"/>
      <c r="V69" s="435"/>
      <c r="W69" s="403"/>
      <c r="X69" s="403"/>
      <c r="Y69" s="403"/>
      <c r="Z69" s="403"/>
      <c r="AA69" s="403"/>
      <c r="AB69" s="403"/>
    </row>
    <row r="70" spans="1:30" s="110" customFormat="1" ht="18.899999999999999" customHeight="1" x14ac:dyDescent="0.3">
      <c r="A70" s="425" t="s">
        <v>52</v>
      </c>
      <c r="C70" s="111"/>
      <c r="D70" s="292"/>
      <c r="E70" s="316" t="s">
        <v>15</v>
      </c>
      <c r="F70" s="317" t="s">
        <v>84</v>
      </c>
      <c r="G70" s="316" t="s">
        <v>15</v>
      </c>
      <c r="H70" s="317" t="s">
        <v>84</v>
      </c>
      <c r="I70" s="318" t="s">
        <v>15</v>
      </c>
      <c r="J70" s="317" t="s">
        <v>84</v>
      </c>
      <c r="K70" s="531" t="s">
        <v>85</v>
      </c>
      <c r="L70" s="532"/>
      <c r="M70" s="532"/>
      <c r="N70" s="532"/>
      <c r="O70" s="532"/>
      <c r="P70" s="554"/>
      <c r="Q70" s="316"/>
      <c r="R70" s="317"/>
      <c r="S70" s="316"/>
      <c r="T70" s="317"/>
      <c r="U70" s="318"/>
      <c r="V70" s="317"/>
      <c r="W70" s="114"/>
      <c r="X70" s="114"/>
      <c r="Y70" s="114"/>
      <c r="Z70" s="114"/>
      <c r="AA70" s="114"/>
      <c r="AB70" s="114"/>
    </row>
    <row r="71" spans="1:30" s="147" customFormat="1" ht="18.899999999999999" customHeight="1" x14ac:dyDescent="0.35">
      <c r="A71" s="297" t="s">
        <v>131</v>
      </c>
      <c r="B71" s="141" t="s">
        <v>53</v>
      </c>
      <c r="C71" s="330" t="s">
        <v>90</v>
      </c>
      <c r="D71" s="328">
        <v>23</v>
      </c>
      <c r="E71" s="158">
        <v>19.260000000000002</v>
      </c>
      <c r="F71" s="130">
        <v>1E-3</v>
      </c>
      <c r="G71" s="142">
        <v>16.257000000000001</v>
      </c>
      <c r="H71" s="143">
        <v>2E-3</v>
      </c>
      <c r="I71" s="143">
        <v>4.657</v>
      </c>
      <c r="J71" s="143">
        <v>4.0000000000000001E-3</v>
      </c>
      <c r="K71" s="314">
        <v>2.5003899999999999E-2</v>
      </c>
      <c r="L71" s="314">
        <v>2.5003899999999999E-2</v>
      </c>
      <c r="M71" s="314">
        <v>2.5003899999999999E-2</v>
      </c>
      <c r="N71" s="314">
        <v>2.5003899999999999E-2</v>
      </c>
      <c r="O71" s="314">
        <v>2.5003899999999999E-2</v>
      </c>
      <c r="P71" s="314">
        <v>2.5003899999999999E-2</v>
      </c>
      <c r="Q71" s="144"/>
      <c r="R71" s="145"/>
      <c r="S71" s="146"/>
      <c r="T71" s="145"/>
      <c r="U71" s="146"/>
      <c r="V71" s="145"/>
      <c r="W71" s="146"/>
      <c r="X71" s="146"/>
      <c r="Y71" s="146"/>
      <c r="Z71" s="146"/>
      <c r="AA71" s="146"/>
      <c r="AB71" s="146"/>
    </row>
    <row r="72" spans="1:30" s="154" customFormat="1" ht="18.899999999999999" customHeight="1" x14ac:dyDescent="0.3">
      <c r="B72" s="148"/>
      <c r="C72" s="331" t="s">
        <v>156</v>
      </c>
      <c r="D72" s="329">
        <v>24</v>
      </c>
      <c r="E72" s="159">
        <v>19.251999999999999</v>
      </c>
      <c r="F72" s="150">
        <v>4.0000000000000001E-3</v>
      </c>
      <c r="G72" s="149">
        <v>16.248999999999999</v>
      </c>
      <c r="H72" s="149">
        <v>2E-3</v>
      </c>
      <c r="I72" s="149">
        <v>4.641</v>
      </c>
      <c r="J72" s="149">
        <v>4.0000000000000001E-3</v>
      </c>
      <c r="K72" s="315">
        <v>2.5001900000000001E-2</v>
      </c>
      <c r="L72" s="315">
        <v>2.5001900000000001E-2</v>
      </c>
      <c r="M72" s="315">
        <v>2.5001900000000001E-2</v>
      </c>
      <c r="N72" s="315">
        <v>2.5001900000000001E-2</v>
      </c>
      <c r="O72" s="315">
        <v>2.5001900000000001E-2</v>
      </c>
      <c r="P72" s="315">
        <v>2.5001900000000001E-2</v>
      </c>
      <c r="Q72" s="151"/>
      <c r="R72" s="152"/>
      <c r="S72" s="153"/>
      <c r="T72" s="435"/>
      <c r="U72" s="153"/>
      <c r="V72" s="435"/>
      <c r="W72" s="153"/>
      <c r="X72" s="153"/>
      <c r="Y72" s="153"/>
      <c r="Z72" s="153"/>
      <c r="AA72" s="153"/>
      <c r="AB72" s="153"/>
    </row>
    <row r="73" spans="1:30" x14ac:dyDescent="0.3">
      <c r="O73" s="387"/>
      <c r="P73" s="387"/>
      <c r="Q73" s="387"/>
      <c r="R73" s="387"/>
      <c r="S73" s="387"/>
      <c r="T73" s="387"/>
      <c r="U73" s="387"/>
      <c r="V73" s="387"/>
      <c r="W73" s="387"/>
      <c r="X73" s="387"/>
      <c r="Y73" s="387"/>
      <c r="Z73" s="387"/>
      <c r="AA73" s="387"/>
      <c r="AB73" s="387"/>
      <c r="AC73" s="387"/>
      <c r="AD73" s="387"/>
    </row>
    <row r="74" spans="1:30" x14ac:dyDescent="0.3">
      <c r="O74" s="387"/>
      <c r="P74" s="387"/>
      <c r="Q74" s="387"/>
      <c r="R74" s="387"/>
      <c r="S74" s="387"/>
      <c r="T74" s="387"/>
      <c r="U74" s="387"/>
      <c r="V74" s="387"/>
      <c r="W74" s="387"/>
      <c r="X74" s="387"/>
      <c r="Y74" s="387"/>
      <c r="Z74" s="387"/>
      <c r="AA74" s="387"/>
      <c r="AB74" s="387"/>
      <c r="AC74" s="387"/>
      <c r="AD74" s="387"/>
    </row>
    <row r="75" spans="1:30" x14ac:dyDescent="0.3">
      <c r="A75" s="100" t="s">
        <v>157</v>
      </c>
      <c r="O75" s="387"/>
      <c r="P75" s="387"/>
      <c r="Q75" s="387"/>
      <c r="R75" s="387"/>
      <c r="S75" s="387"/>
      <c r="T75" s="387"/>
      <c r="U75" s="387"/>
      <c r="V75" s="387"/>
      <c r="W75" s="387"/>
      <c r="X75" s="387"/>
      <c r="Y75" s="387"/>
      <c r="Z75" s="387"/>
      <c r="AA75" s="387"/>
      <c r="AB75" s="387"/>
      <c r="AC75" s="387"/>
      <c r="AD75" s="387"/>
    </row>
    <row r="76" spans="1:30" x14ac:dyDescent="0.3">
      <c r="O76" s="387"/>
      <c r="P76" s="387"/>
      <c r="Q76" s="387"/>
      <c r="R76" s="387"/>
      <c r="S76" s="387"/>
      <c r="T76" s="387"/>
      <c r="U76" s="387"/>
      <c r="V76" s="387"/>
      <c r="W76" s="387"/>
      <c r="X76" s="387"/>
      <c r="Y76" s="387"/>
      <c r="Z76" s="387"/>
      <c r="AA76" s="387"/>
      <c r="AB76" s="387"/>
      <c r="AC76" s="387"/>
      <c r="AD76" s="387"/>
    </row>
    <row r="77" spans="1:30" x14ac:dyDescent="0.3">
      <c r="O77" s="387"/>
      <c r="P77" s="387"/>
      <c r="Q77" s="387"/>
      <c r="R77" s="387"/>
      <c r="S77" s="387"/>
      <c r="T77" s="387"/>
      <c r="U77" s="387"/>
      <c r="V77" s="387"/>
      <c r="W77" s="387"/>
      <c r="X77" s="387"/>
      <c r="Y77" s="387"/>
      <c r="Z77" s="387"/>
      <c r="AA77" s="387"/>
      <c r="AB77" s="387"/>
      <c r="AC77" s="387"/>
      <c r="AD77" s="387"/>
    </row>
    <row r="78" spans="1:30" x14ac:dyDescent="0.3">
      <c r="O78" s="387"/>
      <c r="P78" s="387"/>
      <c r="Q78" s="387"/>
      <c r="R78" s="387"/>
      <c r="S78" s="387"/>
      <c r="T78" s="387"/>
      <c r="U78" s="387"/>
      <c r="V78" s="387"/>
      <c r="W78" s="387"/>
      <c r="X78" s="387"/>
      <c r="Y78" s="387"/>
      <c r="Z78" s="387"/>
      <c r="AA78" s="387"/>
      <c r="AB78" s="387"/>
      <c r="AC78" s="387"/>
      <c r="AD78" s="387"/>
    </row>
    <row r="79" spans="1:30" x14ac:dyDescent="0.3">
      <c r="O79" s="387"/>
      <c r="P79" s="387"/>
      <c r="Q79" s="387"/>
      <c r="R79" s="387"/>
      <c r="S79" s="387"/>
      <c r="T79" s="387"/>
      <c r="U79" s="387"/>
      <c r="V79" s="387"/>
      <c r="W79" s="387"/>
      <c r="X79" s="387"/>
      <c r="Y79" s="387"/>
      <c r="Z79" s="387"/>
      <c r="AA79" s="387"/>
      <c r="AB79" s="387"/>
      <c r="AC79" s="387"/>
      <c r="AD79" s="387"/>
    </row>
    <row r="80" spans="1:30" x14ac:dyDescent="0.3">
      <c r="O80" s="387"/>
      <c r="P80" s="387"/>
      <c r="Q80" s="387"/>
      <c r="R80" s="387"/>
      <c r="S80" s="387"/>
      <c r="T80" s="387"/>
      <c r="U80" s="387"/>
      <c r="V80" s="387"/>
      <c r="W80" s="387"/>
      <c r="X80" s="387"/>
      <c r="Y80" s="387"/>
      <c r="Z80" s="387"/>
      <c r="AA80" s="387"/>
      <c r="AB80" s="387"/>
      <c r="AC80" s="387"/>
      <c r="AD80" s="387"/>
    </row>
    <row r="81" spans="15:30" x14ac:dyDescent="0.3">
      <c r="O81" s="387"/>
      <c r="P81" s="387"/>
      <c r="Q81" s="387"/>
      <c r="R81" s="387"/>
      <c r="S81" s="387"/>
      <c r="T81" s="387"/>
      <c r="U81" s="387"/>
      <c r="V81" s="387"/>
      <c r="W81" s="387"/>
      <c r="X81" s="387"/>
      <c r="Y81" s="387"/>
      <c r="Z81" s="387"/>
      <c r="AA81" s="387"/>
      <c r="AB81" s="387"/>
      <c r="AC81" s="387"/>
      <c r="AD81" s="387"/>
    </row>
    <row r="82" spans="15:30" x14ac:dyDescent="0.3">
      <c r="O82" s="387"/>
      <c r="P82" s="387"/>
      <c r="Q82" s="387"/>
      <c r="R82" s="387"/>
      <c r="S82" s="387"/>
      <c r="T82" s="387"/>
      <c r="U82" s="387"/>
      <c r="V82" s="387"/>
      <c r="W82" s="387"/>
      <c r="X82" s="387"/>
      <c r="Y82" s="387"/>
      <c r="Z82" s="387"/>
      <c r="AA82" s="387"/>
      <c r="AB82" s="387"/>
      <c r="AC82" s="387"/>
      <c r="AD82" s="387"/>
    </row>
    <row r="83" spans="15:30" x14ac:dyDescent="0.3">
      <c r="O83" s="387"/>
      <c r="P83" s="387"/>
      <c r="Q83" s="387"/>
      <c r="R83" s="387"/>
      <c r="S83" s="387"/>
      <c r="T83" s="387"/>
      <c r="U83" s="387"/>
      <c r="V83" s="387"/>
      <c r="W83" s="387"/>
      <c r="X83" s="387"/>
      <c r="Y83" s="387"/>
      <c r="Z83" s="387"/>
      <c r="AA83" s="387"/>
      <c r="AB83" s="387"/>
      <c r="AC83" s="387"/>
      <c r="AD83" s="387"/>
    </row>
    <row r="84" spans="15:30" x14ac:dyDescent="0.3">
      <c r="O84" s="387"/>
      <c r="P84" s="387"/>
      <c r="Q84" s="387"/>
      <c r="R84" s="387"/>
      <c r="S84" s="387"/>
      <c r="T84" s="387"/>
      <c r="U84" s="387"/>
      <c r="V84" s="387"/>
      <c r="W84" s="387"/>
      <c r="X84" s="387"/>
      <c r="Y84" s="387"/>
      <c r="Z84" s="387"/>
      <c r="AA84" s="387"/>
      <c r="AB84" s="387"/>
      <c r="AC84" s="387"/>
      <c r="AD84" s="387"/>
    </row>
    <row r="85" spans="15:30" x14ac:dyDescent="0.3">
      <c r="O85" s="387"/>
      <c r="P85" s="387"/>
      <c r="Q85" s="387"/>
      <c r="R85" s="387"/>
      <c r="S85" s="387"/>
      <c r="T85" s="387"/>
      <c r="U85" s="387"/>
      <c r="V85" s="387"/>
      <c r="W85" s="387"/>
      <c r="X85" s="387"/>
      <c r="Y85" s="387"/>
      <c r="Z85" s="387"/>
      <c r="AA85" s="387"/>
      <c r="AB85" s="387"/>
      <c r="AC85" s="387"/>
      <c r="AD85" s="387"/>
    </row>
    <row r="86" spans="15:30" x14ac:dyDescent="0.3">
      <c r="O86" s="387"/>
      <c r="P86" s="387"/>
      <c r="Q86" s="387"/>
      <c r="R86" s="387"/>
      <c r="S86" s="387"/>
      <c r="T86" s="387"/>
      <c r="U86" s="387"/>
      <c r="V86" s="387"/>
      <c r="W86" s="387"/>
      <c r="X86" s="387"/>
      <c r="Y86" s="387"/>
      <c r="Z86" s="387"/>
      <c r="AA86" s="387"/>
      <c r="AB86" s="387"/>
      <c r="AC86" s="387"/>
      <c r="AD86" s="387"/>
    </row>
    <row r="87" spans="15:30" x14ac:dyDescent="0.3">
      <c r="O87" s="387"/>
      <c r="P87" s="387"/>
      <c r="Q87" s="387"/>
      <c r="R87" s="387"/>
      <c r="S87" s="387"/>
      <c r="T87" s="387"/>
      <c r="U87" s="387"/>
      <c r="V87" s="387"/>
      <c r="W87" s="387"/>
      <c r="X87" s="387"/>
      <c r="Y87" s="387"/>
      <c r="Z87" s="387"/>
      <c r="AA87" s="387"/>
      <c r="AB87" s="387"/>
      <c r="AC87" s="387"/>
      <c r="AD87" s="387"/>
    </row>
    <row r="88" spans="15:30" x14ac:dyDescent="0.3">
      <c r="O88" s="387"/>
      <c r="P88" s="387"/>
      <c r="Q88" s="387"/>
      <c r="R88" s="387"/>
      <c r="S88" s="387"/>
      <c r="T88" s="387"/>
      <c r="U88" s="387"/>
      <c r="V88" s="387"/>
      <c r="W88" s="387"/>
      <c r="X88" s="387"/>
      <c r="Y88" s="387"/>
      <c r="Z88" s="387"/>
      <c r="AA88" s="387"/>
      <c r="AB88" s="387"/>
      <c r="AC88" s="387"/>
      <c r="AD88" s="387"/>
    </row>
    <row r="89" spans="15:30" x14ac:dyDescent="0.3">
      <c r="O89" s="387"/>
      <c r="P89" s="387"/>
      <c r="Q89" s="387"/>
      <c r="R89" s="387"/>
      <c r="S89" s="387"/>
      <c r="T89" s="387"/>
      <c r="U89" s="387"/>
      <c r="V89" s="387"/>
      <c r="W89" s="387"/>
      <c r="X89" s="387"/>
      <c r="Y89" s="387"/>
      <c r="Z89" s="387"/>
      <c r="AA89" s="387"/>
      <c r="AB89" s="387"/>
      <c r="AC89" s="387"/>
      <c r="AD89" s="387"/>
    </row>
    <row r="90" spans="15:30" x14ac:dyDescent="0.3">
      <c r="O90" s="387"/>
      <c r="P90" s="387"/>
      <c r="Q90" s="387"/>
      <c r="R90" s="387"/>
      <c r="S90" s="387"/>
      <c r="T90" s="387"/>
      <c r="U90" s="387"/>
      <c r="V90" s="387"/>
      <c r="W90" s="387"/>
      <c r="X90" s="387"/>
      <c r="Y90" s="387"/>
      <c r="Z90" s="387"/>
      <c r="AA90" s="387"/>
      <c r="AB90" s="387"/>
      <c r="AC90" s="387"/>
      <c r="AD90" s="387"/>
    </row>
    <row r="91" spans="15:30" x14ac:dyDescent="0.3">
      <c r="O91" s="387"/>
      <c r="P91" s="387"/>
      <c r="Q91" s="387"/>
      <c r="R91" s="387"/>
      <c r="S91" s="387"/>
      <c r="T91" s="387"/>
      <c r="U91" s="387"/>
      <c r="V91" s="387"/>
      <c r="W91" s="387"/>
      <c r="X91" s="387"/>
      <c r="Y91" s="387"/>
      <c r="Z91" s="387"/>
      <c r="AA91" s="387"/>
      <c r="AB91" s="387"/>
      <c r="AC91" s="387"/>
      <c r="AD91" s="387"/>
    </row>
    <row r="92" spans="15:30" x14ac:dyDescent="0.3">
      <c r="O92" s="387"/>
      <c r="P92" s="387"/>
      <c r="Q92" s="387"/>
      <c r="R92" s="387"/>
      <c r="S92" s="387"/>
      <c r="T92" s="387"/>
      <c r="U92" s="387"/>
      <c r="V92" s="387"/>
      <c r="W92" s="387"/>
      <c r="X92" s="387"/>
      <c r="Y92" s="387"/>
      <c r="Z92" s="387"/>
      <c r="AA92" s="387"/>
      <c r="AB92" s="387"/>
      <c r="AC92" s="387"/>
      <c r="AD92" s="387"/>
    </row>
    <row r="93" spans="15:30" x14ac:dyDescent="0.3">
      <c r="O93" s="387"/>
      <c r="P93" s="387"/>
      <c r="Q93" s="387"/>
      <c r="R93" s="387"/>
      <c r="S93" s="387"/>
      <c r="T93" s="387"/>
      <c r="U93" s="387"/>
      <c r="V93" s="387"/>
      <c r="W93" s="387"/>
      <c r="X93" s="387"/>
      <c r="Y93" s="387"/>
      <c r="Z93" s="387"/>
      <c r="AA93" s="387"/>
      <c r="AB93" s="387"/>
      <c r="AC93" s="387"/>
      <c r="AD93" s="387"/>
    </row>
    <row r="94" spans="15:30" x14ac:dyDescent="0.3">
      <c r="O94" s="387"/>
      <c r="P94" s="387"/>
      <c r="Q94" s="387"/>
      <c r="R94" s="387"/>
      <c r="S94" s="387"/>
      <c r="T94" s="387"/>
      <c r="U94" s="387"/>
      <c r="V94" s="387"/>
      <c r="W94" s="387"/>
      <c r="X94" s="387"/>
      <c r="Y94" s="387"/>
      <c r="Z94" s="387"/>
      <c r="AA94" s="387"/>
      <c r="AB94" s="387"/>
      <c r="AC94" s="387"/>
      <c r="AD94" s="387"/>
    </row>
    <row r="95" spans="15:30" x14ac:dyDescent="0.3">
      <c r="O95" s="387"/>
      <c r="P95" s="387"/>
      <c r="Q95" s="387"/>
      <c r="R95" s="387"/>
      <c r="S95" s="387"/>
      <c r="T95" s="387"/>
      <c r="U95" s="387"/>
      <c r="V95" s="387"/>
      <c r="W95" s="387"/>
      <c r="X95" s="387"/>
      <c r="Y95" s="387"/>
      <c r="Z95" s="387"/>
      <c r="AA95" s="387"/>
      <c r="AB95" s="387"/>
      <c r="AC95" s="387"/>
      <c r="AD95" s="387"/>
    </row>
    <row r="96" spans="15:30" x14ac:dyDescent="0.3">
      <c r="O96" s="387"/>
      <c r="P96" s="387"/>
      <c r="Q96" s="387"/>
      <c r="R96" s="387"/>
      <c r="S96" s="387"/>
      <c r="T96" s="387"/>
      <c r="U96" s="387"/>
      <c r="V96" s="387"/>
      <c r="W96" s="387"/>
      <c r="X96" s="387"/>
      <c r="Y96" s="387"/>
      <c r="Z96" s="387"/>
      <c r="AA96" s="387"/>
      <c r="AB96" s="387"/>
      <c r="AC96" s="387"/>
      <c r="AD96" s="387"/>
    </row>
    <row r="97" spans="15:30" x14ac:dyDescent="0.3">
      <c r="O97" s="387"/>
      <c r="P97" s="387"/>
      <c r="Q97" s="387"/>
      <c r="R97" s="387"/>
      <c r="S97" s="387"/>
      <c r="T97" s="387"/>
      <c r="U97" s="387"/>
      <c r="V97" s="387"/>
      <c r="W97" s="387"/>
      <c r="X97" s="387"/>
      <c r="Y97" s="387"/>
      <c r="Z97" s="387"/>
      <c r="AA97" s="387"/>
      <c r="AB97" s="387"/>
      <c r="AC97" s="387"/>
      <c r="AD97" s="387"/>
    </row>
    <row r="98" spans="15:30" x14ac:dyDescent="0.3">
      <c r="O98" s="387"/>
      <c r="P98" s="387"/>
      <c r="Q98" s="387"/>
      <c r="R98" s="387"/>
      <c r="S98" s="387"/>
      <c r="T98" s="387"/>
      <c r="U98" s="387"/>
      <c r="V98" s="387"/>
      <c r="W98" s="387"/>
      <c r="X98" s="387"/>
      <c r="Y98" s="387"/>
      <c r="Z98" s="387"/>
      <c r="AA98" s="387"/>
      <c r="AB98" s="387"/>
      <c r="AC98" s="387"/>
      <c r="AD98" s="387"/>
    </row>
    <row r="99" spans="15:30" x14ac:dyDescent="0.3">
      <c r="O99" s="387"/>
      <c r="P99" s="387"/>
      <c r="Q99" s="387"/>
      <c r="R99" s="387"/>
      <c r="S99" s="387"/>
      <c r="T99" s="387"/>
      <c r="U99" s="387"/>
      <c r="V99" s="387"/>
      <c r="W99" s="387"/>
      <c r="X99" s="387"/>
      <c r="Y99" s="387"/>
      <c r="Z99" s="387"/>
      <c r="AA99" s="387"/>
      <c r="AB99" s="387"/>
      <c r="AC99" s="387"/>
      <c r="AD99" s="387"/>
    </row>
    <row r="100" spans="15:30" x14ac:dyDescent="0.3">
      <c r="O100" s="387"/>
      <c r="P100" s="387"/>
      <c r="Q100" s="387"/>
      <c r="R100" s="387"/>
      <c r="S100" s="387"/>
      <c r="T100" s="387"/>
      <c r="U100" s="387"/>
      <c r="V100" s="387"/>
      <c r="W100" s="387"/>
      <c r="X100" s="387"/>
      <c r="Y100" s="387"/>
      <c r="Z100" s="387"/>
      <c r="AA100" s="387"/>
      <c r="AB100" s="387"/>
      <c r="AC100" s="387"/>
      <c r="AD100" s="387"/>
    </row>
    <row r="101" spans="15:30" x14ac:dyDescent="0.3">
      <c r="O101" s="387"/>
      <c r="P101" s="387"/>
      <c r="Q101" s="387"/>
      <c r="R101" s="387"/>
      <c r="S101" s="387"/>
      <c r="T101" s="387"/>
      <c r="U101" s="387"/>
      <c r="V101" s="387"/>
      <c r="W101" s="387"/>
      <c r="X101" s="387"/>
      <c r="Y101" s="387"/>
      <c r="Z101" s="387"/>
      <c r="AA101" s="387"/>
      <c r="AB101" s="387"/>
      <c r="AC101" s="387"/>
      <c r="AD101" s="387"/>
    </row>
    <row r="102" spans="15:30" x14ac:dyDescent="0.3">
      <c r="O102" s="387"/>
      <c r="P102" s="387"/>
      <c r="Q102" s="387"/>
      <c r="R102" s="387"/>
      <c r="S102" s="387"/>
      <c r="T102" s="387"/>
      <c r="U102" s="387"/>
      <c r="V102" s="387"/>
      <c r="W102" s="387"/>
      <c r="X102" s="387"/>
      <c r="Y102" s="387"/>
      <c r="Z102" s="387"/>
      <c r="AA102" s="387"/>
      <c r="AB102" s="387"/>
      <c r="AC102" s="387"/>
      <c r="AD102" s="387"/>
    </row>
    <row r="103" spans="15:30" x14ac:dyDescent="0.3">
      <c r="O103" s="387"/>
      <c r="P103" s="387"/>
      <c r="Q103" s="387"/>
      <c r="R103" s="387"/>
      <c r="S103" s="387"/>
      <c r="T103" s="387"/>
      <c r="U103" s="387"/>
      <c r="V103" s="387"/>
      <c r="W103" s="387"/>
      <c r="X103" s="387"/>
      <c r="Y103" s="387"/>
      <c r="Z103" s="387"/>
      <c r="AA103" s="387"/>
      <c r="AB103" s="387"/>
      <c r="AC103" s="387"/>
      <c r="AD103" s="387"/>
    </row>
    <row r="104" spans="15:30" x14ac:dyDescent="0.3">
      <c r="O104" s="387"/>
      <c r="P104" s="387"/>
      <c r="Q104" s="387"/>
      <c r="R104" s="387"/>
      <c r="S104" s="387"/>
      <c r="T104" s="387"/>
      <c r="U104" s="387"/>
      <c r="V104" s="387"/>
      <c r="W104" s="387"/>
      <c r="X104" s="387"/>
      <c r="Y104" s="387"/>
      <c r="Z104" s="387"/>
      <c r="AA104" s="387"/>
      <c r="AB104" s="387"/>
      <c r="AC104" s="387"/>
      <c r="AD104" s="387"/>
    </row>
    <row r="105" spans="15:30" x14ac:dyDescent="0.3">
      <c r="O105" s="387"/>
      <c r="P105" s="387"/>
      <c r="Q105" s="387"/>
      <c r="R105" s="387"/>
      <c r="S105" s="387"/>
      <c r="T105" s="387"/>
      <c r="U105" s="387"/>
      <c r="V105" s="387"/>
      <c r="W105" s="387"/>
      <c r="X105" s="387"/>
      <c r="Y105" s="387"/>
      <c r="Z105" s="387"/>
      <c r="AA105" s="387"/>
      <c r="AB105" s="387"/>
      <c r="AC105" s="387"/>
      <c r="AD105" s="387"/>
    </row>
    <row r="106" spans="15:30" x14ac:dyDescent="0.3">
      <c r="O106" s="387"/>
      <c r="P106" s="387"/>
      <c r="Q106" s="387"/>
      <c r="R106" s="387"/>
      <c r="S106" s="387"/>
      <c r="T106" s="387"/>
      <c r="U106" s="387"/>
      <c r="V106" s="387"/>
      <c r="W106" s="387"/>
      <c r="X106" s="387"/>
      <c r="Y106" s="387"/>
      <c r="Z106" s="387"/>
      <c r="AA106" s="387"/>
      <c r="AB106" s="387"/>
      <c r="AC106" s="387"/>
      <c r="AD106" s="387"/>
    </row>
    <row r="107" spans="15:30" x14ac:dyDescent="0.3">
      <c r="O107" s="387"/>
      <c r="P107" s="387"/>
      <c r="Q107" s="387"/>
      <c r="R107" s="387"/>
      <c r="S107" s="387"/>
      <c r="T107" s="387"/>
      <c r="U107" s="387"/>
      <c r="V107" s="387"/>
      <c r="W107" s="387"/>
      <c r="X107" s="387"/>
      <c r="Y107" s="387"/>
      <c r="Z107" s="387"/>
      <c r="AA107" s="387"/>
      <c r="AB107" s="387"/>
      <c r="AC107" s="387"/>
      <c r="AD107" s="387"/>
    </row>
    <row r="108" spans="15:30" x14ac:dyDescent="0.3">
      <c r="O108" s="387"/>
      <c r="P108" s="387"/>
      <c r="Q108" s="387"/>
      <c r="R108" s="387"/>
      <c r="S108" s="387"/>
      <c r="T108" s="387"/>
      <c r="U108" s="387"/>
      <c r="V108" s="387"/>
      <c r="W108" s="387"/>
      <c r="X108" s="387"/>
      <c r="Y108" s="387"/>
      <c r="Z108" s="387"/>
      <c r="AA108" s="387"/>
      <c r="AB108" s="387"/>
      <c r="AC108" s="387"/>
      <c r="AD108" s="387"/>
    </row>
    <row r="109" spans="15:30" x14ac:dyDescent="0.3">
      <c r="O109" s="387"/>
      <c r="P109" s="387"/>
      <c r="Q109" s="387"/>
      <c r="R109" s="387"/>
      <c r="S109" s="387"/>
      <c r="T109" s="387"/>
      <c r="U109" s="387"/>
      <c r="V109" s="387"/>
      <c r="W109" s="387"/>
      <c r="X109" s="387"/>
      <c r="Y109" s="387"/>
      <c r="Z109" s="387"/>
      <c r="AA109" s="387"/>
      <c r="AB109" s="387"/>
      <c r="AC109" s="387"/>
      <c r="AD109" s="387"/>
    </row>
    <row r="110" spans="15:30" x14ac:dyDescent="0.3">
      <c r="O110" s="387"/>
      <c r="P110" s="387"/>
      <c r="Q110" s="387"/>
      <c r="R110" s="387"/>
      <c r="S110" s="387"/>
      <c r="T110" s="387"/>
      <c r="U110" s="387"/>
      <c r="V110" s="387"/>
      <c r="W110" s="387"/>
      <c r="X110" s="387"/>
      <c r="Y110" s="387"/>
      <c r="Z110" s="387"/>
      <c r="AA110" s="387"/>
      <c r="AB110" s="387"/>
      <c r="AC110" s="387"/>
      <c r="AD110" s="387"/>
    </row>
    <row r="111" spans="15:30" x14ac:dyDescent="0.3">
      <c r="O111" s="387"/>
      <c r="P111" s="387"/>
      <c r="Q111" s="387"/>
      <c r="R111" s="387"/>
      <c r="S111" s="387"/>
      <c r="T111" s="387"/>
      <c r="U111" s="387"/>
      <c r="V111" s="387"/>
      <c r="W111" s="387"/>
      <c r="X111" s="387"/>
      <c r="Y111" s="387"/>
      <c r="Z111" s="387"/>
      <c r="AA111" s="387"/>
      <c r="AB111" s="387"/>
      <c r="AC111" s="387"/>
      <c r="AD111" s="387"/>
    </row>
    <row r="112" spans="15:30" x14ac:dyDescent="0.3">
      <c r="O112" s="387"/>
      <c r="P112" s="387"/>
      <c r="Q112" s="387"/>
      <c r="R112" s="387"/>
      <c r="S112" s="387"/>
      <c r="T112" s="387"/>
      <c r="U112" s="387"/>
      <c r="V112" s="387"/>
      <c r="W112" s="387"/>
      <c r="X112" s="387"/>
      <c r="Y112" s="387"/>
      <c r="Z112" s="387"/>
      <c r="AA112" s="387"/>
      <c r="AB112" s="387"/>
      <c r="AC112" s="387"/>
      <c r="AD112" s="387"/>
    </row>
    <row r="113" spans="15:30" x14ac:dyDescent="0.3">
      <c r="O113" s="387"/>
      <c r="P113" s="387"/>
      <c r="Q113" s="387"/>
      <c r="R113" s="387"/>
      <c r="S113" s="387"/>
      <c r="T113" s="387"/>
      <c r="U113" s="387"/>
      <c r="V113" s="387"/>
      <c r="W113" s="387"/>
      <c r="X113" s="387"/>
      <c r="Y113" s="387"/>
      <c r="Z113" s="387"/>
      <c r="AA113" s="387"/>
      <c r="AB113" s="387"/>
      <c r="AC113" s="387"/>
      <c r="AD113" s="387"/>
    </row>
    <row r="114" spans="15:30" x14ac:dyDescent="0.3">
      <c r="O114" s="387"/>
      <c r="P114" s="387"/>
      <c r="Q114" s="387"/>
      <c r="R114" s="387"/>
      <c r="S114" s="387"/>
      <c r="T114" s="387"/>
      <c r="U114" s="387"/>
      <c r="V114" s="387"/>
      <c r="W114" s="387"/>
      <c r="X114" s="387"/>
      <c r="Y114" s="387"/>
      <c r="Z114" s="387"/>
      <c r="AA114" s="387"/>
      <c r="AB114" s="387"/>
      <c r="AC114" s="387"/>
      <c r="AD114" s="387"/>
    </row>
    <row r="115" spans="15:30" x14ac:dyDescent="0.3">
      <c r="O115" s="387"/>
      <c r="P115" s="387"/>
      <c r="Q115" s="387"/>
      <c r="R115" s="387"/>
      <c r="S115" s="387"/>
      <c r="T115" s="387"/>
      <c r="U115" s="387"/>
      <c r="V115" s="387"/>
      <c r="W115" s="387"/>
      <c r="X115" s="387"/>
      <c r="Y115" s="387"/>
      <c r="Z115" s="387"/>
      <c r="AA115" s="387"/>
      <c r="AB115" s="387"/>
      <c r="AC115" s="387"/>
      <c r="AD115" s="387"/>
    </row>
    <row r="116" spans="15:30" x14ac:dyDescent="0.3">
      <c r="O116" s="387"/>
      <c r="P116" s="387"/>
      <c r="Q116" s="387"/>
      <c r="R116" s="387"/>
      <c r="S116" s="387"/>
      <c r="T116" s="387"/>
      <c r="U116" s="387"/>
      <c r="V116" s="387"/>
      <c r="W116" s="387"/>
      <c r="X116" s="387"/>
      <c r="Y116" s="387"/>
      <c r="Z116" s="387"/>
      <c r="AA116" s="387"/>
      <c r="AB116" s="387"/>
      <c r="AC116" s="387"/>
      <c r="AD116" s="387"/>
    </row>
    <row r="117" spans="15:30" x14ac:dyDescent="0.3">
      <c r="O117" s="387"/>
      <c r="P117" s="387"/>
      <c r="Q117" s="387"/>
      <c r="R117" s="387"/>
      <c r="S117" s="387"/>
      <c r="T117" s="387"/>
      <c r="U117" s="387"/>
      <c r="V117" s="387"/>
      <c r="W117" s="387"/>
      <c r="X117" s="387"/>
      <c r="Y117" s="387"/>
      <c r="Z117" s="387"/>
      <c r="AA117" s="387"/>
      <c r="AB117" s="387"/>
      <c r="AC117" s="387"/>
      <c r="AD117" s="387"/>
    </row>
    <row r="118" spans="15:30" x14ac:dyDescent="0.3">
      <c r="O118" s="387"/>
      <c r="P118" s="387"/>
      <c r="Q118" s="387"/>
      <c r="R118" s="387"/>
      <c r="S118" s="387"/>
      <c r="T118" s="387"/>
      <c r="U118" s="387"/>
      <c r="V118" s="387"/>
      <c r="W118" s="387"/>
      <c r="X118" s="387"/>
      <c r="Y118" s="387"/>
      <c r="Z118" s="387"/>
      <c r="AA118" s="387"/>
      <c r="AB118" s="387"/>
      <c r="AC118" s="387"/>
      <c r="AD118" s="387"/>
    </row>
    <row r="119" spans="15:30" x14ac:dyDescent="0.3">
      <c r="O119" s="387"/>
      <c r="P119" s="387"/>
      <c r="Q119" s="387"/>
      <c r="R119" s="387"/>
      <c r="S119" s="387"/>
      <c r="T119" s="387"/>
      <c r="U119" s="387"/>
      <c r="V119" s="387"/>
      <c r="W119" s="387"/>
      <c r="X119" s="387"/>
      <c r="Y119" s="387"/>
      <c r="Z119" s="387"/>
      <c r="AA119" s="387"/>
      <c r="AB119" s="387"/>
      <c r="AC119" s="387"/>
      <c r="AD119" s="387"/>
    </row>
    <row r="120" spans="15:30" x14ac:dyDescent="0.3">
      <c r="O120" s="387"/>
      <c r="P120" s="387"/>
      <c r="Q120" s="387"/>
      <c r="R120" s="387"/>
      <c r="S120" s="387"/>
      <c r="T120" s="387"/>
      <c r="U120" s="387"/>
      <c r="V120" s="387"/>
      <c r="W120" s="387"/>
      <c r="X120" s="387"/>
      <c r="Y120" s="387"/>
      <c r="Z120" s="387"/>
      <c r="AA120" s="387"/>
      <c r="AB120" s="387"/>
      <c r="AC120" s="387"/>
      <c r="AD120" s="387"/>
    </row>
    <row r="121" spans="15:30" x14ac:dyDescent="0.3">
      <c r="O121" s="387"/>
      <c r="P121" s="387"/>
      <c r="Q121" s="387"/>
      <c r="R121" s="387"/>
      <c r="S121" s="387"/>
      <c r="T121" s="387"/>
      <c r="U121" s="387"/>
      <c r="V121" s="387"/>
      <c r="W121" s="387"/>
      <c r="X121" s="387"/>
      <c r="Y121" s="387"/>
      <c r="Z121" s="387"/>
      <c r="AA121" s="387"/>
      <c r="AB121" s="387"/>
      <c r="AC121" s="387"/>
      <c r="AD121" s="387"/>
    </row>
    <row r="122" spans="15:30" x14ac:dyDescent="0.3">
      <c r="O122" s="387"/>
      <c r="P122" s="387"/>
      <c r="Q122" s="387"/>
      <c r="R122" s="387"/>
      <c r="S122" s="387"/>
      <c r="T122" s="387"/>
      <c r="U122" s="387"/>
      <c r="V122" s="387"/>
      <c r="W122" s="387"/>
      <c r="X122" s="387"/>
      <c r="Y122" s="387"/>
      <c r="Z122" s="387"/>
      <c r="AA122" s="387"/>
      <c r="AB122" s="387"/>
      <c r="AC122" s="387"/>
      <c r="AD122" s="387"/>
    </row>
    <row r="123" spans="15:30" x14ac:dyDescent="0.3">
      <c r="O123" s="387"/>
      <c r="P123" s="387"/>
      <c r="Q123" s="387"/>
      <c r="R123" s="387"/>
      <c r="S123" s="387"/>
      <c r="T123" s="387"/>
      <c r="U123" s="387"/>
      <c r="V123" s="387"/>
      <c r="W123" s="387"/>
      <c r="X123" s="387"/>
      <c r="Y123" s="387"/>
      <c r="Z123" s="387"/>
      <c r="AA123" s="387"/>
      <c r="AB123" s="387"/>
      <c r="AC123" s="387"/>
      <c r="AD123" s="387"/>
    </row>
    <row r="124" spans="15:30" x14ac:dyDescent="0.3">
      <c r="O124" s="387"/>
      <c r="P124" s="387"/>
      <c r="Q124" s="387"/>
      <c r="R124" s="387"/>
      <c r="S124" s="387"/>
      <c r="T124" s="387"/>
      <c r="U124" s="387"/>
      <c r="V124" s="387"/>
      <c r="W124" s="387"/>
      <c r="X124" s="387"/>
      <c r="Y124" s="387"/>
      <c r="Z124" s="387"/>
      <c r="AA124" s="387"/>
      <c r="AB124" s="387"/>
      <c r="AC124" s="387"/>
      <c r="AD124" s="387"/>
    </row>
    <row r="125" spans="15:30" x14ac:dyDescent="0.3">
      <c r="O125" s="387"/>
      <c r="P125" s="387"/>
      <c r="Q125" s="387"/>
      <c r="R125" s="387"/>
      <c r="S125" s="387"/>
      <c r="T125" s="387"/>
      <c r="U125" s="387"/>
      <c r="V125" s="387"/>
      <c r="W125" s="387"/>
      <c r="X125" s="387"/>
      <c r="Y125" s="387"/>
      <c r="Z125" s="387"/>
      <c r="AA125" s="387"/>
      <c r="AB125" s="387"/>
      <c r="AC125" s="387"/>
      <c r="AD125" s="387"/>
    </row>
    <row r="126" spans="15:30" x14ac:dyDescent="0.3">
      <c r="O126" s="387"/>
      <c r="P126" s="387"/>
      <c r="Q126" s="387"/>
      <c r="R126" s="387"/>
      <c r="S126" s="387"/>
      <c r="T126" s="387"/>
      <c r="U126" s="387"/>
      <c r="V126" s="387"/>
      <c r="W126" s="387"/>
      <c r="X126" s="387"/>
      <c r="Y126" s="387"/>
      <c r="Z126" s="387"/>
      <c r="AA126" s="387"/>
      <c r="AB126" s="387"/>
      <c r="AC126" s="387"/>
      <c r="AD126" s="387"/>
    </row>
    <row r="127" spans="15:30" x14ac:dyDescent="0.3">
      <c r="O127" s="387"/>
      <c r="P127" s="387"/>
      <c r="Q127" s="387"/>
      <c r="R127" s="387"/>
      <c r="S127" s="387"/>
      <c r="T127" s="387"/>
      <c r="U127" s="387"/>
      <c r="V127" s="387"/>
      <c r="W127" s="387"/>
      <c r="X127" s="387"/>
      <c r="Y127" s="387"/>
      <c r="Z127" s="387"/>
      <c r="AA127" s="387"/>
      <c r="AB127" s="387"/>
      <c r="AC127" s="387"/>
      <c r="AD127" s="387"/>
    </row>
    <row r="128" spans="15:30" x14ac:dyDescent="0.3">
      <c r="O128" s="387"/>
      <c r="P128" s="387"/>
      <c r="Q128" s="387"/>
      <c r="R128" s="387"/>
      <c r="S128" s="387"/>
      <c r="T128" s="387"/>
      <c r="U128" s="387"/>
      <c r="V128" s="387"/>
      <c r="W128" s="387"/>
      <c r="X128" s="387"/>
      <c r="Y128" s="387"/>
      <c r="Z128" s="387"/>
      <c r="AA128" s="387"/>
      <c r="AB128" s="387"/>
      <c r="AC128" s="387"/>
      <c r="AD128" s="387"/>
    </row>
    <row r="129" spans="15:30" x14ac:dyDescent="0.3">
      <c r="O129" s="387"/>
      <c r="P129" s="387"/>
      <c r="Q129" s="387"/>
      <c r="R129" s="387"/>
      <c r="S129" s="387"/>
      <c r="T129" s="387"/>
      <c r="U129" s="387"/>
      <c r="V129" s="387"/>
      <c r="W129" s="387"/>
      <c r="X129" s="387"/>
      <c r="Y129" s="387"/>
      <c r="Z129" s="387"/>
      <c r="AA129" s="387"/>
      <c r="AB129" s="387"/>
      <c r="AC129" s="387"/>
      <c r="AD129" s="387"/>
    </row>
    <row r="130" spans="15:30" x14ac:dyDescent="0.3">
      <c r="O130" s="387"/>
      <c r="P130" s="387"/>
      <c r="Q130" s="387"/>
      <c r="R130" s="387"/>
      <c r="S130" s="387"/>
      <c r="T130" s="387"/>
      <c r="U130" s="387"/>
      <c r="V130" s="387"/>
      <c r="W130" s="387"/>
      <c r="X130" s="387"/>
      <c r="Y130" s="387"/>
      <c r="Z130" s="387"/>
      <c r="AA130" s="387"/>
      <c r="AB130" s="387"/>
      <c r="AC130" s="387"/>
      <c r="AD130" s="387"/>
    </row>
    <row r="131" spans="15:30" x14ac:dyDescent="0.3">
      <c r="O131" s="387"/>
      <c r="P131" s="387"/>
      <c r="Q131" s="387"/>
      <c r="R131" s="387"/>
      <c r="S131" s="387"/>
      <c r="T131" s="387"/>
      <c r="U131" s="387"/>
      <c r="V131" s="387"/>
      <c r="W131" s="387"/>
      <c r="X131" s="387"/>
      <c r="Y131" s="387"/>
      <c r="Z131" s="387"/>
      <c r="AA131" s="387"/>
      <c r="AB131" s="387"/>
      <c r="AC131" s="387"/>
      <c r="AD131" s="387"/>
    </row>
    <row r="132" spans="15:30" x14ac:dyDescent="0.3">
      <c r="O132" s="387"/>
      <c r="P132" s="387"/>
      <c r="Q132" s="387"/>
      <c r="R132" s="387"/>
      <c r="S132" s="387"/>
      <c r="T132" s="387"/>
      <c r="U132" s="387"/>
      <c r="V132" s="387"/>
      <c r="W132" s="387"/>
      <c r="X132" s="387"/>
      <c r="Y132" s="387"/>
      <c r="Z132" s="387"/>
      <c r="AA132" s="387"/>
      <c r="AB132" s="387"/>
      <c r="AC132" s="387"/>
      <c r="AD132" s="387"/>
    </row>
    <row r="133" spans="15:30" x14ac:dyDescent="0.3">
      <c r="O133" s="387"/>
      <c r="P133" s="387"/>
      <c r="Q133" s="387"/>
      <c r="R133" s="387"/>
      <c r="S133" s="387"/>
      <c r="T133" s="387"/>
      <c r="U133" s="387"/>
      <c r="V133" s="387"/>
      <c r="W133" s="387"/>
      <c r="X133" s="387"/>
      <c r="Y133" s="387"/>
      <c r="Z133" s="387"/>
      <c r="AA133" s="387"/>
      <c r="AB133" s="387"/>
      <c r="AC133" s="387"/>
      <c r="AD133" s="387"/>
    </row>
    <row r="134" spans="15:30" x14ac:dyDescent="0.3">
      <c r="O134" s="387"/>
      <c r="P134" s="387"/>
      <c r="Q134" s="387"/>
      <c r="R134" s="387"/>
      <c r="S134" s="387"/>
      <c r="T134" s="387"/>
      <c r="U134" s="387"/>
      <c r="V134" s="387"/>
      <c r="W134" s="387"/>
      <c r="X134" s="387"/>
      <c r="Y134" s="387"/>
      <c r="Z134" s="387"/>
      <c r="AA134" s="387"/>
      <c r="AB134" s="387"/>
      <c r="AC134" s="387"/>
      <c r="AD134" s="387"/>
    </row>
    <row r="135" spans="15:30" x14ac:dyDescent="0.3">
      <c r="O135" s="387"/>
      <c r="P135" s="387"/>
      <c r="Q135" s="387"/>
      <c r="R135" s="387"/>
      <c r="S135" s="387"/>
      <c r="T135" s="387"/>
      <c r="U135" s="387"/>
      <c r="V135" s="387"/>
      <c r="W135" s="387"/>
      <c r="X135" s="387"/>
      <c r="Y135" s="387"/>
      <c r="Z135" s="387"/>
      <c r="AA135" s="387"/>
      <c r="AB135" s="387"/>
      <c r="AC135" s="387"/>
      <c r="AD135" s="387"/>
    </row>
    <row r="136" spans="15:30" x14ac:dyDescent="0.3">
      <c r="O136" s="387"/>
      <c r="P136" s="387"/>
      <c r="Q136" s="387"/>
      <c r="R136" s="387"/>
      <c r="S136" s="387"/>
      <c r="T136" s="387"/>
      <c r="U136" s="387"/>
      <c r="V136" s="387"/>
      <c r="W136" s="387"/>
      <c r="X136" s="387"/>
      <c r="Y136" s="387"/>
      <c r="Z136" s="387"/>
      <c r="AA136" s="387"/>
      <c r="AB136" s="387"/>
      <c r="AC136" s="387"/>
      <c r="AD136" s="387"/>
    </row>
    <row r="137" spans="15:30" x14ac:dyDescent="0.3">
      <c r="O137" s="387"/>
      <c r="P137" s="387"/>
      <c r="Q137" s="387"/>
      <c r="R137" s="387"/>
      <c r="S137" s="387"/>
      <c r="T137" s="387"/>
      <c r="U137" s="387"/>
      <c r="V137" s="387"/>
      <c r="W137" s="387"/>
      <c r="X137" s="387"/>
      <c r="Y137" s="387"/>
      <c r="Z137" s="387"/>
      <c r="AA137" s="387"/>
      <c r="AB137" s="387"/>
      <c r="AC137" s="387"/>
      <c r="AD137" s="387"/>
    </row>
    <row r="138" spans="15:30" x14ac:dyDescent="0.3">
      <c r="O138" s="387"/>
      <c r="P138" s="387"/>
      <c r="Q138" s="387"/>
      <c r="R138" s="387"/>
      <c r="S138" s="387"/>
      <c r="T138" s="387"/>
      <c r="U138" s="387"/>
      <c r="V138" s="387"/>
      <c r="W138" s="387"/>
      <c r="X138" s="387"/>
      <c r="Y138" s="387"/>
      <c r="Z138" s="387"/>
      <c r="AA138" s="387"/>
      <c r="AB138" s="387"/>
      <c r="AC138" s="387"/>
      <c r="AD138" s="387"/>
    </row>
    <row r="139" spans="15:30" x14ac:dyDescent="0.3">
      <c r="O139" s="387"/>
      <c r="P139" s="387"/>
      <c r="Q139" s="387"/>
      <c r="R139" s="387"/>
      <c r="S139" s="387"/>
      <c r="T139" s="387"/>
      <c r="U139" s="387"/>
      <c r="V139" s="387"/>
      <c r="W139" s="387"/>
      <c r="X139" s="387"/>
      <c r="Y139" s="387"/>
      <c r="Z139" s="387"/>
      <c r="AA139" s="387"/>
      <c r="AB139" s="387"/>
      <c r="AC139" s="387"/>
      <c r="AD139" s="387"/>
    </row>
    <row r="140" spans="15:30" x14ac:dyDescent="0.3">
      <c r="O140" s="387"/>
      <c r="P140" s="387"/>
      <c r="Q140" s="387"/>
      <c r="R140" s="387"/>
      <c r="S140" s="387"/>
      <c r="T140" s="387"/>
      <c r="U140" s="387"/>
      <c r="V140" s="387"/>
      <c r="W140" s="387"/>
      <c r="X140" s="387"/>
      <c r="Y140" s="387"/>
      <c r="Z140" s="387"/>
      <c r="AA140" s="387"/>
      <c r="AB140" s="387"/>
      <c r="AC140" s="387"/>
      <c r="AD140" s="387"/>
    </row>
    <row r="141" spans="15:30" x14ac:dyDescent="0.3">
      <c r="O141" s="387"/>
      <c r="P141" s="387"/>
      <c r="Q141" s="387"/>
      <c r="R141" s="387"/>
      <c r="S141" s="387"/>
      <c r="T141" s="387"/>
      <c r="U141" s="387"/>
      <c r="V141" s="387"/>
      <c r="W141" s="387"/>
      <c r="X141" s="387"/>
      <c r="Y141" s="387"/>
      <c r="Z141" s="387"/>
      <c r="AA141" s="387"/>
      <c r="AB141" s="387"/>
      <c r="AC141" s="387"/>
      <c r="AD141" s="387"/>
    </row>
    <row r="142" spans="15:30" x14ac:dyDescent="0.3">
      <c r="O142" s="387"/>
      <c r="P142" s="387"/>
      <c r="Q142" s="387"/>
      <c r="R142" s="387"/>
      <c r="S142" s="387"/>
      <c r="T142" s="387"/>
      <c r="U142" s="387"/>
      <c r="V142" s="387"/>
      <c r="W142" s="387"/>
      <c r="X142" s="387"/>
      <c r="Y142" s="387"/>
      <c r="Z142" s="387"/>
      <c r="AA142" s="387"/>
      <c r="AB142" s="387"/>
      <c r="AC142" s="387"/>
      <c r="AD142" s="387"/>
    </row>
    <row r="143" spans="15:30" x14ac:dyDescent="0.3">
      <c r="O143" s="387"/>
      <c r="P143" s="387"/>
      <c r="Q143" s="387"/>
      <c r="R143" s="387"/>
      <c r="S143" s="387"/>
      <c r="T143" s="387"/>
      <c r="U143" s="387"/>
      <c r="V143" s="387"/>
      <c r="W143" s="387"/>
      <c r="X143" s="387"/>
      <c r="Y143" s="387"/>
      <c r="Z143" s="387"/>
      <c r="AA143" s="387"/>
      <c r="AB143" s="387"/>
      <c r="AC143" s="387"/>
      <c r="AD143" s="387"/>
    </row>
    <row r="144" spans="15:30" x14ac:dyDescent="0.3">
      <c r="O144" s="387"/>
      <c r="P144" s="387"/>
      <c r="Q144" s="387"/>
      <c r="R144" s="387"/>
      <c r="S144" s="387"/>
      <c r="T144" s="387"/>
      <c r="U144" s="387"/>
      <c r="V144" s="387"/>
      <c r="W144" s="387"/>
      <c r="X144" s="387"/>
      <c r="Y144" s="387"/>
      <c r="Z144" s="387"/>
      <c r="AA144" s="387"/>
      <c r="AB144" s="387"/>
      <c r="AC144" s="387"/>
      <c r="AD144" s="387"/>
    </row>
    <row r="145" spans="15:30" x14ac:dyDescent="0.3">
      <c r="O145" s="387"/>
      <c r="P145" s="387"/>
      <c r="Q145" s="387"/>
      <c r="R145" s="387"/>
      <c r="S145" s="387"/>
      <c r="T145" s="387"/>
      <c r="U145" s="387"/>
      <c r="V145" s="387"/>
      <c r="W145" s="387"/>
      <c r="X145" s="387"/>
      <c r="Y145" s="387"/>
      <c r="Z145" s="387"/>
      <c r="AA145" s="387"/>
      <c r="AB145" s="387"/>
      <c r="AC145" s="387"/>
      <c r="AD145" s="387"/>
    </row>
    <row r="146" spans="15:30" x14ac:dyDescent="0.3">
      <c r="O146" s="387"/>
      <c r="P146" s="387"/>
      <c r="Q146" s="387"/>
      <c r="R146" s="387"/>
      <c r="S146" s="387"/>
      <c r="T146" s="387"/>
      <c r="U146" s="387"/>
      <c r="V146" s="387"/>
      <c r="W146" s="387"/>
      <c r="X146" s="387"/>
      <c r="Y146" s="387"/>
      <c r="Z146" s="387"/>
      <c r="AA146" s="387"/>
      <c r="AB146" s="387"/>
      <c r="AC146" s="387"/>
      <c r="AD146" s="387"/>
    </row>
    <row r="147" spans="15:30" x14ac:dyDescent="0.3">
      <c r="O147" s="387"/>
      <c r="P147" s="387"/>
      <c r="Q147" s="387"/>
      <c r="R147" s="387"/>
      <c r="S147" s="387"/>
      <c r="T147" s="387"/>
      <c r="U147" s="387"/>
      <c r="V147" s="387"/>
      <c r="W147" s="387"/>
      <c r="X147" s="387"/>
      <c r="Y147" s="387"/>
      <c r="Z147" s="387"/>
      <c r="AA147" s="387"/>
      <c r="AB147" s="387"/>
      <c r="AC147" s="387"/>
      <c r="AD147" s="387"/>
    </row>
    <row r="148" spans="15:30" x14ac:dyDescent="0.3">
      <c r="O148" s="387"/>
      <c r="P148" s="387"/>
      <c r="Q148" s="387"/>
      <c r="R148" s="387"/>
      <c r="S148" s="387"/>
      <c r="T148" s="387"/>
      <c r="U148" s="387"/>
      <c r="V148" s="387"/>
      <c r="W148" s="387"/>
      <c r="X148" s="387"/>
      <c r="Y148" s="387"/>
      <c r="Z148" s="387"/>
      <c r="AA148" s="387"/>
      <c r="AB148" s="387"/>
      <c r="AC148" s="387"/>
      <c r="AD148" s="387"/>
    </row>
    <row r="149" spans="15:30" x14ac:dyDescent="0.3">
      <c r="O149" s="387"/>
      <c r="P149" s="387"/>
      <c r="Q149" s="387"/>
      <c r="R149" s="387"/>
      <c r="S149" s="387"/>
      <c r="T149" s="387"/>
      <c r="U149" s="387"/>
      <c r="V149" s="387"/>
      <c r="W149" s="387"/>
      <c r="X149" s="387"/>
      <c r="Y149" s="387"/>
      <c r="Z149" s="387"/>
      <c r="AA149" s="387"/>
      <c r="AB149" s="387"/>
      <c r="AC149" s="387"/>
      <c r="AD149" s="387"/>
    </row>
    <row r="150" spans="15:30" x14ac:dyDescent="0.3">
      <c r="O150" s="387"/>
      <c r="P150" s="387"/>
      <c r="Q150" s="387"/>
      <c r="R150" s="387"/>
      <c r="S150" s="387"/>
      <c r="T150" s="387"/>
      <c r="U150" s="387"/>
      <c r="V150" s="387"/>
      <c r="W150" s="387"/>
      <c r="X150" s="387"/>
      <c r="Y150" s="387"/>
      <c r="Z150" s="387"/>
      <c r="AA150" s="387"/>
      <c r="AB150" s="387"/>
      <c r="AC150" s="387"/>
      <c r="AD150" s="387"/>
    </row>
    <row r="151" spans="15:30" x14ac:dyDescent="0.3">
      <c r="O151" s="387"/>
      <c r="P151" s="387"/>
      <c r="Q151" s="387"/>
      <c r="R151" s="387"/>
      <c r="S151" s="387"/>
      <c r="T151" s="387"/>
      <c r="U151" s="387"/>
      <c r="V151" s="387"/>
      <c r="W151" s="387"/>
      <c r="X151" s="387"/>
      <c r="Y151" s="387"/>
      <c r="Z151" s="387"/>
      <c r="AA151" s="387"/>
      <c r="AB151" s="387"/>
      <c r="AC151" s="387"/>
      <c r="AD151" s="387"/>
    </row>
    <row r="152" spans="15:30" x14ac:dyDescent="0.3">
      <c r="O152" s="387"/>
      <c r="P152" s="387"/>
      <c r="Q152" s="387"/>
      <c r="R152" s="387"/>
      <c r="S152" s="387"/>
      <c r="T152" s="387"/>
      <c r="U152" s="387"/>
      <c r="V152" s="387"/>
      <c r="W152" s="387"/>
      <c r="X152" s="387"/>
      <c r="Y152" s="387"/>
      <c r="Z152" s="387"/>
      <c r="AA152" s="387"/>
      <c r="AB152" s="387"/>
      <c r="AC152" s="387"/>
      <c r="AD152" s="387"/>
    </row>
    <row r="153" spans="15:30" x14ac:dyDescent="0.3">
      <c r="O153" s="387"/>
      <c r="P153" s="387"/>
      <c r="Q153" s="387"/>
      <c r="R153" s="387"/>
      <c r="S153" s="387"/>
      <c r="T153" s="387"/>
      <c r="U153" s="387"/>
      <c r="V153" s="387"/>
      <c r="W153" s="387"/>
      <c r="X153" s="387"/>
      <c r="Y153" s="387"/>
      <c r="Z153" s="387"/>
      <c r="AA153" s="387"/>
      <c r="AB153" s="387"/>
      <c r="AC153" s="387"/>
      <c r="AD153" s="387"/>
    </row>
    <row r="154" spans="15:30" x14ac:dyDescent="0.3">
      <c r="O154" s="387"/>
      <c r="P154" s="387"/>
      <c r="Q154" s="387"/>
      <c r="R154" s="387"/>
      <c r="S154" s="387"/>
      <c r="T154" s="387"/>
      <c r="U154" s="387"/>
      <c r="V154" s="387"/>
      <c r="W154" s="387"/>
      <c r="X154" s="387"/>
      <c r="Y154" s="387"/>
      <c r="Z154" s="387"/>
      <c r="AA154" s="387"/>
      <c r="AB154" s="387"/>
      <c r="AC154" s="387"/>
      <c r="AD154" s="387"/>
    </row>
    <row r="155" spans="15:30" x14ac:dyDescent="0.3">
      <c r="O155" s="387"/>
      <c r="P155" s="387"/>
      <c r="Q155" s="387"/>
      <c r="R155" s="387"/>
      <c r="S155" s="387"/>
      <c r="T155" s="387"/>
      <c r="U155" s="387"/>
      <c r="V155" s="387"/>
      <c r="W155" s="387"/>
      <c r="X155" s="387"/>
      <c r="Y155" s="387"/>
      <c r="Z155" s="387"/>
      <c r="AA155" s="387"/>
      <c r="AB155" s="387"/>
      <c r="AC155" s="387"/>
      <c r="AD155" s="387"/>
    </row>
    <row r="156" spans="15:30" x14ac:dyDescent="0.3">
      <c r="O156" s="387"/>
      <c r="P156" s="387"/>
      <c r="Q156" s="387"/>
      <c r="R156" s="387"/>
      <c r="S156" s="387"/>
      <c r="T156" s="387"/>
      <c r="U156" s="387"/>
      <c r="V156" s="387"/>
      <c r="W156" s="387"/>
      <c r="X156" s="387"/>
      <c r="Y156" s="387"/>
      <c r="Z156" s="387"/>
      <c r="AA156" s="387"/>
      <c r="AB156" s="387"/>
      <c r="AC156" s="387"/>
      <c r="AD156" s="387"/>
    </row>
    <row r="157" spans="15:30" x14ac:dyDescent="0.3">
      <c r="O157" s="387"/>
      <c r="P157" s="387"/>
      <c r="Q157" s="387"/>
      <c r="R157" s="387"/>
      <c r="S157" s="387"/>
      <c r="T157" s="387"/>
      <c r="U157" s="387"/>
      <c r="V157" s="387"/>
      <c r="W157" s="387"/>
      <c r="X157" s="387"/>
      <c r="Y157" s="387"/>
      <c r="Z157" s="387"/>
      <c r="AA157" s="387"/>
      <c r="AB157" s="387"/>
      <c r="AC157" s="387"/>
      <c r="AD157" s="387"/>
    </row>
    <row r="158" spans="15:30" x14ac:dyDescent="0.3">
      <c r="O158" s="387"/>
      <c r="P158" s="387"/>
      <c r="Q158" s="387"/>
      <c r="R158" s="387"/>
      <c r="S158" s="387"/>
      <c r="T158" s="387"/>
      <c r="U158" s="387"/>
      <c r="V158" s="387"/>
      <c r="W158" s="387"/>
      <c r="X158" s="387"/>
      <c r="Y158" s="387"/>
      <c r="Z158" s="387"/>
      <c r="AA158" s="387"/>
      <c r="AB158" s="387"/>
      <c r="AC158" s="387"/>
      <c r="AD158" s="387"/>
    </row>
    <row r="159" spans="15:30" x14ac:dyDescent="0.3">
      <c r="O159" s="387"/>
      <c r="P159" s="387"/>
      <c r="Q159" s="387"/>
      <c r="R159" s="387"/>
      <c r="S159" s="387"/>
      <c r="T159" s="387"/>
      <c r="U159" s="387"/>
      <c r="V159" s="387"/>
      <c r="W159" s="387"/>
      <c r="X159" s="387"/>
      <c r="Y159" s="387"/>
      <c r="Z159" s="387"/>
      <c r="AA159" s="387"/>
      <c r="AB159" s="387"/>
      <c r="AC159" s="387"/>
      <c r="AD159" s="387"/>
    </row>
    <row r="160" spans="15:30" x14ac:dyDescent="0.3">
      <c r="O160" s="387"/>
      <c r="P160" s="387"/>
      <c r="Q160" s="387"/>
      <c r="R160" s="387"/>
      <c r="S160" s="387"/>
      <c r="T160" s="387"/>
      <c r="U160" s="387"/>
      <c r="V160" s="387"/>
      <c r="W160" s="387"/>
      <c r="X160" s="387"/>
      <c r="Y160" s="387"/>
      <c r="Z160" s="387"/>
      <c r="AA160" s="387"/>
      <c r="AB160" s="387"/>
      <c r="AC160" s="387"/>
      <c r="AD160" s="387"/>
    </row>
    <row r="161" spans="15:30" x14ac:dyDescent="0.3">
      <c r="O161" s="387"/>
      <c r="P161" s="387"/>
      <c r="Q161" s="387"/>
      <c r="R161" s="387"/>
      <c r="S161" s="387"/>
      <c r="T161" s="387"/>
      <c r="U161" s="387"/>
      <c r="V161" s="387"/>
      <c r="W161" s="387"/>
      <c r="X161" s="387"/>
      <c r="Y161" s="387"/>
      <c r="Z161" s="387"/>
      <c r="AA161" s="387"/>
      <c r="AB161" s="387"/>
      <c r="AC161" s="387"/>
      <c r="AD161" s="387"/>
    </row>
    <row r="162" spans="15:30" x14ac:dyDescent="0.3">
      <c r="O162" s="387"/>
      <c r="P162" s="387"/>
      <c r="Q162" s="387"/>
      <c r="R162" s="387"/>
      <c r="S162" s="387"/>
      <c r="T162" s="387"/>
      <c r="U162" s="387"/>
      <c r="V162" s="387"/>
      <c r="W162" s="387"/>
      <c r="X162" s="387"/>
      <c r="Y162" s="387"/>
      <c r="Z162" s="387"/>
      <c r="AA162" s="387"/>
      <c r="AB162" s="387"/>
      <c r="AC162" s="387"/>
      <c r="AD162" s="387"/>
    </row>
    <row r="163" spans="15:30" x14ac:dyDescent="0.3">
      <c r="O163" s="387"/>
      <c r="P163" s="387"/>
      <c r="Q163" s="387"/>
      <c r="R163" s="387"/>
      <c r="S163" s="387"/>
      <c r="T163" s="387"/>
      <c r="U163" s="387"/>
      <c r="V163" s="387"/>
      <c r="W163" s="387"/>
      <c r="X163" s="387"/>
      <c r="Y163" s="387"/>
      <c r="Z163" s="387"/>
      <c r="AA163" s="387"/>
      <c r="AB163" s="387"/>
      <c r="AC163" s="387"/>
      <c r="AD163" s="387"/>
    </row>
    <row r="164" spans="15:30" x14ac:dyDescent="0.3">
      <c r="O164" s="387"/>
      <c r="P164" s="387"/>
      <c r="Q164" s="387"/>
      <c r="R164" s="387"/>
      <c r="S164" s="387"/>
      <c r="T164" s="387"/>
      <c r="U164" s="387"/>
      <c r="V164" s="387"/>
      <c r="W164" s="387"/>
      <c r="X164" s="387"/>
      <c r="Y164" s="387"/>
      <c r="Z164" s="387"/>
      <c r="AA164" s="387"/>
      <c r="AB164" s="387"/>
      <c r="AC164" s="387"/>
      <c r="AD164" s="387"/>
    </row>
    <row r="165" spans="15:30" x14ac:dyDescent="0.3">
      <c r="O165" s="387"/>
      <c r="P165" s="387"/>
      <c r="Q165" s="387"/>
      <c r="R165" s="387"/>
      <c r="S165" s="387"/>
      <c r="T165" s="387"/>
      <c r="U165" s="387"/>
      <c r="V165" s="387"/>
      <c r="W165" s="387"/>
      <c r="X165" s="387"/>
      <c r="Y165" s="387"/>
      <c r="Z165" s="387"/>
      <c r="AA165" s="387"/>
      <c r="AB165" s="387"/>
      <c r="AC165" s="387"/>
      <c r="AD165" s="387"/>
    </row>
    <row r="166" spans="15:30" x14ac:dyDescent="0.3">
      <c r="O166" s="387"/>
      <c r="P166" s="387"/>
      <c r="Q166" s="387"/>
      <c r="R166" s="387"/>
      <c r="S166" s="387"/>
      <c r="T166" s="387"/>
      <c r="U166" s="387"/>
      <c r="V166" s="387"/>
      <c r="W166" s="387"/>
      <c r="X166" s="387"/>
      <c r="Y166" s="387"/>
      <c r="Z166" s="387"/>
      <c r="AA166" s="387"/>
      <c r="AB166" s="387"/>
      <c r="AC166" s="387"/>
      <c r="AD166" s="387"/>
    </row>
    <row r="167" spans="15:30" x14ac:dyDescent="0.3">
      <c r="O167" s="387"/>
      <c r="P167" s="387"/>
      <c r="Q167" s="387"/>
      <c r="R167" s="387"/>
      <c r="S167" s="387"/>
      <c r="T167" s="387"/>
      <c r="U167" s="387"/>
      <c r="V167" s="387"/>
      <c r="W167" s="387"/>
      <c r="X167" s="387"/>
      <c r="Y167" s="387"/>
      <c r="Z167" s="387"/>
      <c r="AA167" s="387"/>
      <c r="AB167" s="387"/>
      <c r="AC167" s="387"/>
      <c r="AD167" s="387"/>
    </row>
    <row r="168" spans="15:30" x14ac:dyDescent="0.3">
      <c r="O168" s="387"/>
      <c r="P168" s="387"/>
      <c r="Q168" s="387"/>
      <c r="R168" s="387"/>
      <c r="S168" s="387"/>
      <c r="T168" s="387"/>
      <c r="U168" s="387"/>
      <c r="V168" s="387"/>
      <c r="W168" s="387"/>
      <c r="X168" s="387"/>
      <c r="Y168" s="387"/>
      <c r="Z168" s="387"/>
      <c r="AA168" s="387"/>
      <c r="AB168" s="387"/>
      <c r="AC168" s="387"/>
      <c r="AD168" s="387"/>
    </row>
    <row r="169" spans="15:30" x14ac:dyDescent="0.3">
      <c r="O169" s="387"/>
      <c r="P169" s="387"/>
      <c r="Q169" s="387"/>
      <c r="R169" s="387"/>
      <c r="S169" s="387"/>
      <c r="T169" s="387"/>
      <c r="U169" s="387"/>
      <c r="V169" s="387"/>
      <c r="W169" s="387"/>
      <c r="X169" s="387"/>
      <c r="Y169" s="387"/>
      <c r="Z169" s="387"/>
      <c r="AA169" s="387"/>
      <c r="AB169" s="387"/>
      <c r="AC169" s="387"/>
      <c r="AD169" s="387"/>
    </row>
    <row r="170" spans="15:30" x14ac:dyDescent="0.3">
      <c r="O170" s="387"/>
      <c r="P170" s="387"/>
      <c r="Q170" s="387"/>
      <c r="R170" s="387"/>
      <c r="S170" s="387"/>
      <c r="T170" s="387"/>
      <c r="U170" s="387"/>
      <c r="V170" s="387"/>
      <c r="W170" s="387"/>
      <c r="X170" s="387"/>
      <c r="Y170" s="387"/>
      <c r="Z170" s="387"/>
      <c r="AA170" s="387"/>
      <c r="AB170" s="387"/>
      <c r="AC170" s="387"/>
      <c r="AD170" s="387"/>
    </row>
    <row r="171" spans="15:30" x14ac:dyDescent="0.3">
      <c r="O171" s="387"/>
      <c r="P171" s="387"/>
      <c r="Q171" s="387"/>
      <c r="R171" s="387"/>
      <c r="S171" s="387"/>
      <c r="T171" s="387"/>
      <c r="U171" s="387"/>
      <c r="V171" s="387"/>
      <c r="W171" s="387"/>
      <c r="X171" s="387"/>
      <c r="Y171" s="387"/>
      <c r="Z171" s="387"/>
      <c r="AA171" s="387"/>
      <c r="AB171" s="387"/>
      <c r="AC171" s="387"/>
      <c r="AD171" s="387"/>
    </row>
    <row r="172" spans="15:30" x14ac:dyDescent="0.3">
      <c r="O172" s="387"/>
      <c r="P172" s="387"/>
      <c r="Q172" s="387"/>
      <c r="R172" s="387"/>
      <c r="S172" s="387"/>
      <c r="T172" s="387"/>
      <c r="U172" s="387"/>
      <c r="V172" s="387"/>
      <c r="W172" s="387"/>
      <c r="X172" s="387"/>
      <c r="Y172" s="387"/>
      <c r="Z172" s="387"/>
      <c r="AA172" s="387"/>
      <c r="AB172" s="387"/>
      <c r="AC172" s="387"/>
      <c r="AD172" s="387"/>
    </row>
    <row r="173" spans="15:30" x14ac:dyDescent="0.3">
      <c r="O173" s="387"/>
      <c r="P173" s="387"/>
      <c r="Q173" s="387"/>
      <c r="R173" s="387"/>
      <c r="S173" s="387"/>
      <c r="T173" s="387"/>
      <c r="U173" s="387"/>
      <c r="V173" s="387"/>
      <c r="W173" s="387"/>
      <c r="X173" s="387"/>
      <c r="Y173" s="387"/>
      <c r="Z173" s="387"/>
      <c r="AA173" s="387"/>
      <c r="AB173" s="387"/>
      <c r="AC173" s="387"/>
      <c r="AD173" s="387"/>
    </row>
    <row r="174" spans="15:30" x14ac:dyDescent="0.3">
      <c r="O174" s="387"/>
      <c r="P174" s="387"/>
      <c r="Q174" s="387"/>
      <c r="R174" s="387"/>
      <c r="S174" s="387"/>
      <c r="T174" s="387"/>
      <c r="U174" s="387"/>
      <c r="V174" s="387"/>
      <c r="W174" s="387"/>
      <c r="X174" s="387"/>
      <c r="Y174" s="387"/>
      <c r="Z174" s="387"/>
      <c r="AA174" s="387"/>
      <c r="AB174" s="387"/>
      <c r="AC174" s="387"/>
      <c r="AD174" s="387"/>
    </row>
    <row r="175" spans="15:30" x14ac:dyDescent="0.3">
      <c r="O175" s="387"/>
      <c r="P175" s="387"/>
      <c r="Q175" s="387"/>
      <c r="R175" s="387"/>
      <c r="S175" s="387"/>
      <c r="T175" s="387"/>
      <c r="U175" s="387"/>
      <c r="V175" s="387"/>
      <c r="W175" s="387"/>
      <c r="X175" s="387"/>
      <c r="Y175" s="387"/>
      <c r="Z175" s="387"/>
      <c r="AA175" s="387"/>
      <c r="AB175" s="387"/>
      <c r="AC175" s="387"/>
      <c r="AD175" s="387"/>
    </row>
    <row r="176" spans="15:30" x14ac:dyDescent="0.3">
      <c r="O176" s="387"/>
      <c r="P176" s="387"/>
      <c r="Q176" s="387"/>
      <c r="R176" s="387"/>
      <c r="S176" s="387"/>
      <c r="T176" s="387"/>
      <c r="U176" s="387"/>
      <c r="V176" s="387"/>
      <c r="W176" s="387"/>
      <c r="X176" s="387"/>
      <c r="Y176" s="387"/>
      <c r="Z176" s="387"/>
      <c r="AA176" s="387"/>
      <c r="AB176" s="387"/>
      <c r="AC176" s="387"/>
      <c r="AD176" s="387"/>
    </row>
    <row r="177" spans="15:30" x14ac:dyDescent="0.3">
      <c r="O177" s="387"/>
      <c r="P177" s="387"/>
      <c r="Q177" s="387"/>
      <c r="R177" s="387"/>
      <c r="S177" s="387"/>
      <c r="T177" s="387"/>
      <c r="U177" s="387"/>
      <c r="V177" s="387"/>
      <c r="W177" s="387"/>
      <c r="X177" s="387"/>
      <c r="Y177" s="387"/>
      <c r="Z177" s="387"/>
      <c r="AA177" s="387"/>
      <c r="AB177" s="387"/>
      <c r="AC177" s="387"/>
      <c r="AD177" s="387"/>
    </row>
    <row r="178" spans="15:30" x14ac:dyDescent="0.3">
      <c r="O178" s="387"/>
      <c r="P178" s="387"/>
      <c r="Q178" s="387"/>
      <c r="R178" s="387"/>
      <c r="S178" s="387"/>
      <c r="T178" s="387"/>
      <c r="U178" s="387"/>
      <c r="V178" s="387"/>
      <c r="W178" s="387"/>
      <c r="X178" s="387"/>
      <c r="Y178" s="387"/>
      <c r="Z178" s="387"/>
      <c r="AA178" s="387"/>
      <c r="AB178" s="387"/>
      <c r="AC178" s="387"/>
      <c r="AD178" s="387"/>
    </row>
    <row r="179" spans="15:30" x14ac:dyDescent="0.3">
      <c r="O179" s="387"/>
      <c r="P179" s="387"/>
      <c r="Q179" s="387"/>
      <c r="R179" s="387"/>
      <c r="S179" s="387"/>
      <c r="T179" s="387"/>
      <c r="U179" s="387"/>
      <c r="V179" s="387"/>
      <c r="W179" s="387"/>
      <c r="X179" s="387"/>
      <c r="Y179" s="387"/>
      <c r="Z179" s="387"/>
      <c r="AA179" s="387"/>
      <c r="AB179" s="387"/>
      <c r="AC179" s="387"/>
      <c r="AD179" s="387"/>
    </row>
    <row r="180" spans="15:30" x14ac:dyDescent="0.3">
      <c r="O180" s="387"/>
      <c r="P180" s="387"/>
      <c r="Q180" s="387"/>
      <c r="R180" s="387"/>
      <c r="S180" s="387"/>
      <c r="T180" s="387"/>
      <c r="U180" s="387"/>
      <c r="V180" s="387"/>
      <c r="W180" s="387"/>
      <c r="X180" s="387"/>
      <c r="Y180" s="387"/>
      <c r="Z180" s="387"/>
      <c r="AA180" s="387"/>
      <c r="AB180" s="387"/>
      <c r="AC180" s="387"/>
      <c r="AD180" s="387"/>
    </row>
    <row r="181" spans="15:30" x14ac:dyDescent="0.3">
      <c r="O181" s="387"/>
      <c r="P181" s="387"/>
      <c r="Q181" s="387"/>
      <c r="R181" s="387"/>
      <c r="S181" s="387"/>
      <c r="T181" s="387"/>
      <c r="U181" s="387"/>
      <c r="V181" s="387"/>
      <c r="W181" s="387"/>
      <c r="X181" s="387"/>
      <c r="Y181" s="387"/>
      <c r="Z181" s="387"/>
      <c r="AA181" s="387"/>
      <c r="AB181" s="387"/>
      <c r="AC181" s="387"/>
      <c r="AD181" s="387"/>
    </row>
    <row r="182" spans="15:30" x14ac:dyDescent="0.3">
      <c r="O182" s="387"/>
      <c r="P182" s="387"/>
      <c r="Q182" s="387"/>
      <c r="R182" s="387"/>
      <c r="S182" s="387"/>
      <c r="T182" s="387"/>
      <c r="U182" s="387"/>
      <c r="V182" s="387"/>
      <c r="W182" s="387"/>
      <c r="X182" s="387"/>
      <c r="Y182" s="387"/>
      <c r="Z182" s="387"/>
      <c r="AA182" s="387"/>
      <c r="AB182" s="387"/>
      <c r="AC182" s="387"/>
      <c r="AD182" s="387"/>
    </row>
    <row r="183" spans="15:30" x14ac:dyDescent="0.3">
      <c r="O183" s="387"/>
      <c r="P183" s="387"/>
      <c r="Q183" s="387"/>
      <c r="R183" s="387"/>
      <c r="S183" s="387"/>
      <c r="T183" s="387"/>
      <c r="U183" s="387"/>
      <c r="V183" s="387"/>
      <c r="W183" s="387"/>
      <c r="X183" s="387"/>
      <c r="Y183" s="387"/>
      <c r="Z183" s="387"/>
      <c r="AA183" s="387"/>
      <c r="AB183" s="387"/>
      <c r="AC183" s="387"/>
      <c r="AD183" s="387"/>
    </row>
    <row r="184" spans="15:30" x14ac:dyDescent="0.3">
      <c r="O184" s="387"/>
      <c r="P184" s="387"/>
      <c r="Q184" s="387"/>
      <c r="R184" s="387"/>
      <c r="S184" s="387"/>
      <c r="T184" s="387"/>
      <c r="U184" s="387"/>
      <c r="V184" s="387"/>
      <c r="W184" s="387"/>
      <c r="X184" s="387"/>
      <c r="Y184" s="387"/>
      <c r="Z184" s="387"/>
      <c r="AA184" s="387"/>
      <c r="AB184" s="387"/>
      <c r="AC184" s="387"/>
      <c r="AD184" s="387"/>
    </row>
    <row r="185" spans="15:30" x14ac:dyDescent="0.3">
      <c r="O185" s="387"/>
      <c r="P185" s="387"/>
      <c r="Q185" s="387"/>
      <c r="R185" s="387"/>
      <c r="S185" s="387"/>
      <c r="T185" s="387"/>
      <c r="U185" s="387"/>
      <c r="V185" s="387"/>
      <c r="W185" s="387"/>
      <c r="X185" s="387"/>
      <c r="Y185" s="387"/>
      <c r="Z185" s="387"/>
      <c r="AA185" s="387"/>
      <c r="AB185" s="387"/>
      <c r="AC185" s="387"/>
      <c r="AD185" s="387"/>
    </row>
    <row r="186" spans="15:30" x14ac:dyDescent="0.3">
      <c r="O186" s="387"/>
      <c r="P186" s="387"/>
      <c r="Q186" s="387"/>
      <c r="R186" s="387"/>
      <c r="S186" s="387"/>
      <c r="T186" s="387"/>
      <c r="U186" s="387"/>
      <c r="V186" s="387"/>
      <c r="W186" s="387"/>
      <c r="X186" s="387"/>
      <c r="Y186" s="387"/>
      <c r="Z186" s="387"/>
      <c r="AA186" s="387"/>
      <c r="AB186" s="387"/>
      <c r="AC186" s="387"/>
      <c r="AD186" s="387"/>
    </row>
    <row r="187" spans="15:30" x14ac:dyDescent="0.3">
      <c r="O187" s="387"/>
      <c r="P187" s="387"/>
      <c r="Q187" s="387"/>
      <c r="R187" s="387"/>
      <c r="S187" s="387"/>
      <c r="T187" s="387"/>
      <c r="U187" s="387"/>
      <c r="V187" s="387"/>
      <c r="W187" s="387"/>
      <c r="X187" s="387"/>
      <c r="Y187" s="387"/>
      <c r="Z187" s="387"/>
      <c r="AA187" s="387"/>
      <c r="AB187" s="387"/>
      <c r="AC187" s="387"/>
      <c r="AD187" s="387"/>
    </row>
    <row r="188" spans="15:30" x14ac:dyDescent="0.3">
      <c r="O188" s="387"/>
      <c r="P188" s="387"/>
      <c r="Q188" s="387"/>
      <c r="R188" s="387"/>
      <c r="S188" s="387"/>
      <c r="T188" s="387"/>
      <c r="U188" s="387"/>
      <c r="V188" s="387"/>
      <c r="W188" s="387"/>
      <c r="X188" s="387"/>
      <c r="Y188" s="387"/>
      <c r="Z188" s="387"/>
      <c r="AA188" s="387"/>
      <c r="AB188" s="387"/>
      <c r="AC188" s="387"/>
      <c r="AD188" s="387"/>
    </row>
    <row r="189" spans="15:30" x14ac:dyDescent="0.3">
      <c r="O189" s="387"/>
      <c r="P189" s="387"/>
      <c r="Q189" s="387"/>
      <c r="R189" s="387"/>
      <c r="S189" s="387"/>
      <c r="T189" s="387"/>
      <c r="U189" s="387"/>
      <c r="V189" s="387"/>
      <c r="W189" s="387"/>
      <c r="X189" s="387"/>
      <c r="Y189" s="387"/>
      <c r="Z189" s="387"/>
      <c r="AA189" s="387"/>
      <c r="AB189" s="387"/>
      <c r="AC189" s="387"/>
      <c r="AD189" s="387"/>
    </row>
    <row r="190" spans="15:30" x14ac:dyDescent="0.3">
      <c r="O190" s="387"/>
      <c r="P190" s="387"/>
      <c r="Q190" s="387"/>
      <c r="R190" s="387"/>
      <c r="S190" s="387"/>
      <c r="T190" s="387"/>
      <c r="U190" s="387"/>
      <c r="V190" s="387"/>
      <c r="W190" s="387"/>
      <c r="X190" s="387"/>
      <c r="Y190" s="387"/>
      <c r="Z190" s="387"/>
      <c r="AA190" s="387"/>
      <c r="AB190" s="387"/>
      <c r="AC190" s="387"/>
      <c r="AD190" s="387"/>
    </row>
    <row r="191" spans="15:30" x14ac:dyDescent="0.3">
      <c r="O191" s="387"/>
      <c r="P191" s="387"/>
      <c r="Q191" s="387"/>
      <c r="R191" s="387"/>
      <c r="S191" s="387"/>
      <c r="T191" s="387"/>
      <c r="U191" s="387"/>
      <c r="V191" s="387"/>
      <c r="W191" s="387"/>
      <c r="X191" s="387"/>
      <c r="Y191" s="387"/>
      <c r="Z191" s="387"/>
      <c r="AA191" s="387"/>
      <c r="AB191" s="387"/>
      <c r="AC191" s="387"/>
      <c r="AD191" s="387"/>
    </row>
    <row r="192" spans="15:30" x14ac:dyDescent="0.3">
      <c r="O192" s="387"/>
      <c r="P192" s="387"/>
      <c r="Q192" s="387"/>
      <c r="R192" s="387"/>
      <c r="S192" s="387"/>
      <c r="T192" s="387"/>
      <c r="U192" s="387"/>
      <c r="V192" s="387"/>
      <c r="W192" s="387"/>
      <c r="X192" s="387"/>
      <c r="Y192" s="387"/>
      <c r="Z192" s="387"/>
      <c r="AA192" s="387"/>
      <c r="AB192" s="387"/>
      <c r="AC192" s="387"/>
      <c r="AD192" s="387"/>
    </row>
    <row r="193" spans="15:30" x14ac:dyDescent="0.3">
      <c r="O193" s="387"/>
      <c r="P193" s="387"/>
      <c r="Q193" s="387"/>
      <c r="R193" s="387"/>
      <c r="S193" s="387"/>
      <c r="T193" s="387"/>
      <c r="U193" s="387"/>
      <c r="V193" s="387"/>
      <c r="W193" s="387"/>
      <c r="X193" s="387"/>
      <c r="Y193" s="387"/>
      <c r="Z193" s="387"/>
      <c r="AA193" s="387"/>
      <c r="AB193" s="387"/>
      <c r="AC193" s="387"/>
      <c r="AD193" s="387"/>
    </row>
    <row r="194" spans="15:30" x14ac:dyDescent="0.3">
      <c r="O194" s="387"/>
      <c r="P194" s="387"/>
      <c r="Q194" s="387"/>
      <c r="R194" s="387"/>
      <c r="S194" s="387"/>
      <c r="T194" s="387"/>
      <c r="U194" s="387"/>
      <c r="V194" s="387"/>
      <c r="W194" s="387"/>
      <c r="X194" s="387"/>
      <c r="Y194" s="387"/>
      <c r="Z194" s="387"/>
      <c r="AA194" s="387"/>
      <c r="AB194" s="387"/>
      <c r="AC194" s="387"/>
      <c r="AD194" s="387"/>
    </row>
    <row r="195" spans="15:30" x14ac:dyDescent="0.3">
      <c r="O195" s="387"/>
      <c r="P195" s="387"/>
      <c r="Q195" s="387"/>
      <c r="R195" s="387"/>
      <c r="S195" s="387"/>
      <c r="T195" s="387"/>
      <c r="U195" s="387"/>
      <c r="V195" s="387"/>
      <c r="W195" s="387"/>
      <c r="X195" s="387"/>
      <c r="Y195" s="387"/>
      <c r="Z195" s="387"/>
      <c r="AA195" s="387"/>
      <c r="AB195" s="387"/>
      <c r="AC195" s="387"/>
      <c r="AD195" s="387"/>
    </row>
    <row r="196" spans="15:30" x14ac:dyDescent="0.3">
      <c r="O196" s="387"/>
      <c r="P196" s="387"/>
      <c r="Q196" s="387"/>
      <c r="R196" s="387"/>
      <c r="S196" s="387"/>
      <c r="T196" s="387"/>
      <c r="U196" s="387"/>
      <c r="V196" s="387"/>
      <c r="W196" s="387"/>
      <c r="X196" s="387"/>
      <c r="Y196" s="387"/>
      <c r="Z196" s="387"/>
      <c r="AA196" s="387"/>
      <c r="AB196" s="387"/>
      <c r="AC196" s="387"/>
      <c r="AD196" s="387"/>
    </row>
    <row r="197" spans="15:30" x14ac:dyDescent="0.3">
      <c r="O197" s="387"/>
      <c r="P197" s="387"/>
      <c r="Q197" s="387"/>
      <c r="R197" s="387"/>
      <c r="S197" s="387"/>
      <c r="T197" s="387"/>
      <c r="U197" s="387"/>
      <c r="V197" s="387"/>
      <c r="W197" s="387"/>
      <c r="X197" s="387"/>
      <c r="Y197" s="387"/>
      <c r="Z197" s="387"/>
      <c r="AA197" s="387"/>
      <c r="AB197" s="387"/>
      <c r="AC197" s="387"/>
      <c r="AD197" s="387"/>
    </row>
    <row r="198" spans="15:30" x14ac:dyDescent="0.3">
      <c r="O198" s="387"/>
      <c r="P198" s="387"/>
      <c r="Q198" s="387"/>
      <c r="R198" s="387"/>
      <c r="S198" s="387"/>
      <c r="T198" s="387"/>
      <c r="U198" s="387"/>
      <c r="V198" s="387"/>
      <c r="W198" s="387"/>
      <c r="X198" s="387"/>
      <c r="Y198" s="387"/>
      <c r="Z198" s="387"/>
      <c r="AA198" s="387"/>
      <c r="AB198" s="387"/>
      <c r="AC198" s="387"/>
      <c r="AD198" s="387"/>
    </row>
    <row r="199" spans="15:30" x14ac:dyDescent="0.3">
      <c r="O199" s="387"/>
      <c r="P199" s="387"/>
      <c r="Q199" s="387"/>
      <c r="R199" s="387"/>
      <c r="S199" s="387"/>
      <c r="T199" s="387"/>
      <c r="U199" s="387"/>
      <c r="V199" s="387"/>
      <c r="W199" s="387"/>
      <c r="X199" s="387"/>
      <c r="Y199" s="387"/>
      <c r="Z199" s="387"/>
      <c r="AA199" s="387"/>
      <c r="AB199" s="387"/>
      <c r="AC199" s="387"/>
      <c r="AD199" s="387"/>
    </row>
    <row r="200" spans="15:30" x14ac:dyDescent="0.3">
      <c r="O200" s="387"/>
      <c r="P200" s="387"/>
      <c r="Q200" s="387"/>
      <c r="R200" s="387"/>
      <c r="S200" s="387"/>
      <c r="T200" s="387"/>
      <c r="U200" s="387"/>
      <c r="V200" s="387"/>
      <c r="W200" s="387"/>
      <c r="X200" s="387"/>
      <c r="Y200" s="387"/>
      <c r="Z200" s="387"/>
      <c r="AA200" s="387"/>
      <c r="AB200" s="387"/>
      <c r="AC200" s="387"/>
      <c r="AD200" s="387"/>
    </row>
    <row r="201" spans="15:30" x14ac:dyDescent="0.3">
      <c r="O201" s="387"/>
      <c r="P201" s="387"/>
      <c r="Q201" s="387"/>
      <c r="R201" s="387"/>
      <c r="S201" s="387"/>
      <c r="T201" s="387"/>
      <c r="U201" s="387"/>
      <c r="V201" s="387"/>
      <c r="W201" s="387"/>
      <c r="X201" s="387"/>
      <c r="Y201" s="387"/>
      <c r="Z201" s="387"/>
      <c r="AA201" s="387"/>
      <c r="AB201" s="387"/>
      <c r="AC201" s="387"/>
      <c r="AD201" s="387"/>
    </row>
    <row r="202" spans="15:30" x14ac:dyDescent="0.3">
      <c r="O202" s="387"/>
      <c r="P202" s="387"/>
      <c r="Q202" s="387"/>
      <c r="R202" s="387"/>
      <c r="S202" s="387"/>
      <c r="T202" s="387"/>
      <c r="U202" s="387"/>
      <c r="V202" s="387"/>
      <c r="W202" s="387"/>
      <c r="X202" s="387"/>
      <c r="Y202" s="387"/>
      <c r="Z202" s="387"/>
      <c r="AA202" s="387"/>
      <c r="AB202" s="387"/>
      <c r="AC202" s="387"/>
      <c r="AD202" s="387"/>
    </row>
    <row r="203" spans="15:30" x14ac:dyDescent="0.3">
      <c r="O203" s="387"/>
      <c r="P203" s="387"/>
      <c r="Q203" s="387"/>
      <c r="R203" s="387"/>
      <c r="S203" s="387"/>
      <c r="T203" s="387"/>
      <c r="U203" s="387"/>
      <c r="V203" s="387"/>
      <c r="W203" s="387"/>
      <c r="X203" s="387"/>
      <c r="Y203" s="387"/>
      <c r="Z203" s="387"/>
      <c r="AA203" s="387"/>
      <c r="AB203" s="387"/>
      <c r="AC203" s="387"/>
      <c r="AD203" s="387"/>
    </row>
    <row r="204" spans="15:30" x14ac:dyDescent="0.3">
      <c r="O204" s="387"/>
      <c r="P204" s="387"/>
      <c r="Q204" s="387"/>
      <c r="R204" s="387"/>
      <c r="S204" s="387"/>
      <c r="T204" s="387"/>
      <c r="U204" s="387"/>
      <c r="V204" s="387"/>
      <c r="W204" s="387"/>
      <c r="X204" s="387"/>
      <c r="Y204" s="387"/>
      <c r="Z204" s="387"/>
      <c r="AA204" s="387"/>
      <c r="AB204" s="387"/>
      <c r="AC204" s="387"/>
      <c r="AD204" s="387"/>
    </row>
    <row r="205" spans="15:30" x14ac:dyDescent="0.3">
      <c r="O205" s="387"/>
      <c r="P205" s="387"/>
      <c r="Q205" s="387"/>
      <c r="R205" s="387"/>
      <c r="S205" s="387"/>
      <c r="T205" s="387"/>
      <c r="U205" s="387"/>
      <c r="V205" s="387"/>
      <c r="W205" s="387"/>
      <c r="X205" s="387"/>
      <c r="Y205" s="387"/>
      <c r="Z205" s="387"/>
      <c r="AA205" s="387"/>
      <c r="AB205" s="387"/>
      <c r="AC205" s="387"/>
      <c r="AD205" s="387"/>
    </row>
    <row r="206" spans="15:30" x14ac:dyDescent="0.3">
      <c r="O206" s="387"/>
      <c r="P206" s="387"/>
      <c r="Q206" s="387"/>
      <c r="R206" s="387"/>
      <c r="S206" s="387"/>
      <c r="T206" s="387"/>
      <c r="U206" s="387"/>
      <c r="V206" s="387"/>
      <c r="W206" s="387"/>
      <c r="X206" s="387"/>
      <c r="Y206" s="387"/>
      <c r="Z206" s="387"/>
      <c r="AA206" s="387"/>
      <c r="AB206" s="387"/>
      <c r="AC206" s="387"/>
      <c r="AD206" s="387"/>
    </row>
    <row r="207" spans="15:30" x14ac:dyDescent="0.3">
      <c r="O207" s="387"/>
      <c r="P207" s="387"/>
      <c r="Q207" s="387"/>
      <c r="R207" s="387"/>
      <c r="S207" s="387"/>
      <c r="T207" s="387"/>
      <c r="U207" s="387"/>
      <c r="V207" s="387"/>
      <c r="W207" s="387"/>
      <c r="X207" s="387"/>
      <c r="Y207" s="387"/>
      <c r="Z207" s="387"/>
      <c r="AA207" s="387"/>
      <c r="AB207" s="387"/>
      <c r="AC207" s="387"/>
      <c r="AD207" s="387"/>
    </row>
    <row r="208" spans="15:30" x14ac:dyDescent="0.3">
      <c r="O208" s="387"/>
      <c r="P208" s="387"/>
      <c r="Q208" s="387"/>
      <c r="R208" s="387"/>
      <c r="S208" s="387"/>
      <c r="T208" s="387"/>
      <c r="U208" s="387"/>
      <c r="V208" s="387"/>
      <c r="W208" s="387"/>
      <c r="X208" s="387"/>
      <c r="Y208" s="387"/>
      <c r="Z208" s="387"/>
      <c r="AA208" s="387"/>
      <c r="AB208" s="387"/>
      <c r="AC208" s="387"/>
      <c r="AD208" s="387"/>
    </row>
    <row r="209" spans="15:30" x14ac:dyDescent="0.3">
      <c r="O209" s="387"/>
      <c r="P209" s="387"/>
      <c r="Q209" s="387"/>
      <c r="R209" s="387"/>
      <c r="S209" s="387"/>
      <c r="T209" s="387"/>
      <c r="U209" s="387"/>
      <c r="V209" s="387"/>
      <c r="W209" s="387"/>
      <c r="X209" s="387"/>
      <c r="Y209" s="387"/>
      <c r="Z209" s="387"/>
      <c r="AA209" s="387"/>
      <c r="AB209" s="387"/>
      <c r="AC209" s="387"/>
      <c r="AD209" s="387"/>
    </row>
    <row r="210" spans="15:30" x14ac:dyDescent="0.3">
      <c r="O210" s="387"/>
      <c r="P210" s="387"/>
      <c r="Q210" s="387"/>
      <c r="R210" s="387"/>
      <c r="S210" s="387"/>
      <c r="T210" s="387"/>
      <c r="U210" s="387"/>
      <c r="V210" s="387"/>
      <c r="W210" s="387"/>
      <c r="X210" s="387"/>
      <c r="Y210" s="387"/>
      <c r="Z210" s="387"/>
      <c r="AA210" s="387"/>
      <c r="AB210" s="387"/>
      <c r="AC210" s="387"/>
      <c r="AD210" s="387"/>
    </row>
    <row r="211" spans="15:30" x14ac:dyDescent="0.3">
      <c r="O211" s="387"/>
      <c r="P211" s="387"/>
      <c r="Q211" s="387"/>
      <c r="R211" s="387"/>
      <c r="S211" s="387"/>
      <c r="T211" s="387"/>
      <c r="U211" s="387"/>
      <c r="V211" s="387"/>
      <c r="W211" s="387"/>
      <c r="X211" s="387"/>
      <c r="Y211" s="387"/>
      <c r="Z211" s="387"/>
      <c r="AA211" s="387"/>
      <c r="AB211" s="387"/>
      <c r="AC211" s="387"/>
      <c r="AD211" s="387"/>
    </row>
    <row r="212" spans="15:30" x14ac:dyDescent="0.3">
      <c r="O212" s="387"/>
      <c r="P212" s="387"/>
      <c r="Q212" s="387"/>
      <c r="R212" s="387"/>
      <c r="S212" s="387"/>
      <c r="T212" s="387"/>
      <c r="U212" s="387"/>
      <c r="V212" s="387"/>
      <c r="W212" s="387"/>
      <c r="X212" s="387"/>
      <c r="Y212" s="387"/>
      <c r="Z212" s="387"/>
      <c r="AA212" s="387"/>
      <c r="AB212" s="387"/>
      <c r="AC212" s="387"/>
      <c r="AD212" s="387"/>
    </row>
    <row r="213" spans="15:30" x14ac:dyDescent="0.3">
      <c r="O213" s="387"/>
      <c r="P213" s="387"/>
      <c r="Q213" s="387"/>
      <c r="R213" s="387"/>
      <c r="S213" s="387"/>
      <c r="T213" s="387"/>
      <c r="U213" s="387"/>
      <c r="V213" s="387"/>
      <c r="W213" s="387"/>
      <c r="X213" s="387"/>
      <c r="Y213" s="387"/>
      <c r="Z213" s="387"/>
      <c r="AA213" s="387"/>
      <c r="AB213" s="387"/>
      <c r="AC213" s="387"/>
      <c r="AD213" s="387"/>
    </row>
    <row r="214" spans="15:30" x14ac:dyDescent="0.3">
      <c r="O214" s="387"/>
      <c r="P214" s="387"/>
      <c r="Q214" s="387"/>
      <c r="R214" s="387"/>
      <c r="S214" s="387"/>
      <c r="T214" s="387"/>
      <c r="U214" s="387"/>
      <c r="V214" s="387"/>
      <c r="W214" s="387"/>
      <c r="X214" s="387"/>
      <c r="Y214" s="387"/>
      <c r="Z214" s="387"/>
      <c r="AA214" s="387"/>
      <c r="AB214" s="387"/>
      <c r="AC214" s="387"/>
      <c r="AD214" s="387"/>
    </row>
    <row r="215" spans="15:30" x14ac:dyDescent="0.3">
      <c r="O215" s="387"/>
      <c r="P215" s="387"/>
      <c r="Q215" s="387"/>
      <c r="R215" s="387"/>
      <c r="S215" s="387"/>
      <c r="T215" s="387"/>
      <c r="U215" s="387"/>
      <c r="V215" s="387"/>
      <c r="W215" s="387"/>
      <c r="X215" s="387"/>
      <c r="Y215" s="387"/>
      <c r="Z215" s="387"/>
      <c r="AA215" s="387"/>
      <c r="AB215" s="387"/>
      <c r="AC215" s="387"/>
      <c r="AD215" s="387"/>
    </row>
    <row r="216" spans="15:30" x14ac:dyDescent="0.3">
      <c r="O216" s="387"/>
      <c r="P216" s="387"/>
      <c r="Q216" s="387"/>
      <c r="R216" s="387"/>
      <c r="S216" s="387"/>
      <c r="T216" s="387"/>
      <c r="U216" s="387"/>
      <c r="V216" s="387"/>
      <c r="W216" s="387"/>
      <c r="X216" s="387"/>
      <c r="Y216" s="387"/>
      <c r="Z216" s="387"/>
      <c r="AA216" s="387"/>
      <c r="AB216" s="387"/>
      <c r="AC216" s="387"/>
      <c r="AD216" s="387"/>
    </row>
    <row r="217" spans="15:30" x14ac:dyDescent="0.3">
      <c r="O217" s="387"/>
      <c r="P217" s="387"/>
      <c r="Q217" s="387"/>
      <c r="R217" s="387"/>
      <c r="S217" s="387"/>
      <c r="T217" s="387"/>
      <c r="U217" s="387"/>
      <c r="V217" s="387"/>
      <c r="W217" s="387"/>
      <c r="X217" s="387"/>
      <c r="Y217" s="387"/>
      <c r="Z217" s="387"/>
      <c r="AA217" s="387"/>
      <c r="AB217" s="387"/>
      <c r="AC217" s="387"/>
      <c r="AD217" s="387"/>
    </row>
    <row r="218" spans="15:30" x14ac:dyDescent="0.3">
      <c r="O218" s="387"/>
      <c r="P218" s="387"/>
      <c r="Q218" s="387"/>
      <c r="R218" s="387"/>
      <c r="S218" s="387"/>
      <c r="T218" s="387"/>
      <c r="U218" s="387"/>
      <c r="V218" s="387"/>
      <c r="W218" s="387"/>
      <c r="X218" s="387"/>
      <c r="Y218" s="387"/>
      <c r="Z218" s="387"/>
      <c r="AA218" s="387"/>
      <c r="AB218" s="387"/>
      <c r="AC218" s="387"/>
      <c r="AD218" s="387"/>
    </row>
    <row r="219" spans="15:30" x14ac:dyDescent="0.3">
      <c r="O219" s="387"/>
      <c r="P219" s="387"/>
      <c r="Q219" s="387"/>
      <c r="R219" s="387"/>
      <c r="S219" s="387"/>
      <c r="T219" s="387"/>
      <c r="U219" s="387"/>
      <c r="V219" s="387"/>
      <c r="W219" s="387"/>
      <c r="X219" s="387"/>
      <c r="Y219" s="387"/>
      <c r="Z219" s="387"/>
      <c r="AA219" s="387"/>
      <c r="AB219" s="387"/>
      <c r="AC219" s="387"/>
      <c r="AD219" s="387"/>
    </row>
    <row r="220" spans="15:30" x14ac:dyDescent="0.3">
      <c r="O220" s="387"/>
      <c r="P220" s="387"/>
      <c r="Q220" s="387"/>
      <c r="R220" s="387"/>
      <c r="S220" s="387"/>
      <c r="T220" s="387"/>
      <c r="U220" s="387"/>
      <c r="V220" s="387"/>
      <c r="W220" s="387"/>
      <c r="X220" s="387"/>
      <c r="Y220" s="387"/>
      <c r="Z220" s="387"/>
      <c r="AA220" s="387"/>
      <c r="AB220" s="387"/>
      <c r="AC220" s="387"/>
      <c r="AD220" s="387"/>
    </row>
    <row r="221" spans="15:30" x14ac:dyDescent="0.3">
      <c r="O221" s="387"/>
      <c r="P221" s="387"/>
      <c r="Q221" s="387"/>
      <c r="R221" s="387"/>
      <c r="S221" s="387"/>
      <c r="T221" s="387"/>
      <c r="U221" s="387"/>
      <c r="V221" s="387"/>
      <c r="W221" s="387"/>
      <c r="X221" s="387"/>
      <c r="Y221" s="387"/>
      <c r="Z221" s="387"/>
      <c r="AA221" s="387"/>
      <c r="AB221" s="387"/>
      <c r="AC221" s="387"/>
      <c r="AD221" s="387"/>
    </row>
    <row r="222" spans="15:30" x14ac:dyDescent="0.3">
      <c r="O222" s="387"/>
      <c r="P222" s="387"/>
      <c r="Q222" s="387"/>
      <c r="R222" s="387"/>
      <c r="S222" s="387"/>
      <c r="T222" s="387"/>
      <c r="U222" s="387"/>
      <c r="V222" s="387"/>
      <c r="W222" s="387"/>
      <c r="X222" s="387"/>
      <c r="Y222" s="387"/>
      <c r="Z222" s="387"/>
      <c r="AA222" s="387"/>
      <c r="AB222" s="387"/>
      <c r="AC222" s="387"/>
      <c r="AD222" s="387"/>
    </row>
    <row r="223" spans="15:30" x14ac:dyDescent="0.3">
      <c r="O223" s="387"/>
      <c r="P223" s="387"/>
      <c r="Q223" s="387"/>
      <c r="R223" s="387"/>
      <c r="S223" s="387"/>
      <c r="T223" s="387"/>
      <c r="U223" s="387"/>
      <c r="V223" s="387"/>
      <c r="W223" s="387"/>
      <c r="X223" s="387"/>
      <c r="Y223" s="387"/>
      <c r="Z223" s="387"/>
      <c r="AA223" s="387"/>
      <c r="AB223" s="387"/>
      <c r="AC223" s="387"/>
      <c r="AD223" s="387"/>
    </row>
    <row r="224" spans="15:30" x14ac:dyDescent="0.3">
      <c r="O224" s="387"/>
      <c r="P224" s="387"/>
      <c r="Q224" s="387"/>
      <c r="R224" s="387"/>
      <c r="S224" s="387"/>
      <c r="T224" s="387"/>
      <c r="U224" s="387"/>
      <c r="V224" s="387"/>
      <c r="W224" s="387"/>
      <c r="X224" s="387"/>
      <c r="Y224" s="387"/>
      <c r="Z224" s="387"/>
      <c r="AA224" s="387"/>
      <c r="AB224" s="387"/>
      <c r="AC224" s="387"/>
      <c r="AD224" s="387"/>
    </row>
    <row r="225" spans="15:30" x14ac:dyDescent="0.3">
      <c r="O225" s="387"/>
      <c r="P225" s="387"/>
      <c r="Q225" s="387"/>
      <c r="R225" s="387"/>
      <c r="S225" s="387"/>
      <c r="T225" s="387"/>
      <c r="U225" s="387"/>
      <c r="V225" s="387"/>
      <c r="W225" s="387"/>
      <c r="X225" s="387"/>
      <c r="Y225" s="387"/>
      <c r="Z225" s="387"/>
      <c r="AA225" s="387"/>
      <c r="AB225" s="387"/>
      <c r="AC225" s="387"/>
      <c r="AD225" s="387"/>
    </row>
    <row r="226" spans="15:30" x14ac:dyDescent="0.3">
      <c r="O226" s="387"/>
      <c r="P226" s="387"/>
      <c r="Q226" s="387"/>
      <c r="R226" s="387"/>
      <c r="S226" s="387"/>
      <c r="T226" s="387"/>
      <c r="U226" s="387"/>
      <c r="V226" s="387"/>
      <c r="W226" s="387"/>
      <c r="X226" s="387"/>
      <c r="Y226" s="387"/>
      <c r="Z226" s="387"/>
      <c r="AA226" s="387"/>
      <c r="AB226" s="387"/>
      <c r="AC226" s="387"/>
      <c r="AD226" s="387"/>
    </row>
    <row r="227" spans="15:30" x14ac:dyDescent="0.3">
      <c r="O227" s="387"/>
      <c r="P227" s="387"/>
      <c r="Q227" s="387"/>
      <c r="R227" s="387"/>
      <c r="S227" s="387"/>
      <c r="T227" s="387"/>
      <c r="U227" s="387"/>
      <c r="V227" s="387"/>
      <c r="W227" s="387"/>
      <c r="X227" s="387"/>
      <c r="Y227" s="387"/>
      <c r="Z227" s="387"/>
      <c r="AA227" s="387"/>
      <c r="AB227" s="387"/>
      <c r="AC227" s="387"/>
      <c r="AD227" s="387"/>
    </row>
    <row r="228" spans="15:30" x14ac:dyDescent="0.3">
      <c r="O228" s="387"/>
      <c r="P228" s="387"/>
      <c r="Q228" s="387"/>
      <c r="R228" s="387"/>
      <c r="S228" s="387"/>
      <c r="T228" s="387"/>
      <c r="U228" s="387"/>
      <c r="V228" s="387"/>
      <c r="W228" s="387"/>
      <c r="X228" s="387"/>
      <c r="Y228" s="387"/>
      <c r="Z228" s="387"/>
      <c r="AA228" s="387"/>
      <c r="AB228" s="387"/>
      <c r="AC228" s="387"/>
      <c r="AD228" s="387"/>
    </row>
    <row r="229" spans="15:30" x14ac:dyDescent="0.3">
      <c r="O229" s="387"/>
      <c r="P229" s="387"/>
      <c r="Q229" s="387"/>
      <c r="R229" s="387"/>
      <c r="S229" s="387"/>
      <c r="T229" s="387"/>
      <c r="U229" s="387"/>
      <c r="V229" s="387"/>
      <c r="W229" s="387"/>
      <c r="X229" s="387"/>
      <c r="Y229" s="387"/>
      <c r="Z229" s="387"/>
      <c r="AA229" s="387"/>
      <c r="AB229" s="387"/>
      <c r="AC229" s="387"/>
      <c r="AD229" s="387"/>
    </row>
    <row r="230" spans="15:30" x14ac:dyDescent="0.3">
      <c r="O230" s="387"/>
      <c r="P230" s="387"/>
      <c r="Q230" s="387"/>
      <c r="R230" s="387"/>
      <c r="S230" s="387"/>
      <c r="T230" s="387"/>
      <c r="U230" s="387"/>
      <c r="V230" s="387"/>
      <c r="W230" s="387"/>
      <c r="X230" s="387"/>
      <c r="Y230" s="387"/>
      <c r="Z230" s="387"/>
      <c r="AA230" s="387"/>
      <c r="AB230" s="387"/>
      <c r="AC230" s="387"/>
      <c r="AD230" s="387"/>
    </row>
    <row r="231" spans="15:30" x14ac:dyDescent="0.3">
      <c r="O231" s="387"/>
      <c r="P231" s="387"/>
      <c r="Q231" s="387"/>
      <c r="R231" s="387"/>
      <c r="S231" s="387"/>
      <c r="T231" s="387"/>
      <c r="U231" s="387"/>
      <c r="V231" s="387"/>
      <c r="W231" s="387"/>
      <c r="X231" s="387"/>
      <c r="Y231" s="387"/>
      <c r="Z231" s="387"/>
      <c r="AA231" s="387"/>
      <c r="AB231" s="387"/>
      <c r="AC231" s="387"/>
      <c r="AD231" s="387"/>
    </row>
    <row r="232" spans="15:30" x14ac:dyDescent="0.3">
      <c r="O232" s="387"/>
      <c r="P232" s="387"/>
      <c r="Q232" s="387"/>
      <c r="R232" s="387"/>
      <c r="S232" s="387"/>
      <c r="T232" s="387"/>
      <c r="U232" s="387"/>
      <c r="V232" s="387"/>
      <c r="W232" s="387"/>
      <c r="X232" s="387"/>
      <c r="Y232" s="387"/>
      <c r="Z232" s="387"/>
      <c r="AA232" s="387"/>
      <c r="AB232" s="387"/>
      <c r="AC232" s="387"/>
      <c r="AD232" s="387"/>
    </row>
    <row r="233" spans="15:30" x14ac:dyDescent="0.3">
      <c r="O233" s="387"/>
      <c r="P233" s="387"/>
      <c r="Q233" s="387"/>
      <c r="R233" s="387"/>
      <c r="S233" s="387"/>
      <c r="T233" s="387"/>
      <c r="U233" s="387"/>
      <c r="V233" s="387"/>
      <c r="W233" s="387"/>
      <c r="X233" s="387"/>
      <c r="Y233" s="387"/>
      <c r="Z233" s="387"/>
      <c r="AA233" s="387"/>
      <c r="AB233" s="387"/>
      <c r="AC233" s="387"/>
      <c r="AD233" s="387"/>
    </row>
    <row r="234" spans="15:30" x14ac:dyDescent="0.3">
      <c r="O234" s="387"/>
      <c r="P234" s="387"/>
      <c r="Q234" s="387"/>
      <c r="R234" s="387"/>
      <c r="S234" s="387"/>
      <c r="T234" s="387"/>
      <c r="U234" s="387"/>
      <c r="V234" s="387"/>
      <c r="W234" s="387"/>
      <c r="X234" s="387"/>
      <c r="Y234" s="387"/>
      <c r="Z234" s="387"/>
      <c r="AA234" s="387"/>
      <c r="AB234" s="387"/>
      <c r="AC234" s="387"/>
      <c r="AD234" s="387"/>
    </row>
    <row r="235" spans="15:30" x14ac:dyDescent="0.3">
      <c r="O235" s="387"/>
      <c r="P235" s="387"/>
      <c r="Q235" s="387"/>
      <c r="R235" s="387"/>
      <c r="S235" s="387"/>
      <c r="T235" s="387"/>
      <c r="U235" s="387"/>
      <c r="V235" s="387"/>
      <c r="W235" s="387"/>
      <c r="X235" s="387"/>
      <c r="Y235" s="387"/>
      <c r="Z235" s="387"/>
      <c r="AA235" s="387"/>
      <c r="AB235" s="387"/>
      <c r="AC235" s="387"/>
      <c r="AD235" s="387"/>
    </row>
    <row r="236" spans="15:30" x14ac:dyDescent="0.3">
      <c r="O236" s="387"/>
      <c r="P236" s="387"/>
      <c r="Q236" s="387"/>
      <c r="R236" s="387"/>
      <c r="S236" s="387"/>
      <c r="T236" s="387"/>
      <c r="U236" s="387"/>
      <c r="V236" s="387"/>
      <c r="W236" s="387"/>
      <c r="X236" s="387"/>
      <c r="Y236" s="387"/>
      <c r="Z236" s="387"/>
      <c r="AA236" s="387"/>
      <c r="AB236" s="387"/>
      <c r="AC236" s="387"/>
      <c r="AD236" s="387"/>
    </row>
    <row r="237" spans="15:30" x14ac:dyDescent="0.3">
      <c r="O237" s="387"/>
      <c r="P237" s="387"/>
      <c r="Q237" s="387"/>
      <c r="R237" s="387"/>
      <c r="S237" s="387"/>
      <c r="T237" s="387"/>
      <c r="U237" s="387"/>
      <c r="V237" s="387"/>
      <c r="W237" s="387"/>
      <c r="X237" s="387"/>
      <c r="Y237" s="387"/>
      <c r="Z237" s="387"/>
      <c r="AA237" s="387"/>
      <c r="AB237" s="387"/>
      <c r="AC237" s="387"/>
      <c r="AD237" s="387"/>
    </row>
    <row r="238" spans="15:30" x14ac:dyDescent="0.3">
      <c r="O238" s="387"/>
      <c r="P238" s="387"/>
      <c r="Q238" s="387"/>
      <c r="R238" s="387"/>
      <c r="S238" s="387"/>
      <c r="T238" s="387"/>
      <c r="U238" s="387"/>
      <c r="V238" s="387"/>
      <c r="W238" s="387"/>
      <c r="X238" s="387"/>
      <c r="Y238" s="387"/>
      <c r="Z238" s="387"/>
      <c r="AA238" s="387"/>
      <c r="AB238" s="387"/>
      <c r="AC238" s="387"/>
      <c r="AD238" s="387"/>
    </row>
    <row r="239" spans="15:30" x14ac:dyDescent="0.3">
      <c r="O239" s="387"/>
      <c r="P239" s="387"/>
      <c r="Q239" s="387"/>
      <c r="R239" s="387"/>
      <c r="S239" s="387"/>
      <c r="T239" s="387"/>
      <c r="U239" s="387"/>
      <c r="V239" s="387"/>
      <c r="W239" s="387"/>
      <c r="X239" s="387"/>
      <c r="Y239" s="387"/>
      <c r="Z239" s="387"/>
      <c r="AA239" s="387"/>
      <c r="AB239" s="387"/>
      <c r="AC239" s="387"/>
      <c r="AD239" s="387"/>
    </row>
    <row r="240" spans="15:30" x14ac:dyDescent="0.3">
      <c r="O240" s="387"/>
      <c r="P240" s="387"/>
      <c r="Q240" s="387"/>
      <c r="R240" s="387"/>
      <c r="S240" s="387"/>
      <c r="T240" s="387"/>
      <c r="U240" s="387"/>
      <c r="V240" s="387"/>
      <c r="W240" s="387"/>
      <c r="X240" s="387"/>
      <c r="Y240" s="387"/>
      <c r="Z240" s="387"/>
      <c r="AA240" s="387"/>
      <c r="AB240" s="387"/>
      <c r="AC240" s="387"/>
      <c r="AD240" s="387"/>
    </row>
    <row r="241" spans="15:30" x14ac:dyDescent="0.3">
      <c r="O241" s="387"/>
      <c r="P241" s="387"/>
      <c r="Q241" s="387"/>
      <c r="R241" s="387"/>
      <c r="S241" s="387"/>
      <c r="T241" s="387"/>
      <c r="U241" s="387"/>
      <c r="V241" s="387"/>
      <c r="W241" s="387"/>
      <c r="X241" s="387"/>
      <c r="Y241" s="387"/>
      <c r="Z241" s="387"/>
      <c r="AA241" s="387"/>
      <c r="AB241" s="387"/>
      <c r="AC241" s="387"/>
      <c r="AD241" s="387"/>
    </row>
    <row r="242" spans="15:30" x14ac:dyDescent="0.3">
      <c r="O242" s="387"/>
      <c r="P242" s="387"/>
      <c r="Q242" s="387"/>
      <c r="R242" s="387"/>
      <c r="S242" s="387"/>
      <c r="T242" s="387"/>
      <c r="U242" s="387"/>
      <c r="V242" s="387"/>
      <c r="W242" s="387"/>
      <c r="X242" s="387"/>
      <c r="Y242" s="387"/>
      <c r="Z242" s="387"/>
      <c r="AA242" s="387"/>
      <c r="AB242" s="387"/>
      <c r="AC242" s="387"/>
      <c r="AD242" s="387"/>
    </row>
    <row r="243" spans="15:30" x14ac:dyDescent="0.3">
      <c r="O243" s="387"/>
      <c r="P243" s="387"/>
      <c r="Q243" s="387"/>
      <c r="R243" s="387"/>
      <c r="S243" s="387"/>
      <c r="T243" s="387"/>
      <c r="U243" s="387"/>
      <c r="V243" s="387"/>
      <c r="W243" s="387"/>
      <c r="X243" s="387"/>
      <c r="Y243" s="387"/>
      <c r="Z243" s="387"/>
      <c r="AA243" s="387"/>
      <c r="AB243" s="387"/>
      <c r="AC243" s="387"/>
      <c r="AD243" s="387"/>
    </row>
    <row r="244" spans="15:30" x14ac:dyDescent="0.3">
      <c r="O244" s="387"/>
      <c r="P244" s="387"/>
      <c r="Q244" s="387"/>
      <c r="R244" s="387"/>
      <c r="S244" s="387"/>
      <c r="T244" s="387"/>
      <c r="U244" s="387"/>
      <c r="V244" s="387"/>
      <c r="W244" s="387"/>
      <c r="X244" s="387"/>
      <c r="Y244" s="387"/>
      <c r="Z244" s="387"/>
      <c r="AA244" s="387"/>
      <c r="AB244" s="387"/>
      <c r="AC244" s="387"/>
      <c r="AD244" s="387"/>
    </row>
    <row r="245" spans="15:30" x14ac:dyDescent="0.3">
      <c r="O245" s="387"/>
      <c r="P245" s="387"/>
      <c r="Q245" s="387"/>
      <c r="R245" s="387"/>
      <c r="S245" s="387"/>
      <c r="T245" s="387"/>
      <c r="U245" s="387"/>
      <c r="V245" s="387"/>
      <c r="W245" s="387"/>
      <c r="X245" s="387"/>
      <c r="Y245" s="387"/>
      <c r="Z245" s="387"/>
      <c r="AA245" s="387"/>
      <c r="AB245" s="387"/>
      <c r="AC245" s="387"/>
      <c r="AD245" s="387"/>
    </row>
    <row r="246" spans="15:30" x14ac:dyDescent="0.3">
      <c r="O246" s="387"/>
      <c r="P246" s="387"/>
      <c r="Q246" s="387"/>
      <c r="R246" s="387"/>
      <c r="S246" s="387"/>
      <c r="T246" s="387"/>
      <c r="U246" s="387"/>
      <c r="V246" s="387"/>
      <c r="W246" s="387"/>
      <c r="X246" s="387"/>
      <c r="Y246" s="387"/>
      <c r="Z246" s="387"/>
      <c r="AA246" s="387"/>
      <c r="AB246" s="387"/>
      <c r="AC246" s="387"/>
      <c r="AD246" s="387"/>
    </row>
    <row r="247" spans="15:30" x14ac:dyDescent="0.3">
      <c r="O247" s="387"/>
      <c r="P247" s="387"/>
      <c r="Q247" s="387"/>
      <c r="R247" s="387"/>
      <c r="S247" s="387"/>
      <c r="T247" s="387"/>
      <c r="U247" s="387"/>
      <c r="V247" s="387"/>
      <c r="W247" s="387"/>
      <c r="X247" s="387"/>
      <c r="Y247" s="387"/>
      <c r="Z247" s="387"/>
      <c r="AA247" s="387"/>
      <c r="AB247" s="387"/>
      <c r="AC247" s="387"/>
      <c r="AD247" s="387"/>
    </row>
    <row r="248" spans="15:30" x14ac:dyDescent="0.3">
      <c r="O248" s="387"/>
      <c r="P248" s="387"/>
      <c r="Q248" s="387"/>
      <c r="R248" s="387"/>
      <c r="S248" s="387"/>
      <c r="T248" s="387"/>
      <c r="U248" s="387"/>
      <c r="V248" s="387"/>
      <c r="W248" s="387"/>
      <c r="X248" s="387"/>
      <c r="Y248" s="387"/>
      <c r="Z248" s="387"/>
      <c r="AA248" s="387"/>
      <c r="AB248" s="387"/>
      <c r="AC248" s="387"/>
      <c r="AD248" s="387"/>
    </row>
    <row r="249" spans="15:30" x14ac:dyDescent="0.3">
      <c r="O249" s="387"/>
      <c r="P249" s="387"/>
      <c r="Q249" s="387"/>
      <c r="R249" s="387"/>
      <c r="S249" s="387"/>
      <c r="T249" s="387"/>
      <c r="U249" s="387"/>
      <c r="V249" s="387"/>
      <c r="W249" s="387"/>
      <c r="X249" s="387"/>
      <c r="Y249" s="387"/>
      <c r="Z249" s="387"/>
      <c r="AA249" s="387"/>
      <c r="AB249" s="387"/>
      <c r="AC249" s="387"/>
      <c r="AD249" s="387"/>
    </row>
    <row r="250" spans="15:30" x14ac:dyDescent="0.3">
      <c r="O250" s="387"/>
      <c r="P250" s="387"/>
      <c r="Q250" s="387"/>
      <c r="R250" s="387"/>
      <c r="S250" s="387"/>
      <c r="T250" s="387"/>
      <c r="U250" s="387"/>
      <c r="V250" s="387"/>
      <c r="W250" s="387"/>
      <c r="X250" s="387"/>
      <c r="Y250" s="387"/>
      <c r="Z250" s="387"/>
      <c r="AA250" s="387"/>
      <c r="AB250" s="387"/>
      <c r="AC250" s="387"/>
      <c r="AD250" s="387"/>
    </row>
    <row r="251" spans="15:30" x14ac:dyDescent="0.3">
      <c r="O251" s="387"/>
      <c r="P251" s="387"/>
      <c r="Q251" s="387"/>
      <c r="R251" s="387"/>
      <c r="S251" s="387"/>
      <c r="T251" s="387"/>
      <c r="U251" s="387"/>
      <c r="V251" s="387"/>
      <c r="W251" s="387"/>
      <c r="X251" s="387"/>
      <c r="Y251" s="387"/>
      <c r="Z251" s="387"/>
      <c r="AA251" s="387"/>
      <c r="AB251" s="387"/>
      <c r="AC251" s="387"/>
      <c r="AD251" s="387"/>
    </row>
    <row r="252" spans="15:30" x14ac:dyDescent="0.3">
      <c r="O252" s="387"/>
      <c r="P252" s="387"/>
      <c r="Q252" s="387"/>
      <c r="R252" s="387"/>
      <c r="S252" s="387"/>
      <c r="T252" s="387"/>
      <c r="U252" s="387"/>
      <c r="V252" s="387"/>
      <c r="W252" s="387"/>
      <c r="X252" s="387"/>
      <c r="Y252" s="387"/>
      <c r="Z252" s="387"/>
      <c r="AA252" s="387"/>
      <c r="AB252" s="387"/>
      <c r="AC252" s="387"/>
      <c r="AD252" s="387"/>
    </row>
    <row r="253" spans="15:30" x14ac:dyDescent="0.3">
      <c r="O253" s="387"/>
      <c r="P253" s="387"/>
      <c r="Q253" s="387"/>
      <c r="R253" s="387"/>
      <c r="S253" s="387"/>
      <c r="T253" s="387"/>
      <c r="U253" s="387"/>
      <c r="V253" s="387"/>
      <c r="W253" s="387"/>
      <c r="X253" s="387"/>
      <c r="Y253" s="387"/>
      <c r="Z253" s="387"/>
      <c r="AA253" s="387"/>
      <c r="AB253" s="387"/>
      <c r="AC253" s="387"/>
      <c r="AD253" s="387"/>
    </row>
    <row r="254" spans="15:30" x14ac:dyDescent="0.3">
      <c r="O254" s="387"/>
      <c r="P254" s="387"/>
      <c r="Q254" s="387"/>
      <c r="R254" s="387"/>
      <c r="S254" s="387"/>
      <c r="T254" s="387"/>
      <c r="U254" s="387"/>
      <c r="V254" s="387"/>
      <c r="W254" s="387"/>
      <c r="X254" s="387"/>
      <c r="Y254" s="387"/>
      <c r="Z254" s="387"/>
      <c r="AA254" s="387"/>
      <c r="AB254" s="387"/>
      <c r="AC254" s="387"/>
      <c r="AD254" s="387"/>
    </row>
    <row r="255" spans="15:30" x14ac:dyDescent="0.3">
      <c r="O255" s="387"/>
      <c r="P255" s="387"/>
      <c r="Q255" s="387"/>
      <c r="R255" s="387"/>
      <c r="S255" s="387"/>
      <c r="T255" s="387"/>
      <c r="U255" s="387"/>
      <c r="V255" s="387"/>
      <c r="W255" s="387"/>
      <c r="X255" s="387"/>
      <c r="Y255" s="387"/>
      <c r="Z255" s="387"/>
      <c r="AA255" s="387"/>
      <c r="AB255" s="387"/>
      <c r="AC255" s="387"/>
      <c r="AD255" s="387"/>
    </row>
    <row r="256" spans="15:30" x14ac:dyDescent="0.3">
      <c r="O256" s="387"/>
      <c r="P256" s="387"/>
      <c r="Q256" s="387"/>
      <c r="R256" s="387"/>
      <c r="S256" s="387"/>
      <c r="T256" s="387"/>
      <c r="U256" s="387"/>
      <c r="V256" s="387"/>
      <c r="W256" s="387"/>
      <c r="X256" s="387"/>
      <c r="Y256" s="387"/>
      <c r="Z256" s="387"/>
      <c r="AA256" s="387"/>
      <c r="AB256" s="387"/>
      <c r="AC256" s="387"/>
      <c r="AD256" s="387"/>
    </row>
    <row r="257" spans="15:30" x14ac:dyDescent="0.3">
      <c r="O257" s="387"/>
      <c r="P257" s="387"/>
      <c r="Q257" s="387"/>
      <c r="R257" s="387"/>
      <c r="S257" s="387"/>
      <c r="T257" s="387"/>
      <c r="U257" s="387"/>
      <c r="V257" s="387"/>
      <c r="W257" s="387"/>
      <c r="X257" s="387"/>
      <c r="Y257" s="387"/>
      <c r="Z257" s="387"/>
      <c r="AA257" s="387"/>
      <c r="AB257" s="387"/>
      <c r="AC257" s="387"/>
      <c r="AD257" s="387"/>
    </row>
    <row r="258" spans="15:30" x14ac:dyDescent="0.3">
      <c r="O258" s="387"/>
      <c r="P258" s="387"/>
      <c r="Q258" s="387"/>
      <c r="R258" s="387"/>
      <c r="S258" s="387"/>
      <c r="T258" s="387"/>
      <c r="U258" s="387"/>
      <c r="V258" s="387"/>
      <c r="W258" s="387"/>
      <c r="X258" s="387"/>
      <c r="Y258" s="387"/>
      <c r="Z258" s="387"/>
      <c r="AA258" s="387"/>
      <c r="AB258" s="387"/>
      <c r="AC258" s="387"/>
      <c r="AD258" s="387"/>
    </row>
    <row r="259" spans="15:30" x14ac:dyDescent="0.3">
      <c r="O259" s="387"/>
      <c r="P259" s="387"/>
      <c r="Q259" s="387"/>
      <c r="R259" s="387"/>
      <c r="S259" s="387"/>
      <c r="T259" s="387"/>
      <c r="U259" s="387"/>
      <c r="V259" s="387"/>
      <c r="W259" s="387"/>
      <c r="X259" s="387"/>
      <c r="Y259" s="387"/>
      <c r="Z259" s="387"/>
      <c r="AA259" s="387"/>
      <c r="AB259" s="387"/>
      <c r="AC259" s="387"/>
      <c r="AD259" s="387"/>
    </row>
    <row r="260" spans="15:30" x14ac:dyDescent="0.3">
      <c r="O260" s="387"/>
      <c r="P260" s="387"/>
      <c r="Q260" s="387"/>
      <c r="R260" s="387"/>
      <c r="S260" s="387"/>
      <c r="T260" s="387"/>
      <c r="U260" s="387"/>
      <c r="V260" s="387"/>
      <c r="W260" s="387"/>
      <c r="X260" s="387"/>
      <c r="Y260" s="387"/>
      <c r="Z260" s="387"/>
      <c r="AA260" s="387"/>
      <c r="AB260" s="387"/>
      <c r="AC260" s="387"/>
      <c r="AD260" s="387"/>
    </row>
    <row r="261" spans="15:30" x14ac:dyDescent="0.3">
      <c r="O261" s="387"/>
      <c r="P261" s="387"/>
      <c r="Q261" s="387"/>
      <c r="R261" s="387"/>
      <c r="S261" s="387"/>
      <c r="T261" s="387"/>
      <c r="U261" s="387"/>
      <c r="V261" s="387"/>
      <c r="W261" s="387"/>
      <c r="X261" s="387"/>
      <c r="Y261" s="387"/>
      <c r="Z261" s="387"/>
      <c r="AA261" s="387"/>
      <c r="AB261" s="387"/>
      <c r="AC261" s="387"/>
      <c r="AD261" s="387"/>
    </row>
    <row r="262" spans="15:30" x14ac:dyDescent="0.3">
      <c r="O262" s="387"/>
      <c r="P262" s="387"/>
      <c r="Q262" s="387"/>
      <c r="R262" s="387"/>
      <c r="S262" s="387"/>
      <c r="T262" s="387"/>
      <c r="U262" s="387"/>
      <c r="V262" s="387"/>
      <c r="W262" s="387"/>
      <c r="X262" s="387"/>
      <c r="Y262" s="387"/>
      <c r="Z262" s="387"/>
      <c r="AA262" s="387"/>
      <c r="AB262" s="387"/>
      <c r="AC262" s="387"/>
      <c r="AD262" s="387"/>
    </row>
    <row r="263" spans="15:30" x14ac:dyDescent="0.3">
      <c r="O263" s="387"/>
      <c r="P263" s="387"/>
      <c r="Q263" s="387"/>
      <c r="R263" s="387"/>
      <c r="S263" s="387"/>
      <c r="T263" s="387"/>
      <c r="U263" s="387"/>
      <c r="V263" s="387"/>
      <c r="W263" s="387"/>
      <c r="X263" s="387"/>
      <c r="Y263" s="387"/>
      <c r="Z263" s="387"/>
      <c r="AA263" s="387"/>
      <c r="AB263" s="387"/>
      <c r="AC263" s="387"/>
      <c r="AD263" s="387"/>
    </row>
    <row r="264" spans="15:30" x14ac:dyDescent="0.3">
      <c r="O264" s="387"/>
      <c r="P264" s="387"/>
      <c r="Q264" s="387"/>
      <c r="R264" s="387"/>
      <c r="S264" s="387"/>
      <c r="T264" s="387"/>
      <c r="U264" s="387"/>
      <c r="V264" s="387"/>
      <c r="W264" s="387"/>
      <c r="X264" s="387"/>
      <c r="Y264" s="387"/>
      <c r="Z264" s="387"/>
      <c r="AA264" s="387"/>
      <c r="AB264" s="387"/>
      <c r="AC264" s="387"/>
      <c r="AD264" s="387"/>
    </row>
    <row r="265" spans="15:30" x14ac:dyDescent="0.3">
      <c r="O265" s="387"/>
      <c r="P265" s="387"/>
      <c r="Q265" s="387"/>
      <c r="R265" s="387"/>
      <c r="S265" s="387"/>
      <c r="T265" s="387"/>
      <c r="U265" s="387"/>
      <c r="V265" s="387"/>
      <c r="W265" s="387"/>
      <c r="X265" s="387"/>
      <c r="Y265" s="387"/>
      <c r="Z265" s="387"/>
      <c r="AA265" s="387"/>
      <c r="AB265" s="387"/>
      <c r="AC265" s="387"/>
      <c r="AD265" s="387"/>
    </row>
    <row r="266" spans="15:30" x14ac:dyDescent="0.3">
      <c r="O266" s="387"/>
      <c r="P266" s="387"/>
      <c r="Q266" s="387"/>
      <c r="R266" s="387"/>
      <c r="S266" s="387"/>
      <c r="T266" s="387"/>
      <c r="U266" s="387"/>
      <c r="V266" s="387"/>
      <c r="W266" s="387"/>
      <c r="X266" s="387"/>
      <c r="Y266" s="387"/>
      <c r="Z266" s="387"/>
      <c r="AA266" s="387"/>
      <c r="AB266" s="387"/>
      <c r="AC266" s="387"/>
      <c r="AD266" s="387"/>
    </row>
    <row r="267" spans="15:30" x14ac:dyDescent="0.3">
      <c r="O267" s="387"/>
      <c r="P267" s="387"/>
      <c r="Q267" s="387"/>
      <c r="R267" s="387"/>
      <c r="S267" s="387"/>
      <c r="T267" s="387"/>
      <c r="U267" s="387"/>
      <c r="V267" s="387"/>
      <c r="W267" s="387"/>
      <c r="X267" s="387"/>
      <c r="Y267" s="387"/>
      <c r="Z267" s="387"/>
      <c r="AA267" s="387"/>
      <c r="AB267" s="387"/>
      <c r="AC267" s="387"/>
      <c r="AD267" s="387"/>
    </row>
    <row r="268" spans="15:30" x14ac:dyDescent="0.3">
      <c r="O268" s="387"/>
      <c r="P268" s="387"/>
      <c r="Q268" s="387"/>
      <c r="R268" s="387"/>
      <c r="S268" s="387"/>
      <c r="T268" s="387"/>
      <c r="U268" s="387"/>
      <c r="V268" s="387"/>
      <c r="W268" s="387"/>
      <c r="X268" s="387"/>
      <c r="Y268" s="387"/>
      <c r="Z268" s="387"/>
      <c r="AA268" s="387"/>
      <c r="AB268" s="387"/>
      <c r="AC268" s="387"/>
      <c r="AD268" s="387"/>
    </row>
    <row r="269" spans="15:30" x14ac:dyDescent="0.3">
      <c r="O269" s="387"/>
      <c r="P269" s="387"/>
      <c r="Q269" s="387"/>
      <c r="R269" s="387"/>
      <c r="S269" s="387"/>
      <c r="T269" s="387"/>
      <c r="U269" s="387"/>
      <c r="V269" s="387"/>
      <c r="W269" s="387"/>
      <c r="X269" s="387"/>
      <c r="Y269" s="387"/>
      <c r="Z269" s="387"/>
      <c r="AA269" s="387"/>
      <c r="AB269" s="387"/>
      <c r="AC269" s="387"/>
      <c r="AD269" s="387"/>
    </row>
    <row r="270" spans="15:30" x14ac:dyDescent="0.3">
      <c r="O270" s="387"/>
      <c r="P270" s="387"/>
      <c r="Q270" s="387"/>
      <c r="R270" s="387"/>
      <c r="S270" s="387"/>
      <c r="T270" s="387"/>
      <c r="U270" s="387"/>
      <c r="V270" s="387"/>
      <c r="W270" s="387"/>
      <c r="X270" s="387"/>
      <c r="Y270" s="387"/>
      <c r="Z270" s="387"/>
      <c r="AA270" s="387"/>
      <c r="AB270" s="387"/>
      <c r="AC270" s="387"/>
      <c r="AD270" s="387"/>
    </row>
    <row r="271" spans="15:30" x14ac:dyDescent="0.3">
      <c r="O271" s="387"/>
      <c r="P271" s="387"/>
      <c r="Q271" s="387"/>
      <c r="R271" s="387"/>
      <c r="S271" s="387"/>
      <c r="T271" s="387"/>
      <c r="U271" s="387"/>
      <c r="V271" s="387"/>
      <c r="W271" s="387"/>
      <c r="X271" s="387"/>
      <c r="Y271" s="387"/>
      <c r="Z271" s="387"/>
      <c r="AA271" s="387"/>
      <c r="AB271" s="387"/>
      <c r="AC271" s="387"/>
      <c r="AD271" s="387"/>
    </row>
    <row r="272" spans="15:30" x14ac:dyDescent="0.3">
      <c r="O272" s="387"/>
      <c r="P272" s="387"/>
      <c r="Q272" s="387"/>
      <c r="R272" s="387"/>
      <c r="S272" s="387"/>
      <c r="T272" s="387"/>
      <c r="U272" s="387"/>
      <c r="V272" s="387"/>
      <c r="W272" s="387"/>
      <c r="X272" s="387"/>
      <c r="Y272" s="387"/>
      <c r="Z272" s="387"/>
      <c r="AA272" s="387"/>
      <c r="AB272" s="387"/>
      <c r="AC272" s="387"/>
      <c r="AD272" s="387"/>
    </row>
    <row r="273" spans="15:30" x14ac:dyDescent="0.3">
      <c r="O273" s="387"/>
      <c r="P273" s="387"/>
      <c r="Q273" s="387"/>
      <c r="R273" s="387"/>
      <c r="S273" s="387"/>
      <c r="T273" s="387"/>
      <c r="U273" s="387"/>
      <c r="V273" s="387"/>
      <c r="W273" s="387"/>
      <c r="X273" s="387"/>
      <c r="Y273" s="387"/>
      <c r="Z273" s="387"/>
      <c r="AA273" s="387"/>
      <c r="AB273" s="387"/>
      <c r="AC273" s="387"/>
      <c r="AD273" s="387"/>
    </row>
    <row r="274" spans="15:30" x14ac:dyDescent="0.3">
      <c r="O274" s="387"/>
      <c r="P274" s="387"/>
      <c r="Q274" s="387"/>
      <c r="R274" s="387"/>
      <c r="S274" s="387"/>
      <c r="T274" s="387"/>
      <c r="U274" s="387"/>
      <c r="V274" s="387"/>
      <c r="W274" s="387"/>
      <c r="X274" s="387"/>
      <c r="Y274" s="387"/>
      <c r="Z274" s="387"/>
      <c r="AA274" s="387"/>
      <c r="AB274" s="387"/>
      <c r="AC274" s="387"/>
      <c r="AD274" s="387"/>
    </row>
    <row r="275" spans="15:30" x14ac:dyDescent="0.3">
      <c r="O275" s="387"/>
      <c r="P275" s="387"/>
      <c r="Q275" s="387"/>
      <c r="R275" s="387"/>
      <c r="S275" s="387"/>
      <c r="T275" s="387"/>
      <c r="U275" s="387"/>
      <c r="V275" s="387"/>
      <c r="W275" s="387"/>
      <c r="X275" s="387"/>
      <c r="Y275" s="387"/>
      <c r="Z275" s="387"/>
      <c r="AA275" s="387"/>
      <c r="AB275" s="387"/>
      <c r="AC275" s="387"/>
      <c r="AD275" s="387"/>
    </row>
    <row r="276" spans="15:30" x14ac:dyDescent="0.3">
      <c r="O276" s="387"/>
      <c r="P276" s="387"/>
      <c r="Q276" s="387"/>
      <c r="R276" s="387"/>
      <c r="S276" s="387"/>
      <c r="T276" s="387"/>
      <c r="U276" s="387"/>
      <c r="V276" s="387"/>
      <c r="W276" s="387"/>
      <c r="X276" s="387"/>
      <c r="Y276" s="387"/>
      <c r="Z276" s="387"/>
      <c r="AA276" s="387"/>
      <c r="AB276" s="387"/>
      <c r="AC276" s="387"/>
      <c r="AD276" s="387"/>
    </row>
    <row r="277" spans="15:30" x14ac:dyDescent="0.3">
      <c r="O277" s="387"/>
      <c r="P277" s="387"/>
      <c r="Q277" s="387"/>
      <c r="R277" s="387"/>
      <c r="S277" s="387"/>
      <c r="T277" s="387"/>
      <c r="U277" s="387"/>
      <c r="V277" s="387"/>
      <c r="W277" s="387"/>
      <c r="X277" s="387"/>
      <c r="Y277" s="387"/>
      <c r="Z277" s="387"/>
      <c r="AA277" s="387"/>
      <c r="AB277" s="387"/>
      <c r="AC277" s="387"/>
      <c r="AD277" s="387"/>
    </row>
    <row r="278" spans="15:30" x14ac:dyDescent="0.3">
      <c r="O278" s="387"/>
      <c r="P278" s="387"/>
      <c r="Q278" s="387"/>
      <c r="R278" s="387"/>
      <c r="S278" s="387"/>
      <c r="T278" s="387"/>
      <c r="U278" s="387"/>
      <c r="V278" s="387"/>
      <c r="W278" s="387"/>
      <c r="X278" s="387"/>
      <c r="Y278" s="387"/>
      <c r="Z278" s="387"/>
      <c r="AA278" s="387"/>
      <c r="AB278" s="387"/>
      <c r="AC278" s="387"/>
      <c r="AD278" s="387"/>
    </row>
    <row r="279" spans="15:30" x14ac:dyDescent="0.3">
      <c r="O279" s="387"/>
      <c r="P279" s="387"/>
      <c r="Q279" s="387"/>
      <c r="R279" s="387"/>
      <c r="S279" s="387"/>
      <c r="T279" s="387"/>
      <c r="U279" s="387"/>
      <c r="V279" s="387"/>
      <c r="W279" s="387"/>
      <c r="X279" s="387"/>
      <c r="Y279" s="387"/>
      <c r="Z279" s="387"/>
      <c r="AA279" s="387"/>
      <c r="AB279" s="387"/>
      <c r="AC279" s="387"/>
      <c r="AD279" s="387"/>
    </row>
    <row r="280" spans="15:30" x14ac:dyDescent="0.3">
      <c r="O280" s="387"/>
      <c r="P280" s="387"/>
      <c r="Q280" s="387"/>
      <c r="R280" s="387"/>
      <c r="S280" s="387"/>
      <c r="T280" s="387"/>
      <c r="U280" s="387"/>
      <c r="V280" s="387"/>
      <c r="W280" s="387"/>
      <c r="X280" s="387"/>
      <c r="Y280" s="387"/>
      <c r="Z280" s="387"/>
      <c r="AA280" s="387"/>
      <c r="AB280" s="387"/>
      <c r="AC280" s="387"/>
      <c r="AD280" s="387"/>
    </row>
    <row r="281" spans="15:30" x14ac:dyDescent="0.3">
      <c r="O281" s="387"/>
      <c r="P281" s="387"/>
      <c r="Q281" s="387"/>
      <c r="R281" s="387"/>
      <c r="S281" s="387"/>
      <c r="T281" s="387"/>
      <c r="U281" s="387"/>
      <c r="V281" s="387"/>
      <c r="W281" s="387"/>
      <c r="X281" s="387"/>
      <c r="Y281" s="387"/>
      <c r="Z281" s="387"/>
      <c r="AA281" s="387"/>
      <c r="AB281" s="387"/>
      <c r="AC281" s="387"/>
      <c r="AD281" s="387"/>
    </row>
    <row r="282" spans="15:30" x14ac:dyDescent="0.3">
      <c r="O282" s="387"/>
      <c r="P282" s="387"/>
      <c r="Q282" s="387"/>
      <c r="R282" s="387"/>
      <c r="S282" s="387"/>
      <c r="T282" s="387"/>
      <c r="U282" s="387"/>
      <c r="V282" s="387"/>
      <c r="W282" s="387"/>
      <c r="X282" s="387"/>
      <c r="Y282" s="387"/>
      <c r="Z282" s="387"/>
      <c r="AA282" s="387"/>
      <c r="AB282" s="387"/>
      <c r="AC282" s="387"/>
      <c r="AD282" s="387"/>
    </row>
    <row r="283" spans="15:30" x14ac:dyDescent="0.3">
      <c r="O283" s="387"/>
      <c r="P283" s="387"/>
      <c r="Q283" s="387"/>
      <c r="R283" s="387"/>
      <c r="S283" s="387"/>
      <c r="T283" s="387"/>
      <c r="U283" s="387"/>
      <c r="V283" s="387"/>
      <c r="W283" s="387"/>
      <c r="X283" s="387"/>
      <c r="Y283" s="387"/>
      <c r="Z283" s="387"/>
      <c r="AA283" s="387"/>
      <c r="AB283" s="387"/>
      <c r="AC283" s="387"/>
      <c r="AD283" s="387"/>
    </row>
    <row r="284" spans="15:30" x14ac:dyDescent="0.3">
      <c r="O284" s="387"/>
      <c r="P284" s="387"/>
      <c r="Q284" s="387"/>
      <c r="R284" s="387"/>
      <c r="S284" s="387"/>
      <c r="T284" s="387"/>
      <c r="U284" s="387"/>
      <c r="V284" s="387"/>
      <c r="W284" s="387"/>
      <c r="X284" s="387"/>
      <c r="Y284" s="387"/>
      <c r="Z284" s="387"/>
      <c r="AA284" s="387"/>
      <c r="AB284" s="387"/>
      <c r="AC284" s="387"/>
      <c r="AD284" s="387"/>
    </row>
    <row r="285" spans="15:30" x14ac:dyDescent="0.3">
      <c r="O285" s="387"/>
      <c r="P285" s="387"/>
      <c r="Q285" s="387"/>
      <c r="R285" s="387"/>
      <c r="S285" s="387"/>
      <c r="T285" s="387"/>
      <c r="U285" s="387"/>
      <c r="V285" s="387"/>
      <c r="W285" s="387"/>
      <c r="X285" s="387"/>
      <c r="Y285" s="387"/>
      <c r="Z285" s="387"/>
      <c r="AA285" s="387"/>
      <c r="AB285" s="387"/>
      <c r="AC285" s="387"/>
      <c r="AD285" s="387"/>
    </row>
    <row r="286" spans="15:30" x14ac:dyDescent="0.3">
      <c r="O286" s="387"/>
      <c r="P286" s="387"/>
      <c r="Q286" s="387"/>
      <c r="R286" s="387"/>
      <c r="S286" s="387"/>
      <c r="T286" s="387"/>
      <c r="U286" s="387"/>
      <c r="V286" s="387"/>
      <c r="W286" s="387"/>
      <c r="X286" s="387"/>
      <c r="Y286" s="387"/>
      <c r="Z286" s="387"/>
      <c r="AA286" s="387"/>
      <c r="AB286" s="387"/>
      <c r="AC286" s="387"/>
      <c r="AD286" s="387"/>
    </row>
    <row r="287" spans="15:30" x14ac:dyDescent="0.3">
      <c r="O287" s="387"/>
      <c r="P287" s="387"/>
      <c r="Q287" s="387"/>
      <c r="R287" s="387"/>
      <c r="S287" s="387"/>
      <c r="T287" s="387"/>
      <c r="U287" s="387"/>
      <c r="V287" s="387"/>
      <c r="W287" s="387"/>
      <c r="X287" s="387"/>
      <c r="Y287" s="387"/>
      <c r="Z287" s="387"/>
      <c r="AA287" s="387"/>
      <c r="AB287" s="387"/>
      <c r="AC287" s="387"/>
      <c r="AD287" s="387"/>
    </row>
    <row r="288" spans="15:30" x14ac:dyDescent="0.3">
      <c r="O288" s="387"/>
      <c r="P288" s="387"/>
      <c r="Q288" s="387"/>
      <c r="R288" s="387"/>
      <c r="S288" s="387"/>
      <c r="T288" s="387"/>
      <c r="U288" s="387"/>
      <c r="V288" s="387"/>
      <c r="W288" s="387"/>
      <c r="X288" s="387"/>
      <c r="Y288" s="387"/>
      <c r="Z288" s="387"/>
      <c r="AA288" s="387"/>
      <c r="AB288" s="387"/>
      <c r="AC288" s="387"/>
      <c r="AD288" s="387"/>
    </row>
    <row r="289" spans="15:30" x14ac:dyDescent="0.3">
      <c r="O289" s="387"/>
      <c r="P289" s="387"/>
      <c r="Q289" s="387"/>
      <c r="R289" s="387"/>
      <c r="S289" s="387"/>
      <c r="T289" s="387"/>
      <c r="U289" s="387"/>
      <c r="V289" s="387"/>
      <c r="W289" s="387"/>
      <c r="X289" s="387"/>
      <c r="Y289" s="387"/>
      <c r="Z289" s="387"/>
      <c r="AA289" s="387"/>
      <c r="AB289" s="387"/>
      <c r="AC289" s="387"/>
      <c r="AD289" s="387"/>
    </row>
    <row r="290" spans="15:30" x14ac:dyDescent="0.3">
      <c r="O290" s="387"/>
      <c r="P290" s="387"/>
      <c r="Q290" s="387"/>
      <c r="R290" s="387"/>
      <c r="S290" s="387"/>
      <c r="T290" s="387"/>
      <c r="U290" s="387"/>
      <c r="V290" s="387"/>
      <c r="W290" s="387"/>
      <c r="X290" s="387"/>
      <c r="Y290" s="387"/>
      <c r="Z290" s="387"/>
      <c r="AA290" s="387"/>
      <c r="AB290" s="387"/>
      <c r="AC290" s="387"/>
      <c r="AD290" s="387"/>
    </row>
    <row r="291" spans="15:30" x14ac:dyDescent="0.3">
      <c r="O291" s="387"/>
      <c r="P291" s="387"/>
      <c r="Q291" s="387"/>
      <c r="R291" s="387"/>
      <c r="S291" s="387"/>
      <c r="T291" s="387"/>
      <c r="U291" s="387"/>
      <c r="V291" s="387"/>
      <c r="W291" s="387"/>
      <c r="X291" s="387"/>
      <c r="Y291" s="387"/>
      <c r="Z291" s="387"/>
      <c r="AA291" s="387"/>
      <c r="AB291" s="387"/>
      <c r="AC291" s="387"/>
      <c r="AD291" s="387"/>
    </row>
    <row r="292" spans="15:30" x14ac:dyDescent="0.3">
      <c r="O292" s="387"/>
      <c r="P292" s="387"/>
      <c r="Q292" s="387"/>
      <c r="R292" s="387"/>
      <c r="S292" s="387"/>
      <c r="T292" s="387"/>
      <c r="U292" s="387"/>
      <c r="V292" s="387"/>
      <c r="W292" s="387"/>
      <c r="X292" s="387"/>
      <c r="Y292" s="387"/>
      <c r="Z292" s="387"/>
      <c r="AA292" s="387"/>
      <c r="AB292" s="387"/>
      <c r="AC292" s="387"/>
      <c r="AD292" s="387"/>
    </row>
    <row r="293" spans="15:30" x14ac:dyDescent="0.3">
      <c r="O293" s="387"/>
      <c r="P293" s="387"/>
      <c r="Q293" s="387"/>
      <c r="R293" s="387"/>
      <c r="S293" s="387"/>
      <c r="T293" s="387"/>
      <c r="U293" s="387"/>
      <c r="V293" s="387"/>
      <c r="W293" s="387"/>
      <c r="X293" s="387"/>
      <c r="Y293" s="387"/>
      <c r="Z293" s="387"/>
      <c r="AA293" s="387"/>
      <c r="AB293" s="387"/>
      <c r="AC293" s="387"/>
      <c r="AD293" s="387"/>
    </row>
    <row r="294" spans="15:30" x14ac:dyDescent="0.3">
      <c r="O294" s="387"/>
      <c r="P294" s="387"/>
      <c r="Q294" s="387"/>
      <c r="R294" s="387"/>
      <c r="S294" s="387"/>
      <c r="T294" s="387"/>
      <c r="U294" s="387"/>
      <c r="V294" s="387"/>
      <c r="W294" s="387"/>
      <c r="X294" s="387"/>
      <c r="Y294" s="387"/>
      <c r="Z294" s="387"/>
      <c r="AA294" s="387"/>
      <c r="AB294" s="387"/>
      <c r="AC294" s="387"/>
      <c r="AD294" s="387"/>
    </row>
    <row r="295" spans="15:30" x14ac:dyDescent="0.3">
      <c r="O295" s="387"/>
      <c r="P295" s="387"/>
      <c r="Q295" s="387"/>
      <c r="R295" s="387"/>
      <c r="S295" s="387"/>
      <c r="T295" s="387"/>
      <c r="U295" s="387"/>
      <c r="V295" s="387"/>
      <c r="W295" s="387"/>
      <c r="X295" s="387"/>
      <c r="Y295" s="387"/>
      <c r="Z295" s="387"/>
      <c r="AA295" s="387"/>
      <c r="AB295" s="387"/>
      <c r="AC295" s="387"/>
      <c r="AD295" s="387"/>
    </row>
    <row r="296" spans="15:30" x14ac:dyDescent="0.3">
      <c r="O296" s="387"/>
      <c r="P296" s="387"/>
      <c r="Q296" s="387"/>
      <c r="R296" s="387"/>
      <c r="S296" s="387"/>
      <c r="T296" s="387"/>
      <c r="U296" s="387"/>
      <c r="V296" s="387"/>
      <c r="W296" s="387"/>
      <c r="X296" s="387"/>
      <c r="Y296" s="387"/>
      <c r="Z296" s="387"/>
      <c r="AA296" s="387"/>
      <c r="AB296" s="387"/>
      <c r="AC296" s="387"/>
      <c r="AD296" s="387"/>
    </row>
    <row r="297" spans="15:30" x14ac:dyDescent="0.3">
      <c r="O297" s="387"/>
      <c r="P297" s="387"/>
      <c r="Q297" s="387"/>
      <c r="R297" s="387"/>
      <c r="S297" s="387"/>
      <c r="T297" s="387"/>
      <c r="U297" s="387"/>
      <c r="V297" s="387"/>
      <c r="W297" s="387"/>
      <c r="X297" s="387"/>
      <c r="Y297" s="387"/>
      <c r="Z297" s="387"/>
      <c r="AA297" s="387"/>
      <c r="AB297" s="387"/>
      <c r="AC297" s="387"/>
      <c r="AD297" s="387"/>
    </row>
    <row r="298" spans="15:30" x14ac:dyDescent="0.3">
      <c r="O298" s="387"/>
      <c r="P298" s="387"/>
      <c r="Q298" s="387"/>
      <c r="R298" s="387"/>
      <c r="S298" s="387"/>
      <c r="T298" s="387"/>
      <c r="U298" s="387"/>
      <c r="V298" s="387"/>
      <c r="W298" s="387"/>
      <c r="X298" s="387"/>
      <c r="Y298" s="387"/>
      <c r="Z298" s="387"/>
      <c r="AA298" s="387"/>
      <c r="AB298" s="387"/>
      <c r="AC298" s="387"/>
      <c r="AD298" s="387"/>
    </row>
    <row r="299" spans="15:30" x14ac:dyDescent="0.3">
      <c r="O299" s="387"/>
      <c r="P299" s="387"/>
      <c r="Q299" s="387"/>
      <c r="R299" s="387"/>
      <c r="S299" s="387"/>
      <c r="T299" s="387"/>
      <c r="U299" s="387"/>
      <c r="V299" s="387"/>
      <c r="W299" s="387"/>
      <c r="X299" s="387"/>
      <c r="Y299" s="387"/>
      <c r="Z299" s="387"/>
      <c r="AA299" s="387"/>
      <c r="AB299" s="387"/>
      <c r="AC299" s="387"/>
      <c r="AD299" s="387"/>
    </row>
    <row r="300" spans="15:30" x14ac:dyDescent="0.3">
      <c r="O300" s="387"/>
      <c r="P300" s="387"/>
      <c r="Q300" s="387"/>
      <c r="R300" s="387"/>
      <c r="S300" s="387"/>
      <c r="T300" s="387"/>
      <c r="U300" s="387"/>
      <c r="V300" s="387"/>
      <c r="W300" s="387"/>
      <c r="X300" s="387"/>
      <c r="Y300" s="387"/>
      <c r="Z300" s="387"/>
      <c r="AA300" s="387"/>
      <c r="AB300" s="387"/>
      <c r="AC300" s="387"/>
      <c r="AD300" s="387"/>
    </row>
    <row r="301" spans="15:30" x14ac:dyDescent="0.3">
      <c r="O301" s="387"/>
      <c r="P301" s="387"/>
      <c r="Q301" s="387"/>
      <c r="R301" s="387"/>
      <c r="S301" s="387"/>
      <c r="T301" s="387"/>
      <c r="U301" s="387"/>
      <c r="V301" s="387"/>
      <c r="W301" s="387"/>
      <c r="X301" s="387"/>
      <c r="Y301" s="387"/>
      <c r="Z301" s="387"/>
      <c r="AA301" s="387"/>
      <c r="AB301" s="387"/>
      <c r="AC301" s="387"/>
      <c r="AD301" s="387"/>
    </row>
    <row r="302" spans="15:30" x14ac:dyDescent="0.3">
      <c r="O302" s="387"/>
      <c r="P302" s="387"/>
      <c r="Q302" s="387"/>
      <c r="R302" s="387"/>
      <c r="S302" s="387"/>
      <c r="T302" s="387"/>
      <c r="U302" s="387"/>
      <c r="V302" s="387"/>
      <c r="W302" s="387"/>
      <c r="X302" s="387"/>
      <c r="Y302" s="387"/>
      <c r="Z302" s="387"/>
      <c r="AA302" s="387"/>
      <c r="AB302" s="387"/>
      <c r="AC302" s="387"/>
      <c r="AD302" s="387"/>
    </row>
    <row r="303" spans="15:30" x14ac:dyDescent="0.3">
      <c r="O303" s="387"/>
      <c r="P303" s="387"/>
      <c r="Q303" s="387"/>
      <c r="R303" s="387"/>
      <c r="S303" s="387"/>
      <c r="T303" s="387"/>
      <c r="U303" s="387"/>
      <c r="V303" s="387"/>
      <c r="W303" s="387"/>
      <c r="X303" s="387"/>
      <c r="Y303" s="387"/>
      <c r="Z303" s="387"/>
      <c r="AA303" s="387"/>
      <c r="AB303" s="387"/>
      <c r="AC303" s="387"/>
      <c r="AD303" s="387"/>
    </row>
    <row r="304" spans="15:30" x14ac:dyDescent="0.3">
      <c r="O304" s="387"/>
      <c r="P304" s="387"/>
      <c r="Q304" s="387"/>
      <c r="R304" s="387"/>
      <c r="S304" s="387"/>
      <c r="T304" s="387"/>
      <c r="U304" s="387"/>
      <c r="V304" s="387"/>
      <c r="W304" s="387"/>
      <c r="X304" s="387"/>
      <c r="Y304" s="387"/>
      <c r="Z304" s="387"/>
      <c r="AA304" s="387"/>
      <c r="AB304" s="387"/>
      <c r="AC304" s="387"/>
      <c r="AD304" s="387"/>
    </row>
    <row r="305" spans="15:30" x14ac:dyDescent="0.3">
      <c r="O305" s="387"/>
      <c r="P305" s="387"/>
      <c r="Q305" s="387"/>
      <c r="R305" s="387"/>
      <c r="S305" s="387"/>
      <c r="T305" s="387"/>
      <c r="U305" s="387"/>
      <c r="V305" s="387"/>
      <c r="W305" s="387"/>
      <c r="X305" s="387"/>
      <c r="Y305" s="387"/>
      <c r="Z305" s="387"/>
      <c r="AA305" s="387"/>
      <c r="AB305" s="387"/>
      <c r="AC305" s="387"/>
      <c r="AD305" s="387"/>
    </row>
    <row r="306" spans="15:30" x14ac:dyDescent="0.3">
      <c r="O306" s="387"/>
      <c r="P306" s="387"/>
      <c r="Q306" s="387"/>
      <c r="R306" s="387"/>
      <c r="S306" s="387"/>
      <c r="T306" s="387"/>
      <c r="U306" s="387"/>
      <c r="V306" s="387"/>
      <c r="W306" s="387"/>
      <c r="X306" s="387"/>
      <c r="Y306" s="387"/>
      <c r="Z306" s="387"/>
      <c r="AA306" s="387"/>
      <c r="AB306" s="387"/>
      <c r="AC306" s="387"/>
      <c r="AD306" s="387"/>
    </row>
    <row r="307" spans="15:30" x14ac:dyDescent="0.3">
      <c r="O307" s="387"/>
      <c r="P307" s="387"/>
      <c r="Q307" s="387"/>
      <c r="R307" s="387"/>
      <c r="S307" s="387"/>
      <c r="T307" s="387"/>
      <c r="U307" s="387"/>
      <c r="V307" s="387"/>
      <c r="W307" s="387"/>
      <c r="X307" s="387"/>
      <c r="Y307" s="387"/>
      <c r="Z307" s="387"/>
      <c r="AA307" s="387"/>
      <c r="AB307" s="387"/>
      <c r="AC307" s="387"/>
      <c r="AD307" s="387"/>
    </row>
    <row r="308" spans="15:30" x14ac:dyDescent="0.3">
      <c r="O308" s="387"/>
      <c r="P308" s="387"/>
      <c r="Q308" s="387"/>
      <c r="R308" s="387"/>
      <c r="S308" s="387"/>
      <c r="T308" s="387"/>
      <c r="U308" s="387"/>
      <c r="V308" s="387"/>
      <c r="W308" s="387"/>
      <c r="X308" s="387"/>
      <c r="Y308" s="387"/>
      <c r="Z308" s="387"/>
      <c r="AA308" s="387"/>
      <c r="AB308" s="387"/>
      <c r="AC308" s="387"/>
      <c r="AD308" s="387"/>
    </row>
    <row r="309" spans="15:30" x14ac:dyDescent="0.3">
      <c r="O309" s="387"/>
      <c r="P309" s="387"/>
      <c r="Q309" s="387"/>
      <c r="R309" s="387"/>
      <c r="S309" s="387"/>
      <c r="T309" s="387"/>
      <c r="U309" s="387"/>
      <c r="V309" s="387"/>
      <c r="W309" s="387"/>
      <c r="X309" s="387"/>
      <c r="Y309" s="387"/>
      <c r="Z309" s="387"/>
      <c r="AA309" s="387"/>
      <c r="AB309" s="387"/>
      <c r="AC309" s="387"/>
      <c r="AD309" s="387"/>
    </row>
    <row r="310" spans="15:30" x14ac:dyDescent="0.3">
      <c r="O310" s="387"/>
      <c r="P310" s="387"/>
      <c r="Q310" s="387"/>
      <c r="R310" s="387"/>
      <c r="S310" s="387"/>
      <c r="T310" s="387"/>
      <c r="U310" s="387"/>
      <c r="V310" s="387"/>
      <c r="W310" s="387"/>
      <c r="X310" s="387"/>
      <c r="Y310" s="387"/>
      <c r="Z310" s="387"/>
      <c r="AA310" s="387"/>
      <c r="AB310" s="387"/>
      <c r="AC310" s="387"/>
      <c r="AD310" s="387"/>
    </row>
    <row r="311" spans="15:30" x14ac:dyDescent="0.3">
      <c r="O311" s="387"/>
      <c r="P311" s="387"/>
      <c r="Q311" s="387"/>
      <c r="R311" s="387"/>
      <c r="S311" s="387"/>
      <c r="T311" s="387"/>
      <c r="U311" s="387"/>
      <c r="V311" s="387"/>
      <c r="W311" s="387"/>
      <c r="X311" s="387"/>
      <c r="Y311" s="387"/>
      <c r="Z311" s="387"/>
      <c r="AA311" s="387"/>
      <c r="AB311" s="387"/>
      <c r="AC311" s="387"/>
      <c r="AD311" s="387"/>
    </row>
    <row r="312" spans="15:30" x14ac:dyDescent="0.3">
      <c r="O312" s="387"/>
      <c r="P312" s="387"/>
      <c r="Q312" s="387"/>
      <c r="R312" s="387"/>
      <c r="S312" s="387"/>
      <c r="T312" s="387"/>
      <c r="U312" s="387"/>
      <c r="V312" s="387"/>
      <c r="W312" s="387"/>
      <c r="X312" s="387"/>
      <c r="Y312" s="387"/>
      <c r="Z312" s="387"/>
      <c r="AA312" s="387"/>
      <c r="AB312" s="387"/>
      <c r="AC312" s="387"/>
      <c r="AD312" s="387"/>
    </row>
    <row r="313" spans="15:30" x14ac:dyDescent="0.3">
      <c r="O313" s="387"/>
      <c r="P313" s="387"/>
      <c r="Q313" s="387"/>
      <c r="R313" s="387"/>
      <c r="S313" s="387"/>
      <c r="T313" s="387"/>
      <c r="U313" s="387"/>
      <c r="V313" s="387"/>
      <c r="W313" s="387"/>
      <c r="X313" s="387"/>
      <c r="Y313" s="387"/>
      <c r="Z313" s="387"/>
      <c r="AA313" s="387"/>
      <c r="AB313" s="387"/>
      <c r="AC313" s="387"/>
      <c r="AD313" s="387"/>
    </row>
    <row r="314" spans="15:30" x14ac:dyDescent="0.3">
      <c r="O314" s="387"/>
      <c r="P314" s="387"/>
      <c r="Q314" s="387"/>
      <c r="R314" s="387"/>
      <c r="S314" s="387"/>
      <c r="T314" s="387"/>
      <c r="U314" s="387"/>
      <c r="V314" s="387"/>
      <c r="W314" s="387"/>
      <c r="X314" s="387"/>
      <c r="Y314" s="387"/>
      <c r="Z314" s="387"/>
      <c r="AA314" s="387"/>
      <c r="AB314" s="387"/>
      <c r="AC314" s="387"/>
      <c r="AD314" s="387"/>
    </row>
    <row r="315" spans="15:30" x14ac:dyDescent="0.3">
      <c r="O315" s="387"/>
      <c r="P315" s="387"/>
      <c r="Q315" s="387"/>
      <c r="R315" s="387"/>
      <c r="S315" s="387"/>
      <c r="T315" s="387"/>
      <c r="U315" s="387"/>
      <c r="V315" s="387"/>
      <c r="W315" s="387"/>
      <c r="X315" s="387"/>
      <c r="Y315" s="387"/>
      <c r="Z315" s="387"/>
      <c r="AA315" s="387"/>
      <c r="AB315" s="387"/>
      <c r="AC315" s="387"/>
      <c r="AD315" s="387"/>
    </row>
    <row r="316" spans="15:30" x14ac:dyDescent="0.3">
      <c r="O316" s="387"/>
      <c r="P316" s="387"/>
      <c r="Q316" s="387"/>
      <c r="R316" s="387"/>
      <c r="S316" s="387"/>
      <c r="T316" s="387"/>
      <c r="U316" s="387"/>
      <c r="V316" s="387"/>
      <c r="W316" s="387"/>
      <c r="X316" s="387"/>
      <c r="Y316" s="387"/>
      <c r="Z316" s="387"/>
      <c r="AA316" s="387"/>
      <c r="AB316" s="387"/>
      <c r="AC316" s="387"/>
      <c r="AD316" s="387"/>
    </row>
    <row r="317" spans="15:30" x14ac:dyDescent="0.3">
      <c r="O317" s="387"/>
      <c r="P317" s="387"/>
      <c r="Q317" s="387"/>
      <c r="R317" s="387"/>
      <c r="S317" s="387"/>
      <c r="T317" s="387"/>
      <c r="U317" s="387"/>
      <c r="V317" s="387"/>
      <c r="W317" s="387"/>
      <c r="X317" s="387"/>
      <c r="Y317" s="387"/>
      <c r="Z317" s="387"/>
      <c r="AA317" s="387"/>
      <c r="AB317" s="387"/>
      <c r="AC317" s="387"/>
      <c r="AD317" s="387"/>
    </row>
    <row r="318" spans="15:30" x14ac:dyDescent="0.3">
      <c r="O318" s="387"/>
      <c r="P318" s="387"/>
      <c r="Q318" s="387"/>
      <c r="R318" s="387"/>
      <c r="S318" s="387"/>
      <c r="T318" s="387"/>
      <c r="U318" s="387"/>
      <c r="V318" s="387"/>
      <c r="W318" s="387"/>
      <c r="X318" s="387"/>
      <c r="Y318" s="387"/>
      <c r="Z318" s="387"/>
      <c r="AA318" s="387"/>
      <c r="AB318" s="387"/>
      <c r="AC318" s="387"/>
      <c r="AD318" s="387"/>
    </row>
    <row r="319" spans="15:30" x14ac:dyDescent="0.3">
      <c r="O319" s="387"/>
      <c r="P319" s="387"/>
      <c r="Q319" s="387"/>
      <c r="R319" s="387"/>
      <c r="S319" s="387"/>
      <c r="T319" s="387"/>
      <c r="U319" s="387"/>
      <c r="V319" s="387"/>
      <c r="W319" s="387"/>
      <c r="X319" s="387"/>
      <c r="Y319" s="387"/>
      <c r="Z319" s="387"/>
      <c r="AA319" s="387"/>
      <c r="AB319" s="387"/>
      <c r="AC319" s="387"/>
      <c r="AD319" s="387"/>
    </row>
    <row r="320" spans="15:30" x14ac:dyDescent="0.3">
      <c r="O320" s="387"/>
      <c r="P320" s="387"/>
      <c r="Q320" s="387"/>
      <c r="R320" s="387"/>
      <c r="S320" s="387"/>
      <c r="T320" s="387"/>
      <c r="U320" s="387"/>
      <c r="V320" s="387"/>
      <c r="W320" s="387"/>
      <c r="X320" s="387"/>
      <c r="Y320" s="387"/>
      <c r="Z320" s="387"/>
      <c r="AA320" s="387"/>
      <c r="AB320" s="387"/>
      <c r="AC320" s="387"/>
      <c r="AD320" s="387"/>
    </row>
    <row r="321" spans="15:30" x14ac:dyDescent="0.3">
      <c r="O321" s="387"/>
      <c r="P321" s="387"/>
      <c r="Q321" s="387"/>
      <c r="R321" s="387"/>
      <c r="S321" s="387"/>
      <c r="T321" s="387"/>
      <c r="U321" s="387"/>
      <c r="V321" s="387"/>
      <c r="W321" s="387"/>
      <c r="X321" s="387"/>
      <c r="Y321" s="387"/>
      <c r="Z321" s="387"/>
      <c r="AA321" s="387"/>
      <c r="AB321" s="387"/>
      <c r="AC321" s="387"/>
      <c r="AD321" s="387"/>
    </row>
    <row r="322" spans="15:30" x14ac:dyDescent="0.3">
      <c r="O322" s="387"/>
      <c r="P322" s="387"/>
      <c r="Q322" s="387"/>
      <c r="R322" s="387"/>
      <c r="S322" s="387"/>
      <c r="T322" s="387"/>
      <c r="U322" s="387"/>
      <c r="V322" s="387"/>
      <c r="W322" s="387"/>
      <c r="X322" s="387"/>
      <c r="Y322" s="387"/>
      <c r="Z322" s="387"/>
      <c r="AA322" s="387"/>
      <c r="AB322" s="387"/>
      <c r="AC322" s="387"/>
      <c r="AD322" s="387"/>
    </row>
    <row r="323" spans="15:30" x14ac:dyDescent="0.3">
      <c r="O323" s="387"/>
      <c r="P323" s="387"/>
      <c r="Q323" s="387"/>
      <c r="R323" s="387"/>
      <c r="S323" s="387"/>
      <c r="T323" s="387"/>
      <c r="U323" s="387"/>
      <c r="V323" s="387"/>
      <c r="W323" s="387"/>
      <c r="X323" s="387"/>
      <c r="Y323" s="387"/>
      <c r="Z323" s="387"/>
      <c r="AA323" s="387"/>
      <c r="AB323" s="387"/>
      <c r="AC323" s="387"/>
      <c r="AD323" s="387"/>
    </row>
    <row r="324" spans="15:30" x14ac:dyDescent="0.3">
      <c r="O324" s="387"/>
      <c r="P324" s="387"/>
      <c r="Q324" s="387"/>
      <c r="R324" s="387"/>
      <c r="S324" s="387"/>
      <c r="T324" s="387"/>
      <c r="U324" s="387"/>
      <c r="V324" s="387"/>
      <c r="W324" s="387"/>
      <c r="X324" s="387"/>
      <c r="Y324" s="387"/>
      <c r="Z324" s="387"/>
      <c r="AA324" s="387"/>
      <c r="AB324" s="387"/>
      <c r="AC324" s="387"/>
      <c r="AD324" s="387"/>
    </row>
    <row r="325" spans="15:30" x14ac:dyDescent="0.3">
      <c r="O325" s="387"/>
      <c r="P325" s="387"/>
      <c r="Q325" s="387"/>
      <c r="R325" s="387"/>
      <c r="S325" s="387"/>
      <c r="T325" s="387"/>
      <c r="U325" s="387"/>
      <c r="V325" s="387"/>
      <c r="W325" s="387"/>
      <c r="X325" s="387"/>
      <c r="Y325" s="387"/>
      <c r="Z325" s="387"/>
      <c r="AA325" s="387"/>
      <c r="AB325" s="387"/>
      <c r="AC325" s="387"/>
      <c r="AD325" s="387"/>
    </row>
    <row r="326" spans="15:30" x14ac:dyDescent="0.3">
      <c r="O326" s="387"/>
      <c r="P326" s="387"/>
      <c r="Q326" s="387"/>
      <c r="R326" s="387"/>
      <c r="S326" s="387"/>
      <c r="T326" s="387"/>
      <c r="U326" s="387"/>
      <c r="V326" s="387"/>
      <c r="W326" s="387"/>
      <c r="X326" s="387"/>
      <c r="Y326" s="387"/>
      <c r="Z326" s="387"/>
      <c r="AA326" s="387"/>
      <c r="AB326" s="387"/>
      <c r="AC326" s="387"/>
      <c r="AD326" s="387"/>
    </row>
    <row r="327" spans="15:30" x14ac:dyDescent="0.3">
      <c r="O327" s="387"/>
      <c r="P327" s="387"/>
      <c r="Q327" s="387"/>
      <c r="R327" s="387"/>
      <c r="S327" s="387"/>
      <c r="T327" s="387"/>
      <c r="U327" s="387"/>
      <c r="V327" s="387"/>
      <c r="W327" s="387"/>
      <c r="X327" s="387"/>
      <c r="Y327" s="387"/>
      <c r="Z327" s="387"/>
      <c r="AA327" s="387"/>
      <c r="AB327" s="387"/>
      <c r="AC327" s="387"/>
      <c r="AD327" s="387"/>
    </row>
    <row r="328" spans="15:30" x14ac:dyDescent="0.3">
      <c r="O328" s="387"/>
      <c r="P328" s="387"/>
      <c r="Q328" s="387"/>
      <c r="R328" s="387"/>
      <c r="S328" s="387"/>
      <c r="T328" s="387"/>
      <c r="U328" s="387"/>
      <c r="V328" s="387"/>
      <c r="W328" s="387"/>
      <c r="X328" s="387"/>
      <c r="Y328" s="387"/>
      <c r="Z328" s="387"/>
      <c r="AA328" s="387"/>
      <c r="AB328" s="387"/>
      <c r="AC328" s="387"/>
      <c r="AD328" s="387"/>
    </row>
    <row r="329" spans="15:30" x14ac:dyDescent="0.3">
      <c r="O329" s="387"/>
      <c r="P329" s="387"/>
      <c r="Q329" s="387"/>
      <c r="R329" s="387"/>
      <c r="S329" s="387"/>
      <c r="T329" s="387"/>
      <c r="U329" s="387"/>
      <c r="V329" s="387"/>
      <c r="W329" s="387"/>
      <c r="X329" s="387"/>
      <c r="Y329" s="387"/>
      <c r="Z329" s="387"/>
      <c r="AA329" s="387"/>
      <c r="AB329" s="387"/>
      <c r="AC329" s="387"/>
      <c r="AD329" s="387"/>
    </row>
    <row r="330" spans="15:30" x14ac:dyDescent="0.3">
      <c r="O330" s="387"/>
      <c r="P330" s="387"/>
      <c r="Q330" s="387"/>
      <c r="R330" s="387"/>
      <c r="S330" s="387"/>
      <c r="T330" s="387"/>
      <c r="U330" s="387"/>
      <c r="V330" s="387"/>
      <c r="W330" s="387"/>
      <c r="X330" s="387"/>
      <c r="Y330" s="387"/>
      <c r="Z330" s="387"/>
      <c r="AA330" s="387"/>
      <c r="AB330" s="387"/>
      <c r="AC330" s="387"/>
      <c r="AD330" s="387"/>
    </row>
    <row r="331" spans="15:30" x14ac:dyDescent="0.3">
      <c r="O331" s="387"/>
      <c r="P331" s="387"/>
      <c r="Q331" s="387"/>
      <c r="R331" s="387"/>
      <c r="S331" s="387"/>
      <c r="T331" s="387"/>
      <c r="U331" s="387"/>
      <c r="V331" s="387"/>
      <c r="W331" s="387"/>
      <c r="X331" s="387"/>
      <c r="Y331" s="387"/>
      <c r="Z331" s="387"/>
      <c r="AA331" s="387"/>
      <c r="AB331" s="387"/>
      <c r="AC331" s="387"/>
      <c r="AD331" s="387"/>
    </row>
    <row r="332" spans="15:30" x14ac:dyDescent="0.3">
      <c r="O332" s="387"/>
      <c r="P332" s="387"/>
      <c r="Q332" s="387"/>
      <c r="R332" s="387"/>
      <c r="S332" s="387"/>
      <c r="T332" s="387"/>
      <c r="U332" s="387"/>
      <c r="V332" s="387"/>
      <c r="W332" s="387"/>
      <c r="X332" s="387"/>
      <c r="Y332" s="387"/>
      <c r="Z332" s="387"/>
      <c r="AA332" s="387"/>
      <c r="AB332" s="387"/>
      <c r="AC332" s="387"/>
      <c r="AD332" s="387"/>
    </row>
    <row r="333" spans="15:30" x14ac:dyDescent="0.3">
      <c r="O333" s="387"/>
      <c r="P333" s="387"/>
      <c r="Q333" s="387"/>
      <c r="R333" s="387"/>
      <c r="S333" s="387"/>
      <c r="T333" s="387"/>
      <c r="U333" s="387"/>
      <c r="V333" s="387"/>
      <c r="W333" s="387"/>
      <c r="X333" s="387"/>
      <c r="Y333" s="387"/>
      <c r="Z333" s="387"/>
      <c r="AA333" s="387"/>
      <c r="AB333" s="387"/>
      <c r="AC333" s="387"/>
      <c r="AD333" s="387"/>
    </row>
    <row r="334" spans="15:30" x14ac:dyDescent="0.3">
      <c r="O334" s="387"/>
      <c r="P334" s="387"/>
      <c r="Q334" s="387"/>
      <c r="R334" s="387"/>
      <c r="S334" s="387"/>
      <c r="T334" s="387"/>
      <c r="U334" s="387"/>
      <c r="V334" s="387"/>
      <c r="W334" s="387"/>
      <c r="X334" s="387"/>
      <c r="Y334" s="387"/>
      <c r="Z334" s="387"/>
      <c r="AA334" s="387"/>
      <c r="AB334" s="387"/>
      <c r="AC334" s="387"/>
      <c r="AD334" s="387"/>
    </row>
    <row r="335" spans="15:30" x14ac:dyDescent="0.3">
      <c r="O335" s="387"/>
      <c r="P335" s="387"/>
      <c r="Q335" s="387"/>
      <c r="R335" s="387"/>
      <c r="S335" s="387"/>
      <c r="T335" s="387"/>
      <c r="U335" s="387"/>
      <c r="V335" s="387"/>
      <c r="W335" s="387"/>
      <c r="X335" s="387"/>
      <c r="Y335" s="387"/>
      <c r="Z335" s="387"/>
      <c r="AA335" s="387"/>
      <c r="AB335" s="387"/>
      <c r="AC335" s="387"/>
      <c r="AD335" s="387"/>
    </row>
    <row r="336" spans="15:30" x14ac:dyDescent="0.3">
      <c r="O336" s="387"/>
      <c r="P336" s="387"/>
      <c r="Q336" s="387"/>
      <c r="R336" s="387"/>
      <c r="S336" s="387"/>
      <c r="T336" s="387"/>
      <c r="U336" s="387"/>
      <c r="V336" s="387"/>
      <c r="W336" s="387"/>
      <c r="X336" s="387"/>
      <c r="Y336" s="387"/>
      <c r="Z336" s="387"/>
      <c r="AA336" s="387"/>
      <c r="AB336" s="387"/>
      <c r="AC336" s="387"/>
      <c r="AD336" s="387"/>
    </row>
    <row r="337" spans="15:30" x14ac:dyDescent="0.3">
      <c r="O337" s="387"/>
      <c r="P337" s="387"/>
      <c r="Q337" s="387"/>
      <c r="R337" s="387"/>
      <c r="S337" s="387"/>
      <c r="T337" s="387"/>
      <c r="U337" s="387"/>
      <c r="V337" s="387"/>
      <c r="W337" s="387"/>
      <c r="X337" s="387"/>
      <c r="Y337" s="387"/>
      <c r="Z337" s="387"/>
      <c r="AA337" s="387"/>
      <c r="AB337" s="387"/>
      <c r="AC337" s="387"/>
      <c r="AD337" s="387"/>
    </row>
    <row r="338" spans="15:30" x14ac:dyDescent="0.3">
      <c r="O338" s="387"/>
      <c r="P338" s="387"/>
      <c r="Q338" s="387"/>
      <c r="R338" s="387"/>
      <c r="S338" s="387"/>
      <c r="T338" s="387"/>
      <c r="U338" s="387"/>
      <c r="V338" s="387"/>
      <c r="W338" s="387"/>
      <c r="X338" s="387"/>
      <c r="Y338" s="387"/>
      <c r="Z338" s="387"/>
      <c r="AA338" s="387"/>
      <c r="AB338" s="387"/>
      <c r="AC338" s="387"/>
      <c r="AD338" s="387"/>
    </row>
    <row r="339" spans="15:30" x14ac:dyDescent="0.3">
      <c r="O339" s="387"/>
      <c r="P339" s="387"/>
      <c r="Q339" s="387"/>
      <c r="R339" s="387"/>
      <c r="S339" s="387"/>
      <c r="T339" s="387"/>
      <c r="U339" s="387"/>
      <c r="V339" s="387"/>
      <c r="W339" s="387"/>
      <c r="X339" s="387"/>
      <c r="Y339" s="387"/>
      <c r="Z339" s="387"/>
      <c r="AA339" s="387"/>
      <c r="AB339" s="387"/>
      <c r="AC339" s="387"/>
      <c r="AD339" s="387"/>
    </row>
    <row r="340" spans="15:30" x14ac:dyDescent="0.3">
      <c r="O340" s="387"/>
      <c r="P340" s="387"/>
      <c r="Q340" s="387"/>
      <c r="R340" s="387"/>
      <c r="S340" s="387"/>
      <c r="T340" s="387"/>
      <c r="U340" s="387"/>
      <c r="V340" s="387"/>
      <c r="W340" s="387"/>
      <c r="X340" s="387"/>
      <c r="Y340" s="387"/>
      <c r="Z340" s="387"/>
      <c r="AA340" s="387"/>
      <c r="AB340" s="387"/>
      <c r="AC340" s="387"/>
      <c r="AD340" s="387"/>
    </row>
    <row r="341" spans="15:30" x14ac:dyDescent="0.3">
      <c r="O341" s="387"/>
      <c r="P341" s="387"/>
      <c r="Q341" s="387"/>
      <c r="R341" s="387"/>
      <c r="S341" s="387"/>
      <c r="T341" s="387"/>
      <c r="U341" s="387"/>
      <c r="V341" s="387"/>
      <c r="W341" s="387"/>
      <c r="X341" s="387"/>
      <c r="Y341" s="387"/>
      <c r="Z341" s="387"/>
      <c r="AA341" s="387"/>
      <c r="AB341" s="387"/>
      <c r="AC341" s="387"/>
      <c r="AD341" s="387"/>
    </row>
    <row r="342" spans="15:30" x14ac:dyDescent="0.3">
      <c r="O342" s="387"/>
      <c r="P342" s="387"/>
      <c r="Q342" s="387"/>
      <c r="R342" s="387"/>
      <c r="S342" s="387"/>
      <c r="T342" s="387"/>
      <c r="U342" s="387"/>
      <c r="V342" s="387"/>
      <c r="W342" s="387"/>
      <c r="X342" s="387"/>
      <c r="Y342" s="387"/>
      <c r="Z342" s="387"/>
      <c r="AA342" s="387"/>
      <c r="AB342" s="387"/>
      <c r="AC342" s="387"/>
      <c r="AD342" s="387"/>
    </row>
    <row r="343" spans="15:30" x14ac:dyDescent="0.3">
      <c r="O343" s="387"/>
      <c r="P343" s="387"/>
      <c r="Q343" s="387"/>
      <c r="R343" s="387"/>
      <c r="S343" s="387"/>
      <c r="T343" s="387"/>
      <c r="U343" s="387"/>
      <c r="V343" s="387"/>
      <c r="W343" s="387"/>
      <c r="X343" s="387"/>
      <c r="Y343" s="387"/>
      <c r="Z343" s="387"/>
      <c r="AA343" s="387"/>
      <c r="AB343" s="387"/>
      <c r="AC343" s="387"/>
      <c r="AD343" s="387"/>
    </row>
    <row r="344" spans="15:30" x14ac:dyDescent="0.3">
      <c r="O344" s="387"/>
      <c r="P344" s="387"/>
      <c r="Q344" s="387"/>
      <c r="R344" s="387"/>
      <c r="S344" s="387"/>
      <c r="T344" s="387"/>
      <c r="U344" s="387"/>
      <c r="V344" s="387"/>
      <c r="W344" s="387"/>
      <c r="X344" s="387"/>
      <c r="Y344" s="387"/>
      <c r="Z344" s="387"/>
      <c r="AA344" s="387"/>
      <c r="AB344" s="387"/>
      <c r="AC344" s="387"/>
      <c r="AD344" s="387"/>
    </row>
    <row r="345" spans="15:30" x14ac:dyDescent="0.3">
      <c r="O345" s="387"/>
      <c r="P345" s="387"/>
      <c r="Q345" s="387"/>
      <c r="R345" s="387"/>
      <c r="S345" s="387"/>
      <c r="T345" s="387"/>
      <c r="U345" s="387"/>
      <c r="V345" s="387"/>
      <c r="W345" s="387"/>
      <c r="X345" s="387"/>
      <c r="Y345" s="387"/>
      <c r="Z345" s="387"/>
      <c r="AA345" s="387"/>
      <c r="AB345" s="387"/>
      <c r="AC345" s="387"/>
      <c r="AD345" s="387"/>
    </row>
    <row r="346" spans="15:30" x14ac:dyDescent="0.3">
      <c r="O346" s="387"/>
      <c r="P346" s="387"/>
      <c r="Q346" s="387"/>
      <c r="R346" s="387"/>
      <c r="S346" s="387"/>
      <c r="T346" s="387"/>
      <c r="U346" s="387"/>
      <c r="V346" s="387"/>
      <c r="W346" s="387"/>
      <c r="X346" s="387"/>
      <c r="Y346" s="387"/>
      <c r="Z346" s="387"/>
      <c r="AA346" s="387"/>
      <c r="AB346" s="387"/>
      <c r="AC346" s="387"/>
      <c r="AD346" s="387"/>
    </row>
    <row r="347" spans="15:30" x14ac:dyDescent="0.3">
      <c r="O347" s="387"/>
      <c r="P347" s="387"/>
      <c r="Q347" s="387"/>
      <c r="R347" s="387"/>
      <c r="S347" s="387"/>
      <c r="T347" s="387"/>
      <c r="U347" s="387"/>
      <c r="V347" s="387"/>
      <c r="W347" s="387"/>
      <c r="X347" s="387"/>
      <c r="Y347" s="387"/>
      <c r="Z347" s="387"/>
      <c r="AA347" s="387"/>
      <c r="AB347" s="387"/>
      <c r="AC347" s="387"/>
      <c r="AD347" s="387"/>
    </row>
    <row r="348" spans="15:30" x14ac:dyDescent="0.3">
      <c r="O348" s="387"/>
      <c r="P348" s="387"/>
      <c r="Q348" s="387"/>
      <c r="R348" s="387"/>
      <c r="S348" s="387"/>
      <c r="T348" s="387"/>
      <c r="U348" s="387"/>
      <c r="V348" s="387"/>
      <c r="W348" s="387"/>
      <c r="X348" s="387"/>
      <c r="Y348" s="387"/>
      <c r="Z348" s="387"/>
      <c r="AA348" s="387"/>
      <c r="AB348" s="387"/>
      <c r="AC348" s="387"/>
      <c r="AD348" s="387"/>
    </row>
    <row r="349" spans="15:30" x14ac:dyDescent="0.3">
      <c r="O349" s="387"/>
      <c r="P349" s="387"/>
      <c r="Q349" s="387"/>
      <c r="R349" s="387"/>
      <c r="S349" s="387"/>
      <c r="T349" s="387"/>
      <c r="U349" s="387"/>
      <c r="V349" s="387"/>
      <c r="W349" s="387"/>
      <c r="X349" s="387"/>
      <c r="Y349" s="387"/>
      <c r="Z349" s="387"/>
      <c r="AA349" s="387"/>
      <c r="AB349" s="387"/>
      <c r="AC349" s="387"/>
      <c r="AD349" s="387"/>
    </row>
    <row r="350" spans="15:30" x14ac:dyDescent="0.3">
      <c r="O350" s="387"/>
      <c r="P350" s="387"/>
      <c r="Q350" s="387"/>
      <c r="R350" s="387"/>
      <c r="S350" s="387"/>
      <c r="T350" s="387"/>
      <c r="U350" s="387"/>
      <c r="V350" s="387"/>
      <c r="W350" s="387"/>
      <c r="X350" s="387"/>
      <c r="Y350" s="387"/>
      <c r="Z350" s="387"/>
      <c r="AA350" s="387"/>
      <c r="AB350" s="387"/>
      <c r="AC350" s="387"/>
      <c r="AD350" s="387"/>
    </row>
    <row r="351" spans="15:30" x14ac:dyDescent="0.3">
      <c r="O351" s="387"/>
      <c r="P351" s="387"/>
      <c r="Q351" s="387"/>
      <c r="R351" s="387"/>
      <c r="S351" s="387"/>
      <c r="T351" s="387"/>
      <c r="U351" s="387"/>
      <c r="V351" s="387"/>
      <c r="W351" s="387"/>
      <c r="X351" s="387"/>
      <c r="Y351" s="387"/>
      <c r="Z351" s="387"/>
      <c r="AA351" s="387"/>
      <c r="AB351" s="387"/>
      <c r="AC351" s="387"/>
      <c r="AD351" s="387"/>
    </row>
    <row r="352" spans="15:30" x14ac:dyDescent="0.3">
      <c r="O352" s="387"/>
      <c r="P352" s="387"/>
      <c r="Q352" s="387"/>
      <c r="R352" s="387"/>
      <c r="S352" s="387"/>
      <c r="T352" s="387"/>
      <c r="U352" s="387"/>
      <c r="V352" s="387"/>
      <c r="W352" s="387"/>
      <c r="X352" s="387"/>
      <c r="Y352" s="387"/>
      <c r="Z352" s="387"/>
      <c r="AA352" s="387"/>
      <c r="AB352" s="387"/>
      <c r="AC352" s="387"/>
      <c r="AD352" s="387"/>
    </row>
    <row r="353" spans="15:30" x14ac:dyDescent="0.3">
      <c r="O353" s="387"/>
      <c r="P353" s="387"/>
      <c r="Q353" s="387"/>
      <c r="R353" s="387"/>
      <c r="S353" s="387"/>
      <c r="T353" s="387"/>
      <c r="U353" s="387"/>
      <c r="V353" s="387"/>
      <c r="W353" s="387"/>
      <c r="X353" s="387"/>
      <c r="Y353" s="387"/>
      <c r="Z353" s="387"/>
      <c r="AA353" s="387"/>
      <c r="AB353" s="387"/>
      <c r="AC353" s="387"/>
      <c r="AD353" s="387"/>
    </row>
    <row r="354" spans="15:30" x14ac:dyDescent="0.3">
      <c r="O354" s="387"/>
      <c r="P354" s="387"/>
      <c r="Q354" s="387"/>
      <c r="R354" s="387"/>
      <c r="S354" s="387"/>
      <c r="T354" s="387"/>
      <c r="U354" s="387"/>
      <c r="V354" s="387"/>
      <c r="W354" s="387"/>
      <c r="X354" s="387"/>
      <c r="Y354" s="387"/>
      <c r="Z354" s="387"/>
      <c r="AA354" s="387"/>
      <c r="AB354" s="387"/>
      <c r="AC354" s="387"/>
      <c r="AD354" s="387"/>
    </row>
    <row r="355" spans="15:30" x14ac:dyDescent="0.3">
      <c r="O355" s="387"/>
      <c r="P355" s="387"/>
      <c r="Q355" s="387"/>
      <c r="R355" s="387"/>
      <c r="S355" s="387"/>
      <c r="T355" s="387"/>
      <c r="U355" s="387"/>
      <c r="V355" s="387"/>
      <c r="W355" s="387"/>
      <c r="X355" s="387"/>
      <c r="Y355" s="387"/>
      <c r="Z355" s="387"/>
      <c r="AA355" s="387"/>
      <c r="AB355" s="387"/>
      <c r="AC355" s="387"/>
      <c r="AD355" s="387"/>
    </row>
    <row r="356" spans="15:30" x14ac:dyDescent="0.3">
      <c r="O356" s="387"/>
      <c r="P356" s="387"/>
      <c r="Q356" s="387"/>
      <c r="R356" s="387"/>
      <c r="S356" s="387"/>
      <c r="T356" s="387"/>
      <c r="U356" s="387"/>
      <c r="V356" s="387"/>
      <c r="W356" s="387"/>
      <c r="X356" s="387"/>
      <c r="Y356" s="387"/>
      <c r="Z356" s="387"/>
      <c r="AA356" s="387"/>
      <c r="AB356" s="387"/>
      <c r="AC356" s="387"/>
      <c r="AD356" s="387"/>
    </row>
    <row r="357" spans="15:30" x14ac:dyDescent="0.3">
      <c r="O357" s="387"/>
      <c r="P357" s="387"/>
      <c r="Q357" s="387"/>
      <c r="R357" s="387"/>
      <c r="S357" s="387"/>
      <c r="T357" s="387"/>
      <c r="U357" s="387"/>
      <c r="V357" s="387"/>
      <c r="W357" s="387"/>
      <c r="X357" s="387"/>
      <c r="Y357" s="387"/>
      <c r="Z357" s="387"/>
      <c r="AA357" s="387"/>
      <c r="AB357" s="387"/>
      <c r="AC357" s="387"/>
      <c r="AD357" s="387"/>
    </row>
    <row r="358" spans="15:30" x14ac:dyDescent="0.3">
      <c r="O358" s="387"/>
      <c r="P358" s="387"/>
      <c r="Q358" s="387"/>
      <c r="R358" s="387"/>
      <c r="S358" s="387"/>
      <c r="T358" s="387"/>
      <c r="U358" s="387"/>
      <c r="V358" s="387"/>
      <c r="W358" s="387"/>
      <c r="X358" s="387"/>
      <c r="Y358" s="387"/>
      <c r="Z358" s="387"/>
      <c r="AA358" s="387"/>
      <c r="AB358" s="387"/>
      <c r="AC358" s="387"/>
      <c r="AD358" s="387"/>
    </row>
    <row r="359" spans="15:30" x14ac:dyDescent="0.3">
      <c r="O359" s="387"/>
      <c r="P359" s="387"/>
      <c r="Q359" s="387"/>
      <c r="R359" s="387"/>
      <c r="S359" s="387"/>
      <c r="T359" s="387"/>
      <c r="U359" s="387"/>
      <c r="V359" s="387"/>
      <c r="W359" s="387"/>
      <c r="X359" s="387"/>
      <c r="Y359" s="387"/>
      <c r="Z359" s="387"/>
      <c r="AA359" s="387"/>
      <c r="AB359" s="387"/>
      <c r="AC359" s="387"/>
      <c r="AD359" s="387"/>
    </row>
    <row r="360" spans="15:30" x14ac:dyDescent="0.3">
      <c r="O360" s="387"/>
      <c r="P360" s="387"/>
      <c r="Q360" s="387"/>
      <c r="R360" s="387"/>
      <c r="S360" s="387"/>
      <c r="T360" s="387"/>
      <c r="U360" s="387"/>
      <c r="V360" s="387"/>
      <c r="W360" s="387"/>
      <c r="X360" s="387"/>
      <c r="Y360" s="387"/>
      <c r="Z360" s="387"/>
      <c r="AA360" s="387"/>
      <c r="AB360" s="387"/>
      <c r="AC360" s="387"/>
      <c r="AD360" s="387"/>
    </row>
    <row r="361" spans="15:30" x14ac:dyDescent="0.3">
      <c r="O361" s="387"/>
      <c r="P361" s="387"/>
      <c r="Q361" s="387"/>
      <c r="R361" s="387"/>
      <c r="S361" s="387"/>
      <c r="T361" s="387"/>
      <c r="U361" s="387"/>
      <c r="V361" s="387"/>
      <c r="W361" s="387"/>
      <c r="X361" s="387"/>
      <c r="Y361" s="387"/>
      <c r="Z361" s="387"/>
      <c r="AA361" s="387"/>
      <c r="AB361" s="387"/>
      <c r="AC361" s="387"/>
      <c r="AD361" s="387"/>
    </row>
    <row r="362" spans="15:30" x14ac:dyDescent="0.3">
      <c r="O362" s="387"/>
      <c r="P362" s="387"/>
      <c r="Q362" s="387"/>
      <c r="R362" s="387"/>
      <c r="S362" s="387"/>
      <c r="T362" s="387"/>
      <c r="U362" s="387"/>
      <c r="V362" s="387"/>
      <c r="W362" s="387"/>
      <c r="X362" s="387"/>
      <c r="Y362" s="387"/>
      <c r="Z362" s="387"/>
      <c r="AA362" s="387"/>
      <c r="AB362" s="387"/>
      <c r="AC362" s="387"/>
      <c r="AD362" s="387"/>
    </row>
    <row r="363" spans="15:30" x14ac:dyDescent="0.3">
      <c r="O363" s="387"/>
      <c r="P363" s="387"/>
      <c r="Q363" s="387"/>
      <c r="R363" s="387"/>
      <c r="S363" s="387"/>
      <c r="T363" s="387"/>
      <c r="U363" s="387"/>
      <c r="V363" s="387"/>
      <c r="W363" s="387"/>
      <c r="X363" s="387"/>
      <c r="Y363" s="387"/>
      <c r="Z363" s="387"/>
      <c r="AA363" s="387"/>
      <c r="AB363" s="387"/>
      <c r="AC363" s="387"/>
      <c r="AD363" s="387"/>
    </row>
    <row r="364" spans="15:30" x14ac:dyDescent="0.3">
      <c r="O364" s="387"/>
      <c r="P364" s="387"/>
      <c r="Q364" s="387"/>
      <c r="R364" s="387"/>
      <c r="S364" s="387"/>
      <c r="T364" s="387"/>
      <c r="U364" s="387"/>
      <c r="V364" s="387"/>
      <c r="W364" s="387"/>
      <c r="X364" s="387"/>
      <c r="Y364" s="387"/>
      <c r="Z364" s="387"/>
      <c r="AA364" s="387"/>
      <c r="AB364" s="387"/>
      <c r="AC364" s="387"/>
      <c r="AD364" s="387"/>
    </row>
    <row r="365" spans="15:30" x14ac:dyDescent="0.3">
      <c r="O365" s="387"/>
      <c r="P365" s="387"/>
      <c r="Q365" s="387"/>
      <c r="R365" s="387"/>
      <c r="S365" s="387"/>
      <c r="T365" s="387"/>
      <c r="U365" s="387"/>
      <c r="V365" s="387"/>
      <c r="W365" s="387"/>
      <c r="X365" s="387"/>
      <c r="Y365" s="387"/>
      <c r="Z365" s="387"/>
      <c r="AA365" s="387"/>
      <c r="AB365" s="387"/>
      <c r="AC365" s="387"/>
      <c r="AD365" s="387"/>
    </row>
    <row r="366" spans="15:30" x14ac:dyDescent="0.3">
      <c r="O366" s="387"/>
      <c r="P366" s="387"/>
      <c r="Q366" s="387"/>
      <c r="R366" s="387"/>
      <c r="S366" s="387"/>
      <c r="T366" s="387"/>
      <c r="U366" s="387"/>
      <c r="V366" s="387"/>
      <c r="W366" s="387"/>
      <c r="X366" s="387"/>
      <c r="Y366" s="387"/>
      <c r="Z366" s="387"/>
      <c r="AA366" s="387"/>
      <c r="AB366" s="387"/>
      <c r="AC366" s="387"/>
      <c r="AD366" s="387"/>
    </row>
    <row r="367" spans="15:30" x14ac:dyDescent="0.3">
      <c r="O367" s="387"/>
      <c r="P367" s="387"/>
      <c r="Q367" s="387"/>
      <c r="R367" s="387"/>
      <c r="S367" s="387"/>
      <c r="T367" s="387"/>
      <c r="U367" s="387"/>
      <c r="V367" s="387"/>
      <c r="W367" s="387"/>
      <c r="X367" s="387"/>
      <c r="Y367" s="387"/>
      <c r="Z367" s="387"/>
      <c r="AA367" s="387"/>
      <c r="AB367" s="387"/>
      <c r="AC367" s="387"/>
      <c r="AD367" s="387"/>
    </row>
    <row r="368" spans="15:30" x14ac:dyDescent="0.3">
      <c r="O368" s="387"/>
      <c r="P368" s="387"/>
      <c r="Q368" s="387"/>
      <c r="R368" s="387"/>
      <c r="S368" s="387"/>
      <c r="T368" s="387"/>
      <c r="U368" s="387"/>
      <c r="V368" s="387"/>
      <c r="W368" s="387"/>
      <c r="X368" s="387"/>
      <c r="Y368" s="387"/>
      <c r="Z368" s="387"/>
      <c r="AA368" s="387"/>
      <c r="AB368" s="387"/>
      <c r="AC368" s="387"/>
      <c r="AD368" s="387"/>
    </row>
    <row r="369" spans="15:30" x14ac:dyDescent="0.3">
      <c r="O369" s="387"/>
      <c r="P369" s="387"/>
      <c r="Q369" s="387"/>
      <c r="R369" s="387"/>
      <c r="S369" s="387"/>
      <c r="T369" s="387"/>
      <c r="U369" s="387"/>
      <c r="V369" s="387"/>
      <c r="W369" s="387"/>
      <c r="X369" s="387"/>
      <c r="Y369" s="387"/>
      <c r="Z369" s="387"/>
      <c r="AA369" s="387"/>
      <c r="AB369" s="387"/>
      <c r="AC369" s="387"/>
      <c r="AD369" s="387"/>
    </row>
    <row r="370" spans="15:30" x14ac:dyDescent="0.3">
      <c r="O370" s="387"/>
      <c r="P370" s="387"/>
      <c r="Q370" s="387"/>
      <c r="R370" s="387"/>
      <c r="S370" s="387"/>
      <c r="T370" s="387"/>
      <c r="U370" s="387"/>
      <c r="V370" s="387"/>
      <c r="W370" s="387"/>
      <c r="X370" s="387"/>
      <c r="Y370" s="387"/>
      <c r="Z370" s="387"/>
      <c r="AA370" s="387"/>
      <c r="AB370" s="387"/>
      <c r="AC370" s="387"/>
      <c r="AD370" s="387"/>
    </row>
    <row r="371" spans="15:30" x14ac:dyDescent="0.3">
      <c r="O371" s="387"/>
      <c r="P371" s="387"/>
      <c r="Q371" s="387"/>
      <c r="R371" s="387"/>
      <c r="S371" s="387"/>
      <c r="T371" s="387"/>
      <c r="U371" s="387"/>
      <c r="V371" s="387"/>
      <c r="W371" s="387"/>
      <c r="X371" s="387"/>
      <c r="Y371" s="387"/>
      <c r="Z371" s="387"/>
      <c r="AA371" s="387"/>
      <c r="AB371" s="387"/>
      <c r="AC371" s="387"/>
      <c r="AD371" s="387"/>
    </row>
    <row r="372" spans="15:30" x14ac:dyDescent="0.3">
      <c r="O372" s="387"/>
      <c r="P372" s="387"/>
      <c r="Q372" s="387"/>
      <c r="R372" s="387"/>
      <c r="S372" s="387"/>
      <c r="T372" s="387"/>
      <c r="U372" s="387"/>
      <c r="V372" s="387"/>
      <c r="W372" s="387"/>
      <c r="X372" s="387"/>
      <c r="Y372" s="387"/>
      <c r="Z372" s="387"/>
      <c r="AA372" s="387"/>
      <c r="AB372" s="387"/>
      <c r="AC372" s="387"/>
      <c r="AD372" s="387"/>
    </row>
    <row r="373" spans="15:30" x14ac:dyDescent="0.3">
      <c r="O373" s="387"/>
      <c r="P373" s="387"/>
      <c r="Q373" s="387"/>
      <c r="R373" s="387"/>
      <c r="S373" s="387"/>
      <c r="T373" s="387"/>
      <c r="U373" s="387"/>
      <c r="V373" s="387"/>
      <c r="W373" s="387"/>
      <c r="X373" s="387"/>
      <c r="Y373" s="387"/>
      <c r="Z373" s="387"/>
      <c r="AA373" s="387"/>
      <c r="AB373" s="387"/>
      <c r="AC373" s="387"/>
      <c r="AD373" s="387"/>
    </row>
    <row r="374" spans="15:30" x14ac:dyDescent="0.3">
      <c r="O374" s="387"/>
      <c r="P374" s="387"/>
      <c r="Q374" s="387"/>
      <c r="R374" s="387"/>
      <c r="S374" s="387"/>
      <c r="T374" s="387"/>
      <c r="U374" s="387"/>
      <c r="V374" s="387"/>
      <c r="W374" s="387"/>
      <c r="X374" s="387"/>
      <c r="Y374" s="387"/>
      <c r="Z374" s="387"/>
      <c r="AA374" s="387"/>
      <c r="AB374" s="387"/>
      <c r="AC374" s="387"/>
      <c r="AD374" s="387"/>
    </row>
    <row r="375" spans="15:30" x14ac:dyDescent="0.3">
      <c r="O375" s="387"/>
      <c r="P375" s="387"/>
      <c r="Q375" s="387"/>
      <c r="R375" s="387"/>
      <c r="S375" s="387"/>
      <c r="T375" s="387"/>
      <c r="U375" s="387"/>
      <c r="V375" s="387"/>
      <c r="W375" s="387"/>
      <c r="X375" s="387"/>
      <c r="Y375" s="387"/>
      <c r="Z375" s="387"/>
      <c r="AA375" s="387"/>
      <c r="AB375" s="387"/>
      <c r="AC375" s="387"/>
      <c r="AD375" s="387"/>
    </row>
    <row r="376" spans="15:30" x14ac:dyDescent="0.3">
      <c r="O376" s="387"/>
      <c r="P376" s="387"/>
      <c r="Q376" s="387"/>
      <c r="R376" s="387"/>
      <c r="S376" s="387"/>
      <c r="T376" s="387"/>
      <c r="U376" s="387"/>
      <c r="V376" s="387"/>
      <c r="W376" s="387"/>
      <c r="X376" s="387"/>
      <c r="Y376" s="387"/>
      <c r="Z376" s="387"/>
      <c r="AA376" s="387"/>
      <c r="AB376" s="387"/>
      <c r="AC376" s="387"/>
      <c r="AD376" s="387"/>
    </row>
    <row r="377" spans="15:30" x14ac:dyDescent="0.3">
      <c r="O377" s="387"/>
      <c r="P377" s="387"/>
      <c r="Q377" s="387"/>
      <c r="R377" s="387"/>
      <c r="S377" s="387"/>
      <c r="T377" s="387"/>
      <c r="U377" s="387"/>
      <c r="V377" s="387"/>
      <c r="W377" s="387"/>
      <c r="X377" s="387"/>
      <c r="Y377" s="387"/>
      <c r="Z377" s="387"/>
      <c r="AA377" s="387"/>
      <c r="AB377" s="387"/>
      <c r="AC377" s="387"/>
      <c r="AD377" s="387"/>
    </row>
    <row r="378" spans="15:30" x14ac:dyDescent="0.3">
      <c r="O378" s="387"/>
      <c r="P378" s="387"/>
      <c r="Q378" s="387"/>
      <c r="R378" s="387"/>
      <c r="S378" s="387"/>
      <c r="T378" s="387"/>
      <c r="U378" s="387"/>
      <c r="V378" s="387"/>
      <c r="W378" s="387"/>
      <c r="X378" s="387"/>
      <c r="Y378" s="387"/>
      <c r="Z378" s="387"/>
      <c r="AA378" s="387"/>
      <c r="AB378" s="387"/>
      <c r="AC378" s="387"/>
      <c r="AD378" s="387"/>
    </row>
    <row r="379" spans="15:30" x14ac:dyDescent="0.3">
      <c r="O379" s="387"/>
      <c r="P379" s="387"/>
      <c r="Q379" s="387"/>
      <c r="R379" s="387"/>
      <c r="S379" s="387"/>
      <c r="T379" s="387"/>
      <c r="U379" s="387"/>
      <c r="V379" s="387"/>
      <c r="W379" s="387"/>
      <c r="X379" s="387"/>
      <c r="Y379" s="387"/>
      <c r="Z379" s="387"/>
      <c r="AA379" s="387"/>
      <c r="AB379" s="387"/>
      <c r="AC379" s="387"/>
      <c r="AD379" s="387"/>
    </row>
    <row r="380" spans="15:30" x14ac:dyDescent="0.3">
      <c r="O380" s="387"/>
      <c r="P380" s="387"/>
      <c r="Q380" s="387"/>
      <c r="R380" s="387"/>
      <c r="S380" s="387"/>
      <c r="T380" s="387"/>
      <c r="U380" s="387"/>
      <c r="V380" s="387"/>
      <c r="W380" s="387"/>
      <c r="X380" s="387"/>
      <c r="Y380" s="387"/>
      <c r="Z380" s="387"/>
      <c r="AA380" s="387"/>
      <c r="AB380" s="387"/>
      <c r="AC380" s="387"/>
      <c r="AD380" s="387"/>
    </row>
    <row r="381" spans="15:30" x14ac:dyDescent="0.3">
      <c r="O381" s="387"/>
      <c r="P381" s="387"/>
      <c r="Q381" s="387"/>
      <c r="R381" s="387"/>
      <c r="S381" s="387"/>
      <c r="T381" s="387"/>
      <c r="U381" s="387"/>
      <c r="V381" s="387"/>
      <c r="W381" s="387"/>
      <c r="X381" s="387"/>
      <c r="Y381" s="387"/>
      <c r="Z381" s="387"/>
      <c r="AA381" s="387"/>
      <c r="AB381" s="387"/>
      <c r="AC381" s="387"/>
      <c r="AD381" s="387"/>
    </row>
    <row r="382" spans="15:30" x14ac:dyDescent="0.3">
      <c r="O382" s="387"/>
      <c r="P382" s="387"/>
      <c r="Q382" s="387"/>
      <c r="R382" s="387"/>
      <c r="S382" s="387"/>
      <c r="T382" s="387"/>
      <c r="U382" s="387"/>
      <c r="V382" s="387"/>
      <c r="W382" s="387"/>
      <c r="X382" s="387"/>
      <c r="Y382" s="387"/>
      <c r="Z382" s="387"/>
      <c r="AA382" s="387"/>
      <c r="AB382" s="387"/>
      <c r="AC382" s="387"/>
      <c r="AD382" s="387"/>
    </row>
    <row r="383" spans="15:30" x14ac:dyDescent="0.3">
      <c r="O383" s="387"/>
      <c r="P383" s="387"/>
      <c r="Q383" s="387"/>
      <c r="R383" s="387"/>
      <c r="S383" s="387"/>
      <c r="T383" s="387"/>
      <c r="U383" s="387"/>
      <c r="V383" s="387"/>
      <c r="W383" s="387"/>
      <c r="X383" s="387"/>
      <c r="Y383" s="387"/>
      <c r="Z383" s="387"/>
      <c r="AA383" s="387"/>
      <c r="AB383" s="387"/>
      <c r="AC383" s="387"/>
      <c r="AD383" s="387"/>
    </row>
    <row r="384" spans="15:30" x14ac:dyDescent="0.3">
      <c r="O384" s="387"/>
      <c r="P384" s="387"/>
      <c r="Q384" s="387"/>
      <c r="R384" s="387"/>
      <c r="S384" s="387"/>
      <c r="T384" s="387"/>
      <c r="U384" s="387"/>
      <c r="V384" s="387"/>
      <c r="W384" s="387"/>
      <c r="X384" s="387"/>
      <c r="Y384" s="387"/>
      <c r="Z384" s="387"/>
      <c r="AA384" s="387"/>
      <c r="AB384" s="387"/>
      <c r="AC384" s="387"/>
      <c r="AD384" s="387"/>
    </row>
    <row r="385" spans="15:30" x14ac:dyDescent="0.3">
      <c r="O385" s="387"/>
      <c r="P385" s="387"/>
      <c r="Q385" s="387"/>
      <c r="R385" s="387"/>
      <c r="S385" s="387"/>
      <c r="T385" s="387"/>
      <c r="U385" s="387"/>
      <c r="V385" s="387"/>
      <c r="W385" s="387"/>
      <c r="X385" s="387"/>
      <c r="Y385" s="387"/>
      <c r="Z385" s="387"/>
      <c r="AA385" s="387"/>
      <c r="AB385" s="387"/>
      <c r="AC385" s="387"/>
      <c r="AD385" s="387"/>
    </row>
    <row r="386" spans="15:30" x14ac:dyDescent="0.3">
      <c r="O386" s="387"/>
      <c r="P386" s="387"/>
      <c r="Q386" s="387"/>
      <c r="R386" s="387"/>
      <c r="S386" s="387"/>
      <c r="T386" s="387"/>
      <c r="U386" s="387"/>
      <c r="V386" s="387"/>
      <c r="W386" s="387"/>
      <c r="X386" s="387"/>
      <c r="Y386" s="387"/>
      <c r="Z386" s="387"/>
      <c r="AA386" s="387"/>
      <c r="AB386" s="387"/>
      <c r="AC386" s="387"/>
      <c r="AD386" s="387"/>
    </row>
    <row r="387" spans="15:30" x14ac:dyDescent="0.3">
      <c r="O387" s="387"/>
      <c r="P387" s="387"/>
      <c r="Q387" s="387"/>
      <c r="R387" s="387"/>
      <c r="S387" s="387"/>
      <c r="T387" s="387"/>
      <c r="U387" s="387"/>
      <c r="V387" s="387"/>
      <c r="W387" s="387"/>
      <c r="X387" s="387"/>
      <c r="Y387" s="387"/>
      <c r="Z387" s="387"/>
      <c r="AA387" s="387"/>
      <c r="AB387" s="387"/>
      <c r="AC387" s="387"/>
      <c r="AD387" s="387"/>
    </row>
    <row r="388" spans="15:30" x14ac:dyDescent="0.3">
      <c r="O388" s="387"/>
      <c r="P388" s="387"/>
      <c r="Q388" s="387"/>
      <c r="R388" s="387"/>
      <c r="S388" s="387"/>
      <c r="T388" s="387"/>
      <c r="U388" s="387"/>
      <c r="V388" s="387"/>
      <c r="W388" s="387"/>
      <c r="X388" s="387"/>
      <c r="Y388" s="387"/>
      <c r="Z388" s="387"/>
      <c r="AA388" s="387"/>
      <c r="AB388" s="387"/>
      <c r="AC388" s="387"/>
      <c r="AD388" s="387"/>
    </row>
    <row r="389" spans="15:30" x14ac:dyDescent="0.3">
      <c r="O389" s="387"/>
      <c r="P389" s="387"/>
      <c r="Q389" s="387"/>
      <c r="R389" s="387"/>
      <c r="S389" s="387"/>
      <c r="T389" s="387"/>
      <c r="U389" s="387"/>
      <c r="V389" s="387"/>
      <c r="W389" s="387"/>
      <c r="X389" s="387"/>
      <c r="Y389" s="387"/>
      <c r="Z389" s="387"/>
      <c r="AA389" s="387"/>
      <c r="AB389" s="387"/>
      <c r="AC389" s="387"/>
      <c r="AD389" s="387"/>
    </row>
    <row r="390" spans="15:30" x14ac:dyDescent="0.3">
      <c r="O390" s="387"/>
      <c r="P390" s="387"/>
      <c r="Q390" s="387"/>
      <c r="R390" s="387"/>
      <c r="S390" s="387"/>
      <c r="T390" s="387"/>
      <c r="U390" s="387"/>
      <c r="V390" s="387"/>
      <c r="W390" s="387"/>
      <c r="X390" s="387"/>
      <c r="Y390" s="387"/>
      <c r="Z390" s="387"/>
      <c r="AA390" s="387"/>
      <c r="AB390" s="387"/>
      <c r="AC390" s="387"/>
      <c r="AD390" s="387"/>
    </row>
    <row r="391" spans="15:30" x14ac:dyDescent="0.3">
      <c r="O391" s="387"/>
      <c r="P391" s="387"/>
      <c r="Q391" s="387"/>
      <c r="R391" s="387"/>
      <c r="S391" s="387"/>
      <c r="T391" s="387"/>
      <c r="U391" s="387"/>
      <c r="V391" s="387"/>
      <c r="W391" s="387"/>
      <c r="X391" s="387"/>
      <c r="Y391" s="387"/>
      <c r="Z391" s="387"/>
      <c r="AA391" s="387"/>
      <c r="AB391" s="387"/>
      <c r="AC391" s="387"/>
      <c r="AD391" s="387"/>
    </row>
    <row r="392" spans="15:30" x14ac:dyDescent="0.3">
      <c r="O392" s="387"/>
      <c r="P392" s="387"/>
      <c r="Q392" s="387"/>
      <c r="R392" s="387"/>
      <c r="S392" s="387"/>
      <c r="T392" s="387"/>
      <c r="U392" s="387"/>
      <c r="V392" s="387"/>
      <c r="W392" s="387"/>
      <c r="X392" s="387"/>
      <c r="Y392" s="387"/>
      <c r="Z392" s="387"/>
      <c r="AA392" s="387"/>
      <c r="AB392" s="387"/>
      <c r="AC392" s="387"/>
      <c r="AD392" s="387"/>
    </row>
    <row r="393" spans="15:30" x14ac:dyDescent="0.3">
      <c r="O393" s="387"/>
      <c r="P393" s="387"/>
      <c r="Q393" s="387"/>
      <c r="R393" s="387"/>
      <c r="S393" s="387"/>
      <c r="T393" s="387"/>
      <c r="U393" s="387"/>
      <c r="V393" s="387"/>
      <c r="W393" s="387"/>
      <c r="X393" s="387"/>
      <c r="Y393" s="387"/>
      <c r="Z393" s="387"/>
      <c r="AA393" s="387"/>
      <c r="AB393" s="387"/>
      <c r="AC393" s="387"/>
      <c r="AD393" s="387"/>
    </row>
    <row r="394" spans="15:30" x14ac:dyDescent="0.3">
      <c r="O394" s="387"/>
      <c r="P394" s="387"/>
      <c r="Q394" s="387"/>
      <c r="R394" s="387"/>
      <c r="S394" s="387"/>
      <c r="T394" s="387"/>
      <c r="U394" s="387"/>
      <c r="V394" s="387"/>
      <c r="W394" s="387"/>
      <c r="X394" s="387"/>
      <c r="Y394" s="387"/>
      <c r="Z394" s="387"/>
      <c r="AA394" s="387"/>
      <c r="AB394" s="387"/>
      <c r="AC394" s="387"/>
      <c r="AD394" s="387"/>
    </row>
    <row r="395" spans="15:30" x14ac:dyDescent="0.3">
      <c r="O395" s="387"/>
      <c r="P395" s="387"/>
      <c r="Q395" s="387"/>
      <c r="R395" s="387"/>
      <c r="S395" s="387"/>
      <c r="T395" s="387"/>
      <c r="U395" s="387"/>
      <c r="V395" s="387"/>
      <c r="W395" s="387"/>
      <c r="X395" s="387"/>
      <c r="Y395" s="387"/>
      <c r="Z395" s="387"/>
      <c r="AA395" s="387"/>
      <c r="AB395" s="387"/>
      <c r="AC395" s="387"/>
      <c r="AD395" s="387"/>
    </row>
    <row r="396" spans="15:30" x14ac:dyDescent="0.3">
      <c r="O396" s="387"/>
      <c r="P396" s="387"/>
      <c r="Q396" s="387"/>
      <c r="R396" s="387"/>
      <c r="S396" s="387"/>
      <c r="T396" s="387"/>
      <c r="U396" s="387"/>
      <c r="V396" s="387"/>
      <c r="W396" s="387"/>
      <c r="X396" s="387"/>
      <c r="Y396" s="387"/>
      <c r="Z396" s="387"/>
      <c r="AA396" s="387"/>
      <c r="AB396" s="387"/>
      <c r="AC396" s="387"/>
      <c r="AD396" s="387"/>
    </row>
    <row r="397" spans="15:30" x14ac:dyDescent="0.3">
      <c r="O397" s="387"/>
      <c r="P397" s="387"/>
      <c r="Q397" s="387"/>
      <c r="R397" s="387"/>
      <c r="S397" s="387"/>
      <c r="T397" s="387"/>
      <c r="U397" s="387"/>
      <c r="V397" s="387"/>
      <c r="W397" s="387"/>
      <c r="X397" s="387"/>
      <c r="Y397" s="387"/>
      <c r="Z397" s="387"/>
      <c r="AA397" s="387"/>
      <c r="AB397" s="387"/>
      <c r="AC397" s="387"/>
      <c r="AD397" s="387"/>
    </row>
    <row r="398" spans="15:30" x14ac:dyDescent="0.3">
      <c r="O398" s="387"/>
      <c r="P398" s="387"/>
      <c r="Q398" s="387"/>
      <c r="R398" s="387"/>
      <c r="S398" s="387"/>
      <c r="T398" s="387"/>
      <c r="U398" s="387"/>
      <c r="V398" s="387"/>
      <c r="W398" s="387"/>
      <c r="X398" s="387"/>
      <c r="Y398" s="387"/>
      <c r="Z398" s="387"/>
      <c r="AA398" s="387"/>
      <c r="AB398" s="387"/>
      <c r="AC398" s="387"/>
      <c r="AD398" s="387"/>
    </row>
    <row r="399" spans="15:30" x14ac:dyDescent="0.3">
      <c r="O399" s="387"/>
      <c r="P399" s="387"/>
      <c r="Q399" s="387"/>
      <c r="R399" s="387"/>
      <c r="S399" s="387"/>
      <c r="T399" s="387"/>
      <c r="U399" s="387"/>
      <c r="V399" s="387"/>
      <c r="W399" s="387"/>
      <c r="X399" s="387"/>
      <c r="Y399" s="387"/>
      <c r="Z399" s="387"/>
      <c r="AA399" s="387"/>
      <c r="AB399" s="387"/>
      <c r="AC399" s="387"/>
      <c r="AD399" s="387"/>
    </row>
    <row r="400" spans="15:30" x14ac:dyDescent="0.3">
      <c r="O400" s="387"/>
      <c r="P400" s="387"/>
      <c r="Q400" s="387"/>
      <c r="R400" s="387"/>
      <c r="S400" s="387"/>
      <c r="T400" s="387"/>
      <c r="U400" s="387"/>
      <c r="V400" s="387"/>
      <c r="W400" s="387"/>
      <c r="X400" s="387"/>
      <c r="Y400" s="387"/>
      <c r="Z400" s="387"/>
      <c r="AA400" s="387"/>
      <c r="AB400" s="387"/>
      <c r="AC400" s="387"/>
      <c r="AD400" s="387"/>
    </row>
    <row r="401" spans="15:30" x14ac:dyDescent="0.3">
      <c r="O401" s="387"/>
      <c r="P401" s="387"/>
      <c r="Q401" s="387"/>
      <c r="R401" s="387"/>
      <c r="S401" s="387"/>
      <c r="T401" s="387"/>
      <c r="U401" s="387"/>
      <c r="V401" s="387"/>
      <c r="W401" s="387"/>
      <c r="X401" s="387"/>
      <c r="Y401" s="387"/>
      <c r="Z401" s="387"/>
      <c r="AA401" s="387"/>
      <c r="AB401" s="387"/>
      <c r="AC401" s="387"/>
      <c r="AD401" s="387"/>
    </row>
    <row r="402" spans="15:30" x14ac:dyDescent="0.3">
      <c r="O402" s="387"/>
      <c r="P402" s="387"/>
      <c r="Q402" s="387"/>
      <c r="R402" s="387"/>
      <c r="S402" s="387"/>
      <c r="T402" s="387"/>
      <c r="U402" s="387"/>
      <c r="V402" s="387"/>
      <c r="W402" s="387"/>
      <c r="X402" s="387"/>
      <c r="Y402" s="387"/>
      <c r="Z402" s="387"/>
      <c r="AA402" s="387"/>
      <c r="AB402" s="387"/>
      <c r="AC402" s="387"/>
      <c r="AD402" s="387"/>
    </row>
    <row r="403" spans="15:30" x14ac:dyDescent="0.3">
      <c r="O403" s="387"/>
      <c r="P403" s="387"/>
      <c r="Q403" s="387"/>
      <c r="R403" s="387"/>
      <c r="S403" s="387"/>
      <c r="T403" s="387"/>
      <c r="U403" s="387"/>
      <c r="V403" s="387"/>
      <c r="W403" s="387"/>
      <c r="X403" s="387"/>
      <c r="Y403" s="387"/>
      <c r="Z403" s="387"/>
      <c r="AA403" s="387"/>
      <c r="AB403" s="387"/>
      <c r="AC403" s="387"/>
      <c r="AD403" s="387"/>
    </row>
    <row r="404" spans="15:30" x14ac:dyDescent="0.3">
      <c r="O404" s="387"/>
      <c r="P404" s="387"/>
      <c r="Q404" s="387"/>
      <c r="R404" s="387"/>
      <c r="S404" s="387"/>
      <c r="T404" s="387"/>
      <c r="U404" s="387"/>
      <c r="V404" s="387"/>
      <c r="W404" s="387"/>
      <c r="X404" s="387"/>
      <c r="Y404" s="387"/>
      <c r="Z404" s="387"/>
      <c r="AA404" s="387"/>
      <c r="AB404" s="387"/>
      <c r="AC404" s="387"/>
      <c r="AD404" s="387"/>
    </row>
    <row r="405" spans="15:30" x14ac:dyDescent="0.3">
      <c r="O405" s="387"/>
      <c r="P405" s="387"/>
      <c r="Q405" s="387"/>
      <c r="R405" s="387"/>
      <c r="S405" s="387"/>
      <c r="T405" s="387"/>
      <c r="U405" s="387"/>
      <c r="V405" s="387"/>
      <c r="W405" s="387"/>
      <c r="X405" s="387"/>
      <c r="Y405" s="387"/>
      <c r="Z405" s="387"/>
      <c r="AA405" s="387"/>
      <c r="AB405" s="387"/>
      <c r="AC405" s="387"/>
      <c r="AD405" s="387"/>
    </row>
    <row r="406" spans="15:30" x14ac:dyDescent="0.3">
      <c r="O406" s="387"/>
      <c r="P406" s="387"/>
      <c r="Q406" s="387"/>
      <c r="R406" s="387"/>
      <c r="S406" s="387"/>
      <c r="T406" s="387"/>
      <c r="U406" s="387"/>
      <c r="V406" s="387"/>
      <c r="W406" s="387"/>
      <c r="X406" s="387"/>
      <c r="Y406" s="387"/>
      <c r="Z406" s="387"/>
      <c r="AA406" s="387"/>
      <c r="AB406" s="387"/>
      <c r="AC406" s="387"/>
      <c r="AD406" s="387"/>
    </row>
    <row r="407" spans="15:30" x14ac:dyDescent="0.3">
      <c r="O407" s="387"/>
      <c r="P407" s="387"/>
      <c r="Q407" s="387"/>
      <c r="R407" s="387"/>
      <c r="S407" s="387"/>
      <c r="T407" s="387"/>
      <c r="U407" s="387"/>
      <c r="V407" s="387"/>
      <c r="W407" s="387"/>
      <c r="X407" s="387"/>
      <c r="Y407" s="387"/>
      <c r="Z407" s="387"/>
      <c r="AA407" s="387"/>
      <c r="AB407" s="387"/>
      <c r="AC407" s="387"/>
      <c r="AD407" s="387"/>
    </row>
    <row r="408" spans="15:30" x14ac:dyDescent="0.3">
      <c r="O408" s="387"/>
      <c r="P408" s="387"/>
      <c r="Q408" s="387"/>
      <c r="R408" s="387"/>
      <c r="S408" s="387"/>
      <c r="T408" s="387"/>
      <c r="U408" s="387"/>
      <c r="V408" s="387"/>
      <c r="W408" s="387"/>
      <c r="X408" s="387"/>
      <c r="Y408" s="387"/>
      <c r="Z408" s="387"/>
      <c r="AA408" s="387"/>
      <c r="AB408" s="387"/>
      <c r="AC408" s="387"/>
      <c r="AD408" s="387"/>
    </row>
    <row r="409" spans="15:30" x14ac:dyDescent="0.3">
      <c r="O409" s="387"/>
      <c r="P409" s="387"/>
      <c r="Q409" s="387"/>
      <c r="R409" s="387"/>
      <c r="S409" s="387"/>
      <c r="T409" s="387"/>
      <c r="U409" s="387"/>
      <c r="V409" s="387"/>
      <c r="W409" s="387"/>
      <c r="X409" s="387"/>
      <c r="Y409" s="387"/>
      <c r="Z409" s="387"/>
      <c r="AA409" s="387"/>
      <c r="AB409" s="387"/>
      <c r="AC409" s="387"/>
      <c r="AD409" s="387"/>
    </row>
    <row r="410" spans="15:30" x14ac:dyDescent="0.3">
      <c r="O410" s="387"/>
      <c r="P410" s="387"/>
      <c r="Q410" s="387"/>
      <c r="R410" s="387"/>
      <c r="S410" s="387"/>
      <c r="T410" s="387"/>
      <c r="U410" s="387"/>
      <c r="V410" s="387"/>
      <c r="W410" s="387"/>
      <c r="X410" s="387"/>
      <c r="Y410" s="387"/>
      <c r="Z410" s="387"/>
      <c r="AA410" s="387"/>
      <c r="AB410" s="387"/>
      <c r="AC410" s="387"/>
      <c r="AD410" s="387"/>
    </row>
    <row r="411" spans="15:30" x14ac:dyDescent="0.3">
      <c r="O411" s="387"/>
      <c r="P411" s="387"/>
      <c r="Q411" s="387"/>
      <c r="R411" s="387"/>
      <c r="S411" s="387"/>
      <c r="T411" s="387"/>
      <c r="U411" s="387"/>
      <c r="V411" s="387"/>
      <c r="W411" s="387"/>
      <c r="X411" s="387"/>
      <c r="Y411" s="387"/>
      <c r="Z411" s="387"/>
      <c r="AA411" s="387"/>
      <c r="AB411" s="387"/>
      <c r="AC411" s="387"/>
      <c r="AD411" s="387"/>
    </row>
    <row r="412" spans="15:30" x14ac:dyDescent="0.3">
      <c r="O412" s="387"/>
      <c r="P412" s="387"/>
      <c r="Q412" s="387"/>
      <c r="R412" s="387"/>
      <c r="S412" s="387"/>
      <c r="T412" s="387"/>
      <c r="U412" s="387"/>
      <c r="V412" s="387"/>
      <c r="W412" s="387"/>
      <c r="X412" s="387"/>
      <c r="Y412" s="387"/>
      <c r="Z412" s="387"/>
      <c r="AA412" s="387"/>
      <c r="AB412" s="387"/>
      <c r="AC412" s="387"/>
      <c r="AD412" s="387"/>
    </row>
    <row r="413" spans="15:30" x14ac:dyDescent="0.3">
      <c r="O413" s="387"/>
      <c r="P413" s="387"/>
      <c r="Q413" s="387"/>
      <c r="R413" s="387"/>
      <c r="S413" s="387"/>
      <c r="T413" s="387"/>
      <c r="U413" s="387"/>
      <c r="V413" s="387"/>
      <c r="W413" s="387"/>
      <c r="X413" s="387"/>
      <c r="Y413" s="387"/>
      <c r="Z413" s="387"/>
      <c r="AA413" s="387"/>
      <c r="AB413" s="387"/>
      <c r="AC413" s="387"/>
      <c r="AD413" s="387"/>
    </row>
    <row r="414" spans="15:30" x14ac:dyDescent="0.3">
      <c r="O414" s="387"/>
      <c r="P414" s="387"/>
      <c r="Q414" s="387"/>
      <c r="R414" s="387"/>
      <c r="S414" s="387"/>
      <c r="T414" s="387"/>
      <c r="U414" s="387"/>
      <c r="V414" s="387"/>
      <c r="W414" s="387"/>
      <c r="X414" s="387"/>
      <c r="Y414" s="387"/>
      <c r="Z414" s="387"/>
      <c r="AA414" s="387"/>
      <c r="AB414" s="387"/>
      <c r="AC414" s="387"/>
      <c r="AD414" s="387"/>
    </row>
    <row r="415" spans="15:30" x14ac:dyDescent="0.3">
      <c r="O415" s="387"/>
      <c r="P415" s="387"/>
      <c r="Q415" s="387"/>
      <c r="R415" s="387"/>
      <c r="S415" s="387"/>
      <c r="T415" s="387"/>
      <c r="U415" s="387"/>
      <c r="V415" s="387"/>
      <c r="W415" s="387"/>
      <c r="X415" s="387"/>
      <c r="Y415" s="387"/>
      <c r="Z415" s="387"/>
      <c r="AA415" s="387"/>
      <c r="AB415" s="387"/>
      <c r="AC415" s="387"/>
      <c r="AD415" s="387"/>
    </row>
    <row r="416" spans="15:30" x14ac:dyDescent="0.3">
      <c r="O416" s="387"/>
      <c r="P416" s="387"/>
      <c r="Q416" s="387"/>
      <c r="R416" s="387"/>
      <c r="S416" s="387"/>
      <c r="T416" s="387"/>
      <c r="U416" s="387"/>
      <c r="V416" s="387"/>
      <c r="W416" s="387"/>
      <c r="X416" s="387"/>
      <c r="Y416" s="387"/>
      <c r="Z416" s="387"/>
      <c r="AA416" s="387"/>
      <c r="AB416" s="387"/>
      <c r="AC416" s="387"/>
      <c r="AD416" s="387"/>
    </row>
    <row r="417" spans="15:30" x14ac:dyDescent="0.3">
      <c r="O417" s="387"/>
      <c r="P417" s="387"/>
      <c r="Q417" s="387"/>
      <c r="R417" s="387"/>
      <c r="S417" s="387"/>
      <c r="T417" s="387"/>
      <c r="U417" s="387"/>
      <c r="V417" s="387"/>
      <c r="W417" s="387"/>
      <c r="X417" s="387"/>
      <c r="Y417" s="387"/>
      <c r="Z417" s="387"/>
      <c r="AA417" s="387"/>
      <c r="AB417" s="387"/>
      <c r="AC417" s="387"/>
      <c r="AD417" s="387"/>
    </row>
    <row r="418" spans="15:30" x14ac:dyDescent="0.3">
      <c r="O418" s="387"/>
      <c r="P418" s="387"/>
      <c r="Q418" s="387"/>
      <c r="R418" s="387"/>
      <c r="S418" s="387"/>
      <c r="T418" s="387"/>
      <c r="U418" s="387"/>
      <c r="V418" s="387"/>
      <c r="W418" s="387"/>
      <c r="X418" s="387"/>
      <c r="Y418" s="387"/>
      <c r="Z418" s="387"/>
      <c r="AA418" s="387"/>
      <c r="AB418" s="387"/>
      <c r="AC418" s="387"/>
      <c r="AD418" s="387"/>
    </row>
    <row r="419" spans="15:30" x14ac:dyDescent="0.3">
      <c r="O419" s="387"/>
      <c r="P419" s="387"/>
      <c r="Q419" s="387"/>
      <c r="R419" s="387"/>
      <c r="S419" s="387"/>
      <c r="T419" s="387"/>
      <c r="U419" s="387"/>
      <c r="V419" s="387"/>
      <c r="W419" s="387"/>
      <c r="X419" s="387"/>
      <c r="Y419" s="387"/>
      <c r="Z419" s="387"/>
      <c r="AA419" s="387"/>
      <c r="AB419" s="387"/>
      <c r="AC419" s="387"/>
      <c r="AD419" s="387"/>
    </row>
    <row r="420" spans="15:30" x14ac:dyDescent="0.3">
      <c r="O420" s="387"/>
      <c r="P420" s="387"/>
      <c r="Q420" s="387"/>
      <c r="R420" s="387"/>
      <c r="S420" s="387"/>
      <c r="T420" s="387"/>
      <c r="U420" s="387"/>
      <c r="V420" s="387"/>
      <c r="W420" s="387"/>
      <c r="X420" s="387"/>
      <c r="Y420" s="387"/>
      <c r="Z420" s="387"/>
      <c r="AA420" s="387"/>
      <c r="AB420" s="387"/>
      <c r="AC420" s="387"/>
      <c r="AD420" s="387"/>
    </row>
    <row r="421" spans="15:30" x14ac:dyDescent="0.3">
      <c r="O421" s="387"/>
      <c r="P421" s="387"/>
      <c r="Q421" s="387"/>
      <c r="R421" s="387"/>
      <c r="S421" s="387"/>
      <c r="T421" s="387"/>
      <c r="U421" s="387"/>
      <c r="V421" s="387"/>
      <c r="W421" s="387"/>
      <c r="X421" s="387"/>
      <c r="Y421" s="387"/>
      <c r="Z421" s="387"/>
      <c r="AA421" s="387"/>
      <c r="AB421" s="387"/>
      <c r="AC421" s="387"/>
      <c r="AD421" s="387"/>
    </row>
    <row r="422" spans="15:30" x14ac:dyDescent="0.3">
      <c r="O422" s="387"/>
      <c r="P422" s="387"/>
      <c r="Q422" s="387"/>
      <c r="R422" s="387"/>
      <c r="S422" s="387"/>
      <c r="T422" s="387"/>
      <c r="U422" s="387"/>
      <c r="V422" s="387"/>
      <c r="W422" s="387"/>
      <c r="X422" s="387"/>
      <c r="Y422" s="387"/>
      <c r="Z422" s="387"/>
      <c r="AA422" s="387"/>
      <c r="AB422" s="387"/>
      <c r="AC422" s="387"/>
      <c r="AD422" s="387"/>
    </row>
    <row r="423" spans="15:30" x14ac:dyDescent="0.3">
      <c r="O423" s="387"/>
      <c r="P423" s="387"/>
      <c r="Q423" s="387"/>
      <c r="R423" s="387"/>
      <c r="S423" s="387"/>
      <c r="T423" s="387"/>
      <c r="U423" s="387"/>
      <c r="V423" s="387"/>
      <c r="W423" s="387"/>
      <c r="X423" s="387"/>
      <c r="Y423" s="387"/>
      <c r="Z423" s="387"/>
      <c r="AA423" s="387"/>
      <c r="AB423" s="387"/>
      <c r="AC423" s="387"/>
      <c r="AD423" s="387"/>
    </row>
    <row r="424" spans="15:30" x14ac:dyDescent="0.3">
      <c r="O424" s="387"/>
      <c r="P424" s="387"/>
      <c r="Q424" s="387"/>
      <c r="R424" s="387"/>
      <c r="S424" s="387"/>
      <c r="T424" s="387"/>
      <c r="U424" s="387"/>
      <c r="V424" s="387"/>
      <c r="W424" s="387"/>
      <c r="X424" s="387"/>
      <c r="Y424" s="387"/>
      <c r="Z424" s="387"/>
      <c r="AA424" s="387"/>
      <c r="AB424" s="387"/>
      <c r="AC424" s="387"/>
      <c r="AD424" s="387"/>
    </row>
    <row r="425" spans="15:30" x14ac:dyDescent="0.3">
      <c r="O425" s="387"/>
      <c r="P425" s="387"/>
      <c r="Q425" s="387"/>
      <c r="R425" s="387"/>
      <c r="S425" s="387"/>
      <c r="T425" s="387"/>
      <c r="U425" s="387"/>
      <c r="V425" s="387"/>
      <c r="W425" s="387"/>
      <c r="X425" s="387"/>
      <c r="Y425" s="387"/>
      <c r="Z425" s="387"/>
      <c r="AA425" s="387"/>
      <c r="AB425" s="387"/>
      <c r="AC425" s="387"/>
      <c r="AD425" s="387"/>
    </row>
    <row r="426" spans="15:30" x14ac:dyDescent="0.3">
      <c r="O426" s="387"/>
      <c r="P426" s="387"/>
      <c r="Q426" s="387"/>
      <c r="R426" s="387"/>
      <c r="S426" s="387"/>
      <c r="T426" s="387"/>
      <c r="U426" s="387"/>
      <c r="V426" s="387"/>
      <c r="W426" s="387"/>
      <c r="X426" s="387"/>
      <c r="Y426" s="387"/>
      <c r="Z426" s="387"/>
      <c r="AA426" s="387"/>
      <c r="AB426" s="387"/>
      <c r="AC426" s="387"/>
      <c r="AD426" s="387"/>
    </row>
    <row r="427" spans="15:30" x14ac:dyDescent="0.3">
      <c r="O427" s="387"/>
      <c r="P427" s="387"/>
      <c r="Q427" s="387"/>
      <c r="R427" s="387"/>
      <c r="S427" s="387"/>
      <c r="T427" s="387"/>
      <c r="U427" s="387"/>
      <c r="V427" s="387"/>
      <c r="W427" s="387"/>
      <c r="X427" s="387"/>
      <c r="Y427" s="387"/>
      <c r="Z427" s="387"/>
      <c r="AA427" s="387"/>
      <c r="AB427" s="387"/>
      <c r="AC427" s="387"/>
      <c r="AD427" s="387"/>
    </row>
    <row r="428" spans="15:30" x14ac:dyDescent="0.3">
      <c r="O428" s="387"/>
      <c r="P428" s="387"/>
      <c r="Q428" s="387"/>
      <c r="R428" s="387"/>
      <c r="S428" s="387"/>
      <c r="T428" s="387"/>
      <c r="U428" s="387"/>
      <c r="V428" s="387"/>
      <c r="W428" s="387"/>
      <c r="X428" s="387"/>
      <c r="Y428" s="387"/>
      <c r="Z428" s="387"/>
      <c r="AA428" s="387"/>
      <c r="AB428" s="387"/>
      <c r="AC428" s="387"/>
      <c r="AD428" s="387"/>
    </row>
    <row r="429" spans="15:30" x14ac:dyDescent="0.3">
      <c r="O429" s="387"/>
      <c r="P429" s="387"/>
      <c r="Q429" s="387"/>
      <c r="R429" s="387"/>
      <c r="S429" s="387"/>
      <c r="T429" s="387"/>
      <c r="U429" s="387"/>
      <c r="V429" s="387"/>
      <c r="W429" s="387"/>
      <c r="X429" s="387"/>
      <c r="Y429" s="387"/>
      <c r="Z429" s="387"/>
      <c r="AA429" s="387"/>
      <c r="AB429" s="387"/>
      <c r="AC429" s="387"/>
      <c r="AD429" s="387"/>
    </row>
    <row r="430" spans="15:30" x14ac:dyDescent="0.3">
      <c r="O430" s="387"/>
      <c r="P430" s="387"/>
      <c r="Q430" s="387"/>
      <c r="R430" s="387"/>
      <c r="S430" s="387"/>
      <c r="T430" s="387"/>
      <c r="U430" s="387"/>
      <c r="V430" s="387"/>
      <c r="W430" s="387"/>
      <c r="X430" s="387"/>
      <c r="Y430" s="387"/>
      <c r="Z430" s="387"/>
      <c r="AA430" s="387"/>
      <c r="AB430" s="387"/>
      <c r="AC430" s="387"/>
      <c r="AD430" s="387"/>
    </row>
    <row r="431" spans="15:30" x14ac:dyDescent="0.3">
      <c r="O431" s="387"/>
      <c r="P431" s="387"/>
      <c r="Q431" s="387"/>
      <c r="R431" s="387"/>
      <c r="S431" s="387"/>
      <c r="T431" s="387"/>
      <c r="U431" s="387"/>
      <c r="V431" s="387"/>
      <c r="W431" s="387"/>
      <c r="X431" s="387"/>
      <c r="Y431" s="387"/>
      <c r="Z431" s="387"/>
      <c r="AA431" s="387"/>
      <c r="AB431" s="387"/>
      <c r="AC431" s="387"/>
      <c r="AD431" s="387"/>
    </row>
    <row r="432" spans="15:30" x14ac:dyDescent="0.3">
      <c r="O432" s="387"/>
      <c r="P432" s="387"/>
      <c r="Q432" s="387"/>
      <c r="R432" s="387"/>
      <c r="S432" s="387"/>
      <c r="T432" s="387"/>
      <c r="U432" s="387"/>
      <c r="V432" s="387"/>
      <c r="W432" s="387"/>
      <c r="X432" s="387"/>
      <c r="Y432" s="387"/>
      <c r="Z432" s="387"/>
      <c r="AA432" s="387"/>
      <c r="AB432" s="387"/>
      <c r="AC432" s="387"/>
      <c r="AD432" s="387"/>
    </row>
    <row r="433" spans="15:30" x14ac:dyDescent="0.3">
      <c r="O433" s="387"/>
      <c r="P433" s="387"/>
      <c r="Q433" s="387"/>
      <c r="R433" s="387"/>
      <c r="S433" s="387"/>
      <c r="T433" s="387"/>
      <c r="U433" s="387"/>
      <c r="V433" s="387"/>
      <c r="W433" s="387"/>
      <c r="X433" s="387"/>
      <c r="Y433" s="387"/>
      <c r="Z433" s="387"/>
      <c r="AA433" s="387"/>
      <c r="AB433" s="387"/>
      <c r="AC433" s="387"/>
      <c r="AD433" s="387"/>
    </row>
    <row r="434" spans="15:30" x14ac:dyDescent="0.3">
      <c r="O434" s="387"/>
      <c r="P434" s="387"/>
      <c r="Q434" s="387"/>
      <c r="R434" s="387"/>
      <c r="S434" s="387"/>
      <c r="T434" s="387"/>
      <c r="U434" s="387"/>
      <c r="V434" s="387"/>
      <c r="W434" s="387"/>
      <c r="X434" s="387"/>
      <c r="Y434" s="387"/>
      <c r="Z434" s="387"/>
      <c r="AA434" s="387"/>
      <c r="AB434" s="387"/>
      <c r="AC434" s="387"/>
      <c r="AD434" s="387"/>
    </row>
    <row r="435" spans="15:30" x14ac:dyDescent="0.3">
      <c r="O435" s="387"/>
      <c r="P435" s="387"/>
      <c r="Q435" s="387"/>
      <c r="R435" s="387"/>
      <c r="S435" s="387"/>
      <c r="T435" s="387"/>
      <c r="U435" s="387"/>
      <c r="V435" s="387"/>
      <c r="W435" s="387"/>
      <c r="X435" s="387"/>
      <c r="Y435" s="387"/>
      <c r="Z435" s="387"/>
      <c r="AA435" s="387"/>
      <c r="AB435" s="387"/>
      <c r="AC435" s="387"/>
      <c r="AD435" s="387"/>
    </row>
    <row r="436" spans="15:30" x14ac:dyDescent="0.3">
      <c r="O436" s="387"/>
      <c r="P436" s="387"/>
      <c r="Q436" s="387"/>
      <c r="R436" s="387"/>
      <c r="S436" s="387"/>
      <c r="T436" s="387"/>
      <c r="U436" s="387"/>
      <c r="V436" s="387"/>
      <c r="W436" s="387"/>
      <c r="X436" s="387"/>
      <c r="Y436" s="387"/>
      <c r="Z436" s="387"/>
      <c r="AA436" s="387"/>
      <c r="AB436" s="387"/>
      <c r="AC436" s="387"/>
      <c r="AD436" s="387"/>
    </row>
    <row r="437" spans="15:30" x14ac:dyDescent="0.3">
      <c r="O437" s="387"/>
      <c r="P437" s="387"/>
      <c r="Q437" s="387"/>
      <c r="R437" s="387"/>
      <c r="S437" s="387"/>
      <c r="T437" s="387"/>
      <c r="U437" s="387"/>
      <c r="V437" s="387"/>
      <c r="W437" s="387"/>
      <c r="X437" s="387"/>
      <c r="Y437" s="387"/>
      <c r="Z437" s="387"/>
      <c r="AA437" s="387"/>
      <c r="AB437" s="387"/>
      <c r="AC437" s="387"/>
      <c r="AD437" s="387"/>
    </row>
    <row r="438" spans="15:30" x14ac:dyDescent="0.3">
      <c r="O438" s="387"/>
      <c r="P438" s="387"/>
      <c r="Q438" s="387"/>
      <c r="R438" s="387"/>
      <c r="S438" s="387"/>
      <c r="T438" s="387"/>
      <c r="U438" s="387"/>
      <c r="V438" s="387"/>
      <c r="W438" s="387"/>
      <c r="X438" s="387"/>
      <c r="Y438" s="387"/>
      <c r="Z438" s="387"/>
      <c r="AA438" s="387"/>
      <c r="AB438" s="387"/>
      <c r="AC438" s="387"/>
      <c r="AD438" s="387"/>
    </row>
    <row r="439" spans="15:30" x14ac:dyDescent="0.3">
      <c r="O439" s="387"/>
      <c r="P439" s="387"/>
      <c r="Q439" s="387"/>
      <c r="R439" s="387"/>
      <c r="S439" s="387"/>
      <c r="T439" s="387"/>
      <c r="U439" s="387"/>
      <c r="V439" s="387"/>
      <c r="W439" s="387"/>
      <c r="X439" s="387"/>
      <c r="Y439" s="387"/>
      <c r="Z439" s="387"/>
      <c r="AA439" s="387"/>
      <c r="AB439" s="387"/>
      <c r="AC439" s="387"/>
      <c r="AD439" s="387"/>
    </row>
    <row r="440" spans="15:30" x14ac:dyDescent="0.3">
      <c r="O440" s="387"/>
      <c r="P440" s="387"/>
      <c r="Q440" s="387"/>
      <c r="R440" s="387"/>
      <c r="S440" s="387"/>
      <c r="T440" s="387"/>
      <c r="U440" s="387"/>
      <c r="V440" s="387"/>
      <c r="W440" s="387"/>
      <c r="X440" s="387"/>
      <c r="Y440" s="387"/>
      <c r="Z440" s="387"/>
      <c r="AA440" s="387"/>
      <c r="AB440" s="387"/>
      <c r="AC440" s="387"/>
      <c r="AD440" s="387"/>
    </row>
    <row r="441" spans="15:30" x14ac:dyDescent="0.3">
      <c r="O441" s="387"/>
      <c r="P441" s="387"/>
      <c r="Q441" s="387"/>
      <c r="R441" s="387"/>
      <c r="S441" s="387"/>
      <c r="T441" s="387"/>
      <c r="U441" s="387"/>
      <c r="V441" s="387"/>
      <c r="W441" s="387"/>
      <c r="X441" s="387"/>
      <c r="Y441" s="387"/>
      <c r="Z441" s="387"/>
      <c r="AA441" s="387"/>
      <c r="AB441" s="387"/>
      <c r="AC441" s="387"/>
      <c r="AD441" s="387"/>
    </row>
    <row r="442" spans="15:30" x14ac:dyDescent="0.3">
      <c r="O442" s="387"/>
      <c r="P442" s="387"/>
      <c r="Q442" s="387"/>
      <c r="R442" s="387"/>
      <c r="S442" s="387"/>
      <c r="T442" s="387"/>
      <c r="U442" s="387"/>
      <c r="V442" s="387"/>
      <c r="W442" s="387"/>
      <c r="X442" s="387"/>
      <c r="Y442" s="387"/>
      <c r="Z442" s="387"/>
      <c r="AA442" s="387"/>
      <c r="AB442" s="387"/>
      <c r="AC442" s="387"/>
      <c r="AD442" s="387"/>
    </row>
    <row r="443" spans="15:30" x14ac:dyDescent="0.3">
      <c r="O443" s="387"/>
      <c r="P443" s="387"/>
      <c r="Q443" s="387"/>
      <c r="R443" s="387"/>
      <c r="S443" s="387"/>
      <c r="T443" s="387"/>
      <c r="U443" s="387"/>
      <c r="V443" s="387"/>
      <c r="W443" s="387"/>
      <c r="X443" s="387"/>
      <c r="Y443" s="387"/>
      <c r="Z443" s="387"/>
      <c r="AA443" s="387"/>
      <c r="AB443" s="387"/>
      <c r="AC443" s="387"/>
      <c r="AD443" s="387"/>
    </row>
    <row r="444" spans="15:30" x14ac:dyDescent="0.3">
      <c r="O444" s="387"/>
      <c r="P444" s="387"/>
      <c r="Q444" s="387"/>
      <c r="R444" s="387"/>
      <c r="S444" s="387"/>
      <c r="T444" s="387"/>
      <c r="U444" s="387"/>
      <c r="V444" s="387"/>
      <c r="W444" s="387"/>
      <c r="X444" s="387"/>
      <c r="Y444" s="387"/>
      <c r="Z444" s="387"/>
      <c r="AA444" s="387"/>
      <c r="AB444" s="387"/>
      <c r="AC444" s="387"/>
      <c r="AD444" s="387"/>
    </row>
    <row r="445" spans="15:30" x14ac:dyDescent="0.3">
      <c r="O445" s="387"/>
      <c r="P445" s="387"/>
      <c r="Q445" s="387"/>
      <c r="R445" s="387"/>
      <c r="S445" s="387"/>
      <c r="T445" s="387"/>
      <c r="U445" s="387"/>
      <c r="V445" s="387"/>
      <c r="W445" s="387"/>
      <c r="X445" s="387"/>
      <c r="Y445" s="387"/>
      <c r="Z445" s="387"/>
      <c r="AA445" s="387"/>
      <c r="AB445" s="387"/>
      <c r="AC445" s="387"/>
      <c r="AD445" s="387"/>
    </row>
    <row r="446" spans="15:30" x14ac:dyDescent="0.3">
      <c r="O446" s="387"/>
      <c r="P446" s="387"/>
      <c r="Q446" s="387"/>
      <c r="R446" s="387"/>
      <c r="S446" s="387"/>
      <c r="T446" s="387"/>
      <c r="U446" s="387"/>
      <c r="V446" s="387"/>
      <c r="W446" s="387"/>
      <c r="X446" s="387"/>
      <c r="Y446" s="387"/>
      <c r="Z446" s="387"/>
      <c r="AA446" s="387"/>
      <c r="AB446" s="387"/>
      <c r="AC446" s="387"/>
      <c r="AD446" s="387"/>
    </row>
    <row r="447" spans="15:30" x14ac:dyDescent="0.3">
      <c r="O447" s="387"/>
      <c r="P447" s="387"/>
      <c r="Q447" s="387"/>
      <c r="R447" s="387"/>
      <c r="S447" s="387"/>
      <c r="T447" s="387"/>
      <c r="U447" s="387"/>
      <c r="V447" s="387"/>
      <c r="W447" s="387"/>
      <c r="X447" s="387"/>
      <c r="Y447" s="387"/>
      <c r="Z447" s="387"/>
      <c r="AA447" s="387"/>
      <c r="AB447" s="387"/>
      <c r="AC447" s="387"/>
      <c r="AD447" s="387"/>
    </row>
    <row r="448" spans="15:30" x14ac:dyDescent="0.3">
      <c r="O448" s="387"/>
      <c r="P448" s="387"/>
      <c r="Q448" s="387"/>
      <c r="R448" s="387"/>
      <c r="S448" s="387"/>
      <c r="T448" s="387"/>
      <c r="U448" s="387"/>
      <c r="V448" s="387"/>
      <c r="W448" s="387"/>
      <c r="X448" s="387"/>
      <c r="Y448" s="387"/>
      <c r="Z448" s="387"/>
      <c r="AA448" s="387"/>
      <c r="AB448" s="387"/>
      <c r="AC448" s="387"/>
      <c r="AD448" s="387"/>
    </row>
    <row r="449" spans="15:30" x14ac:dyDescent="0.3">
      <c r="O449" s="387"/>
      <c r="P449" s="387"/>
      <c r="Q449" s="387"/>
      <c r="R449" s="387"/>
      <c r="S449" s="387"/>
      <c r="T449" s="387"/>
      <c r="U449" s="387"/>
      <c r="V449" s="387"/>
      <c r="W449" s="387"/>
      <c r="X449" s="387"/>
      <c r="Y449" s="387"/>
      <c r="Z449" s="387"/>
      <c r="AA449" s="387"/>
      <c r="AB449" s="387"/>
      <c r="AC449" s="387"/>
      <c r="AD449" s="387"/>
    </row>
    <row r="450" spans="15:30" x14ac:dyDescent="0.3">
      <c r="O450" s="387"/>
      <c r="P450" s="387"/>
      <c r="Q450" s="387"/>
      <c r="R450" s="387"/>
      <c r="S450" s="387"/>
      <c r="T450" s="387"/>
      <c r="U450" s="387"/>
      <c r="V450" s="387"/>
      <c r="W450" s="387"/>
      <c r="X450" s="387"/>
      <c r="Y450" s="387"/>
      <c r="Z450" s="387"/>
      <c r="AA450" s="387"/>
      <c r="AB450" s="387"/>
      <c r="AC450" s="387"/>
      <c r="AD450" s="387"/>
    </row>
    <row r="451" spans="15:30" x14ac:dyDescent="0.3">
      <c r="O451" s="387"/>
      <c r="P451" s="387"/>
      <c r="Q451" s="387"/>
      <c r="R451" s="387"/>
      <c r="S451" s="387"/>
      <c r="T451" s="387"/>
      <c r="U451" s="387"/>
      <c r="V451" s="387"/>
      <c r="W451" s="387"/>
      <c r="X451" s="387"/>
      <c r="Y451" s="387"/>
      <c r="Z451" s="387"/>
      <c r="AA451" s="387"/>
      <c r="AB451" s="387"/>
      <c r="AC451" s="387"/>
      <c r="AD451" s="387"/>
    </row>
    <row r="452" spans="15:30" x14ac:dyDescent="0.3">
      <c r="O452" s="387"/>
      <c r="P452" s="387"/>
      <c r="Q452" s="387"/>
      <c r="R452" s="387"/>
      <c r="S452" s="387"/>
      <c r="T452" s="387"/>
      <c r="U452" s="387"/>
      <c r="V452" s="387"/>
      <c r="W452" s="387"/>
      <c r="X452" s="387"/>
      <c r="Y452" s="387"/>
      <c r="Z452" s="387"/>
      <c r="AA452" s="387"/>
      <c r="AB452" s="387"/>
      <c r="AC452" s="387"/>
      <c r="AD452" s="387"/>
    </row>
    <row r="453" spans="15:30" x14ac:dyDescent="0.3">
      <c r="O453" s="387"/>
      <c r="P453" s="387"/>
      <c r="Q453" s="387"/>
      <c r="R453" s="387"/>
      <c r="S453" s="387"/>
      <c r="T453" s="387"/>
      <c r="U453" s="387"/>
      <c r="V453" s="387"/>
      <c r="W453" s="387"/>
      <c r="X453" s="387"/>
      <c r="Y453" s="387"/>
      <c r="Z453" s="387"/>
      <c r="AA453" s="387"/>
      <c r="AB453" s="387"/>
      <c r="AC453" s="387"/>
      <c r="AD453" s="387"/>
    </row>
    <row r="454" spans="15:30" x14ac:dyDescent="0.3">
      <c r="O454" s="387"/>
      <c r="P454" s="387"/>
      <c r="Q454" s="387"/>
      <c r="R454" s="387"/>
      <c r="S454" s="387"/>
      <c r="T454" s="387"/>
      <c r="U454" s="387"/>
      <c r="V454" s="387"/>
      <c r="W454" s="387"/>
      <c r="X454" s="387"/>
      <c r="Y454" s="387"/>
      <c r="Z454" s="387"/>
      <c r="AA454" s="387"/>
      <c r="AB454" s="387"/>
      <c r="AC454" s="387"/>
      <c r="AD454" s="387"/>
    </row>
    <row r="455" spans="15:30" x14ac:dyDescent="0.3">
      <c r="O455" s="387"/>
      <c r="P455" s="387"/>
      <c r="Q455" s="387"/>
      <c r="R455" s="387"/>
      <c r="S455" s="387"/>
      <c r="T455" s="387"/>
      <c r="U455" s="387"/>
      <c r="V455" s="387"/>
      <c r="W455" s="387"/>
      <c r="X455" s="387"/>
      <c r="Y455" s="387"/>
      <c r="Z455" s="387"/>
      <c r="AA455" s="387"/>
      <c r="AB455" s="387"/>
      <c r="AC455" s="387"/>
      <c r="AD455" s="387"/>
    </row>
    <row r="456" spans="15:30" x14ac:dyDescent="0.3">
      <c r="O456" s="387"/>
      <c r="P456" s="387"/>
      <c r="Q456" s="387"/>
      <c r="R456" s="387"/>
      <c r="S456" s="387"/>
      <c r="T456" s="387"/>
      <c r="U456" s="387"/>
      <c r="V456" s="387"/>
      <c r="W456" s="387"/>
      <c r="X456" s="387"/>
      <c r="Y456" s="387"/>
      <c r="Z456" s="387"/>
      <c r="AA456" s="387"/>
      <c r="AB456" s="387"/>
      <c r="AC456" s="387"/>
      <c r="AD456" s="387"/>
    </row>
    <row r="457" spans="15:30" x14ac:dyDescent="0.3">
      <c r="O457" s="387"/>
      <c r="P457" s="387"/>
      <c r="Q457" s="387"/>
      <c r="R457" s="387"/>
      <c r="S457" s="387"/>
      <c r="T457" s="387"/>
      <c r="U457" s="387"/>
      <c r="V457" s="387"/>
      <c r="W457" s="387"/>
      <c r="X457" s="387"/>
      <c r="Y457" s="387"/>
      <c r="Z457" s="387"/>
      <c r="AA457" s="387"/>
      <c r="AB457" s="387"/>
      <c r="AC457" s="387"/>
      <c r="AD457" s="387"/>
    </row>
    <row r="458" spans="15:30" x14ac:dyDescent="0.3">
      <c r="O458" s="387"/>
      <c r="P458" s="387"/>
      <c r="Q458" s="387"/>
      <c r="R458" s="387"/>
      <c r="S458" s="387"/>
      <c r="T458" s="387"/>
      <c r="U458" s="387"/>
      <c r="V458" s="387"/>
      <c r="W458" s="387"/>
      <c r="X458" s="387"/>
      <c r="Y458" s="387"/>
      <c r="Z458" s="387"/>
      <c r="AA458" s="387"/>
      <c r="AB458" s="387"/>
      <c r="AC458" s="387"/>
      <c r="AD458" s="387"/>
    </row>
    <row r="459" spans="15:30" x14ac:dyDescent="0.3">
      <c r="O459" s="387"/>
      <c r="P459" s="387"/>
      <c r="Q459" s="387"/>
      <c r="R459" s="387"/>
      <c r="S459" s="387"/>
      <c r="T459" s="387"/>
      <c r="U459" s="387"/>
      <c r="V459" s="387"/>
      <c r="W459" s="387"/>
      <c r="X459" s="387"/>
      <c r="Y459" s="387"/>
      <c r="Z459" s="387"/>
      <c r="AA459" s="387"/>
      <c r="AB459" s="387"/>
      <c r="AC459" s="387"/>
      <c r="AD459" s="387"/>
    </row>
    <row r="460" spans="15:30" x14ac:dyDescent="0.3">
      <c r="O460" s="387"/>
      <c r="P460" s="387"/>
      <c r="Q460" s="387"/>
      <c r="R460" s="387"/>
      <c r="S460" s="387"/>
      <c r="T460" s="387"/>
      <c r="U460" s="387"/>
      <c r="V460" s="387"/>
      <c r="W460" s="387"/>
      <c r="X460" s="387"/>
      <c r="Y460" s="387"/>
      <c r="Z460" s="387"/>
      <c r="AA460" s="387"/>
      <c r="AB460" s="387"/>
      <c r="AC460" s="387"/>
      <c r="AD460" s="387"/>
    </row>
    <row r="461" spans="15:30" x14ac:dyDescent="0.3">
      <c r="O461" s="387"/>
      <c r="P461" s="387"/>
      <c r="Q461" s="387"/>
      <c r="R461" s="387"/>
      <c r="S461" s="387"/>
      <c r="T461" s="387"/>
      <c r="U461" s="387"/>
      <c r="V461" s="387"/>
      <c r="W461" s="387"/>
      <c r="X461" s="387"/>
      <c r="Y461" s="387"/>
      <c r="Z461" s="387"/>
      <c r="AA461" s="387"/>
      <c r="AB461" s="387"/>
      <c r="AC461" s="387"/>
      <c r="AD461" s="387"/>
    </row>
    <row r="462" spans="15:30" x14ac:dyDescent="0.3">
      <c r="O462" s="387"/>
      <c r="P462" s="387"/>
      <c r="Q462" s="387"/>
      <c r="R462" s="387"/>
      <c r="S462" s="387"/>
      <c r="T462" s="387"/>
      <c r="U462" s="387"/>
      <c r="V462" s="387"/>
      <c r="W462" s="387"/>
      <c r="X462" s="387"/>
      <c r="Y462" s="387"/>
      <c r="Z462" s="387"/>
      <c r="AA462" s="387"/>
      <c r="AB462" s="387"/>
      <c r="AC462" s="387"/>
      <c r="AD462" s="387"/>
    </row>
    <row r="463" spans="15:30" x14ac:dyDescent="0.3">
      <c r="O463" s="387"/>
      <c r="P463" s="387"/>
      <c r="Q463" s="387"/>
      <c r="R463" s="387"/>
      <c r="S463" s="387"/>
      <c r="T463" s="387"/>
      <c r="U463" s="387"/>
      <c r="V463" s="387"/>
      <c r="W463" s="387"/>
      <c r="X463" s="387"/>
      <c r="Y463" s="387"/>
      <c r="Z463" s="387"/>
      <c r="AA463" s="387"/>
      <c r="AB463" s="387"/>
      <c r="AC463" s="387"/>
      <c r="AD463" s="387"/>
    </row>
    <row r="464" spans="15:30" x14ac:dyDescent="0.3">
      <c r="O464" s="387"/>
      <c r="P464" s="387"/>
      <c r="Q464" s="387"/>
      <c r="R464" s="387"/>
      <c r="S464" s="387"/>
      <c r="T464" s="387"/>
      <c r="U464" s="387"/>
      <c r="V464" s="387"/>
      <c r="W464" s="387"/>
      <c r="X464" s="387"/>
      <c r="Y464" s="387"/>
      <c r="Z464" s="387"/>
      <c r="AA464" s="387"/>
      <c r="AB464" s="387"/>
      <c r="AC464" s="387"/>
      <c r="AD464" s="387"/>
    </row>
    <row r="465" spans="15:30" x14ac:dyDescent="0.3">
      <c r="O465" s="387"/>
      <c r="P465" s="387"/>
      <c r="Q465" s="387"/>
      <c r="R465" s="387"/>
      <c r="S465" s="387"/>
      <c r="T465" s="387"/>
      <c r="U465" s="387"/>
      <c r="V465" s="387"/>
      <c r="W465" s="387"/>
      <c r="X465" s="387"/>
      <c r="Y465" s="387"/>
      <c r="Z465" s="387"/>
      <c r="AA465" s="387"/>
      <c r="AB465" s="387"/>
      <c r="AC465" s="387"/>
      <c r="AD465" s="387"/>
    </row>
    <row r="466" spans="15:30" x14ac:dyDescent="0.3">
      <c r="O466" s="387"/>
      <c r="P466" s="387"/>
      <c r="Q466" s="387"/>
      <c r="R466" s="387"/>
      <c r="S466" s="387"/>
      <c r="T466" s="387"/>
      <c r="U466" s="387"/>
      <c r="V466" s="387"/>
      <c r="W466" s="387"/>
      <c r="X466" s="387"/>
      <c r="Y466" s="387"/>
      <c r="Z466" s="387"/>
      <c r="AA466" s="387"/>
      <c r="AB466" s="387"/>
      <c r="AC466" s="387"/>
      <c r="AD466" s="387"/>
    </row>
    <row r="467" spans="15:30" x14ac:dyDescent="0.3">
      <c r="O467" s="387"/>
      <c r="P467" s="387"/>
      <c r="Q467" s="387"/>
      <c r="R467" s="387"/>
      <c r="S467" s="387"/>
      <c r="T467" s="387"/>
      <c r="U467" s="387"/>
      <c r="V467" s="387"/>
      <c r="W467" s="387"/>
      <c r="X467" s="387"/>
      <c r="Y467" s="387"/>
      <c r="Z467" s="387"/>
      <c r="AA467" s="387"/>
      <c r="AB467" s="387"/>
      <c r="AC467" s="387"/>
      <c r="AD467" s="387"/>
    </row>
    <row r="468" spans="15:30" x14ac:dyDescent="0.3">
      <c r="O468" s="387"/>
      <c r="P468" s="387"/>
      <c r="Q468" s="387"/>
      <c r="R468" s="387"/>
      <c r="S468" s="387"/>
      <c r="T468" s="387"/>
      <c r="U468" s="387"/>
      <c r="V468" s="387"/>
      <c r="W468" s="387"/>
      <c r="X468" s="387"/>
      <c r="Y468" s="387"/>
      <c r="Z468" s="387"/>
      <c r="AA468" s="387"/>
      <c r="AB468" s="387"/>
      <c r="AC468" s="387"/>
      <c r="AD468" s="387"/>
    </row>
    <row r="469" spans="15:30" x14ac:dyDescent="0.3">
      <c r="O469" s="387"/>
      <c r="P469" s="387"/>
      <c r="Q469" s="387"/>
      <c r="R469" s="387"/>
      <c r="S469" s="387"/>
      <c r="T469" s="387"/>
      <c r="U469" s="387"/>
      <c r="V469" s="387"/>
      <c r="W469" s="387"/>
      <c r="X469" s="387"/>
      <c r="Y469" s="387"/>
      <c r="Z469" s="387"/>
      <c r="AA469" s="387"/>
      <c r="AB469" s="387"/>
      <c r="AC469" s="387"/>
      <c r="AD469" s="387"/>
    </row>
    <row r="470" spans="15:30" x14ac:dyDescent="0.3">
      <c r="O470" s="387"/>
      <c r="P470" s="387"/>
      <c r="Q470" s="387"/>
      <c r="R470" s="387"/>
      <c r="S470" s="387"/>
      <c r="T470" s="387"/>
      <c r="U470" s="387"/>
      <c r="V470" s="387"/>
      <c r="W470" s="387"/>
      <c r="X470" s="387"/>
      <c r="Y470" s="387"/>
      <c r="Z470" s="387"/>
      <c r="AA470" s="387"/>
      <c r="AB470" s="387"/>
      <c r="AC470" s="387"/>
      <c r="AD470" s="387"/>
    </row>
    <row r="471" spans="15:30" x14ac:dyDescent="0.3">
      <c r="O471" s="387"/>
      <c r="P471" s="387"/>
      <c r="Q471" s="387"/>
      <c r="R471" s="387"/>
      <c r="S471" s="387"/>
      <c r="T471" s="387"/>
      <c r="U471" s="387"/>
      <c r="V471" s="387"/>
      <c r="W471" s="387"/>
      <c r="X471" s="387"/>
      <c r="Y471" s="387"/>
      <c r="Z471" s="387"/>
      <c r="AA471" s="387"/>
      <c r="AB471" s="387"/>
      <c r="AC471" s="387"/>
      <c r="AD471" s="387"/>
    </row>
    <row r="472" spans="15:30" x14ac:dyDescent="0.3">
      <c r="O472" s="387"/>
      <c r="P472" s="387"/>
      <c r="Q472" s="387"/>
      <c r="R472" s="387"/>
      <c r="S472" s="387"/>
      <c r="T472" s="387"/>
      <c r="U472" s="387"/>
      <c r="V472" s="387"/>
      <c r="W472" s="387"/>
      <c r="X472" s="387"/>
      <c r="Y472" s="387"/>
      <c r="Z472" s="387"/>
      <c r="AA472" s="387"/>
      <c r="AB472" s="387"/>
      <c r="AC472" s="387"/>
      <c r="AD472" s="387"/>
    </row>
    <row r="473" spans="15:30" x14ac:dyDescent="0.3">
      <c r="O473" s="387"/>
      <c r="P473" s="387"/>
      <c r="Q473" s="387"/>
      <c r="R473" s="387"/>
      <c r="S473" s="387"/>
      <c r="T473" s="387"/>
      <c r="U473" s="387"/>
      <c r="V473" s="387"/>
      <c r="W473" s="387"/>
      <c r="X473" s="387"/>
      <c r="Y473" s="387"/>
      <c r="Z473" s="387"/>
      <c r="AA473" s="387"/>
      <c r="AB473" s="387"/>
      <c r="AC473" s="387"/>
      <c r="AD473" s="387"/>
    </row>
    <row r="474" spans="15:30" x14ac:dyDescent="0.3">
      <c r="O474" s="387"/>
      <c r="P474" s="387"/>
      <c r="Q474" s="387"/>
      <c r="R474" s="387"/>
      <c r="S474" s="387"/>
      <c r="T474" s="387"/>
      <c r="U474" s="387"/>
      <c r="V474" s="387"/>
      <c r="W474" s="387"/>
      <c r="X474" s="387"/>
      <c r="Y474" s="387"/>
      <c r="Z474" s="387"/>
      <c r="AA474" s="387"/>
      <c r="AB474" s="387"/>
      <c r="AC474" s="387"/>
      <c r="AD474" s="387"/>
    </row>
    <row r="475" spans="15:30" x14ac:dyDescent="0.3">
      <c r="O475" s="387"/>
      <c r="P475" s="387"/>
      <c r="Q475" s="387"/>
      <c r="R475" s="387"/>
      <c r="S475" s="387"/>
      <c r="T475" s="387"/>
      <c r="U475" s="387"/>
      <c r="V475" s="387"/>
      <c r="W475" s="387"/>
      <c r="X475" s="387"/>
      <c r="Y475" s="387"/>
      <c r="Z475" s="387"/>
      <c r="AA475" s="387"/>
      <c r="AB475" s="387"/>
      <c r="AC475" s="387"/>
      <c r="AD475" s="387"/>
    </row>
    <row r="476" spans="15:30" x14ac:dyDescent="0.3">
      <c r="O476" s="387"/>
      <c r="P476" s="387"/>
      <c r="Q476" s="387"/>
      <c r="R476" s="387"/>
      <c r="S476" s="387"/>
      <c r="T476" s="387"/>
      <c r="U476" s="387"/>
      <c r="V476" s="387"/>
      <c r="W476" s="387"/>
      <c r="X476" s="387"/>
      <c r="Y476" s="387"/>
      <c r="Z476" s="387"/>
      <c r="AA476" s="387"/>
      <c r="AB476" s="387"/>
      <c r="AC476" s="387"/>
      <c r="AD476" s="387"/>
    </row>
    <row r="477" spans="15:30" x14ac:dyDescent="0.3">
      <c r="O477" s="387"/>
      <c r="P477" s="387"/>
      <c r="Q477" s="387"/>
      <c r="R477" s="387"/>
      <c r="S477" s="387"/>
      <c r="T477" s="387"/>
      <c r="U477" s="387"/>
      <c r="V477" s="387"/>
      <c r="W477" s="387"/>
      <c r="X477" s="387"/>
      <c r="Y477" s="387"/>
      <c r="Z477" s="387"/>
      <c r="AA477" s="387"/>
      <c r="AB477" s="387"/>
      <c r="AC477" s="387"/>
      <c r="AD477" s="387"/>
    </row>
    <row r="478" spans="15:30" x14ac:dyDescent="0.3">
      <c r="O478" s="387"/>
      <c r="P478" s="387"/>
      <c r="Q478" s="387"/>
      <c r="R478" s="387"/>
      <c r="S478" s="387"/>
      <c r="T478" s="387"/>
      <c r="U478" s="387"/>
      <c r="V478" s="387"/>
      <c r="W478" s="387"/>
      <c r="X478" s="387"/>
      <c r="Y478" s="387"/>
      <c r="Z478" s="387"/>
      <c r="AA478" s="387"/>
      <c r="AB478" s="387"/>
      <c r="AC478" s="387"/>
      <c r="AD478" s="387"/>
    </row>
    <row r="479" spans="15:30" x14ac:dyDescent="0.3">
      <c r="O479" s="387"/>
      <c r="P479" s="387"/>
      <c r="Q479" s="387"/>
      <c r="R479" s="387"/>
      <c r="S479" s="387"/>
      <c r="T479" s="387"/>
      <c r="U479" s="387"/>
      <c r="V479" s="387"/>
      <c r="W479" s="387"/>
      <c r="X479" s="387"/>
      <c r="Y479" s="387"/>
      <c r="Z479" s="387"/>
      <c r="AA479" s="387"/>
      <c r="AB479" s="387"/>
      <c r="AC479" s="387"/>
      <c r="AD479" s="387"/>
    </row>
    <row r="480" spans="15:30" x14ac:dyDescent="0.3">
      <c r="O480" s="387"/>
      <c r="P480" s="387"/>
      <c r="Q480" s="387"/>
      <c r="R480" s="387"/>
      <c r="S480" s="387"/>
      <c r="T480" s="387"/>
      <c r="U480" s="387"/>
      <c r="V480" s="387"/>
      <c r="W480" s="387"/>
      <c r="X480" s="387"/>
      <c r="Y480" s="387"/>
      <c r="Z480" s="387"/>
      <c r="AA480" s="387"/>
      <c r="AB480" s="387"/>
      <c r="AC480" s="387"/>
      <c r="AD480" s="387"/>
    </row>
    <row r="481" spans="15:30" x14ac:dyDescent="0.3">
      <c r="O481" s="387"/>
      <c r="P481" s="387"/>
      <c r="Q481" s="387"/>
      <c r="R481" s="387"/>
      <c r="S481" s="387"/>
      <c r="T481" s="387"/>
      <c r="U481" s="387"/>
      <c r="V481" s="387"/>
      <c r="W481" s="387"/>
      <c r="X481" s="387"/>
      <c r="Y481" s="387"/>
      <c r="Z481" s="387"/>
      <c r="AA481" s="387"/>
      <c r="AB481" s="387"/>
      <c r="AC481" s="387"/>
      <c r="AD481" s="387"/>
    </row>
    <row r="482" spans="15:30" x14ac:dyDescent="0.3">
      <c r="O482" s="387"/>
      <c r="P482" s="387"/>
      <c r="Q482" s="387"/>
      <c r="R482" s="387"/>
      <c r="S482" s="387"/>
      <c r="T482" s="387"/>
      <c r="U482" s="387"/>
      <c r="V482" s="387"/>
      <c r="W482" s="387"/>
      <c r="X482" s="387"/>
      <c r="Y482" s="387"/>
      <c r="Z482" s="387"/>
      <c r="AA482" s="387"/>
      <c r="AB482" s="387"/>
      <c r="AC482" s="387"/>
      <c r="AD482" s="387"/>
    </row>
    <row r="483" spans="15:30" x14ac:dyDescent="0.3">
      <c r="O483" s="387"/>
      <c r="P483" s="387"/>
      <c r="Q483" s="387"/>
      <c r="R483" s="387"/>
      <c r="S483" s="387"/>
      <c r="T483" s="387"/>
      <c r="U483" s="387"/>
      <c r="V483" s="387"/>
      <c r="W483" s="387"/>
      <c r="X483" s="387"/>
      <c r="Y483" s="387"/>
      <c r="Z483" s="387"/>
      <c r="AA483" s="387"/>
      <c r="AB483" s="387"/>
      <c r="AC483" s="387"/>
      <c r="AD483" s="387"/>
    </row>
    <row r="484" spans="15:30" x14ac:dyDescent="0.3">
      <c r="O484" s="387"/>
      <c r="P484" s="387"/>
      <c r="Q484" s="387"/>
      <c r="R484" s="387"/>
      <c r="S484" s="387"/>
      <c r="T484" s="387"/>
      <c r="U484" s="387"/>
      <c r="V484" s="387"/>
      <c r="W484" s="387"/>
      <c r="X484" s="387"/>
      <c r="Y484" s="387"/>
      <c r="Z484" s="387"/>
      <c r="AA484" s="387"/>
      <c r="AB484" s="387"/>
      <c r="AC484" s="387"/>
      <c r="AD484" s="387"/>
    </row>
    <row r="485" spans="15:30" x14ac:dyDescent="0.3">
      <c r="O485" s="387"/>
      <c r="P485" s="387"/>
      <c r="Q485" s="387"/>
      <c r="R485" s="387"/>
      <c r="S485" s="387"/>
      <c r="T485" s="387"/>
      <c r="U485" s="387"/>
      <c r="V485" s="387"/>
      <c r="W485" s="387"/>
      <c r="X485" s="387"/>
      <c r="Y485" s="387"/>
      <c r="Z485" s="387"/>
      <c r="AA485" s="387"/>
      <c r="AB485" s="387"/>
      <c r="AC485" s="387"/>
      <c r="AD485" s="387"/>
    </row>
    <row r="486" spans="15:30" x14ac:dyDescent="0.3">
      <c r="O486" s="387"/>
      <c r="P486" s="387"/>
      <c r="Q486" s="387"/>
      <c r="R486" s="387"/>
      <c r="S486" s="387"/>
      <c r="T486" s="387"/>
      <c r="U486" s="387"/>
      <c r="V486" s="387"/>
      <c r="W486" s="387"/>
      <c r="X486" s="387"/>
      <c r="Y486" s="387"/>
      <c r="Z486" s="387"/>
      <c r="AA486" s="387"/>
      <c r="AB486" s="387"/>
      <c r="AC486" s="387"/>
      <c r="AD486" s="387"/>
    </row>
    <row r="487" spans="15:30" x14ac:dyDescent="0.3">
      <c r="O487" s="387"/>
      <c r="P487" s="387"/>
      <c r="Q487" s="387"/>
      <c r="R487" s="387"/>
      <c r="S487" s="387"/>
      <c r="T487" s="387"/>
      <c r="U487" s="387"/>
      <c r="V487" s="387"/>
      <c r="W487" s="387"/>
      <c r="X487" s="387"/>
      <c r="Y487" s="387"/>
      <c r="Z487" s="387"/>
      <c r="AA487" s="387"/>
      <c r="AB487" s="387"/>
      <c r="AC487" s="387"/>
      <c r="AD487" s="387"/>
    </row>
    <row r="488" spans="15:30" x14ac:dyDescent="0.3">
      <c r="O488" s="387"/>
      <c r="P488" s="387"/>
      <c r="Q488" s="387"/>
      <c r="R488" s="387"/>
      <c r="S488" s="387"/>
      <c r="T488" s="387"/>
      <c r="U488" s="387"/>
      <c r="V488" s="387"/>
      <c r="W488" s="387"/>
      <c r="X488" s="387"/>
      <c r="Y488" s="387"/>
      <c r="Z488" s="387"/>
      <c r="AA488" s="387"/>
      <c r="AB488" s="387"/>
      <c r="AC488" s="387"/>
      <c r="AD488" s="387"/>
    </row>
    <row r="489" spans="15:30" x14ac:dyDescent="0.3">
      <c r="O489" s="387"/>
      <c r="P489" s="387"/>
      <c r="Q489" s="387"/>
      <c r="R489" s="387"/>
      <c r="S489" s="387"/>
      <c r="T489" s="387"/>
      <c r="U489" s="387"/>
      <c r="V489" s="387"/>
      <c r="W489" s="387"/>
      <c r="X489" s="387"/>
      <c r="Y489" s="387"/>
      <c r="Z489" s="387"/>
      <c r="AA489" s="387"/>
      <c r="AB489" s="387"/>
      <c r="AC489" s="387"/>
      <c r="AD489" s="387"/>
    </row>
    <row r="490" spans="15:30" x14ac:dyDescent="0.3">
      <c r="O490" s="387"/>
      <c r="P490" s="387"/>
      <c r="Q490" s="387"/>
      <c r="R490" s="387"/>
      <c r="S490" s="387"/>
      <c r="T490" s="387"/>
      <c r="U490" s="387"/>
      <c r="V490" s="387"/>
      <c r="W490" s="387"/>
      <c r="X490" s="387"/>
      <c r="Y490" s="387"/>
      <c r="Z490" s="387"/>
      <c r="AA490" s="387"/>
      <c r="AB490" s="387"/>
      <c r="AC490" s="387"/>
      <c r="AD490" s="387"/>
    </row>
    <row r="491" spans="15:30" x14ac:dyDescent="0.3">
      <c r="O491" s="387"/>
      <c r="P491" s="387"/>
      <c r="Q491" s="387"/>
      <c r="R491" s="387"/>
      <c r="S491" s="387"/>
      <c r="T491" s="387"/>
      <c r="U491" s="387"/>
      <c r="V491" s="387"/>
      <c r="W491" s="387"/>
      <c r="X491" s="387"/>
      <c r="Y491" s="387"/>
      <c r="Z491" s="387"/>
      <c r="AA491" s="387"/>
      <c r="AB491" s="387"/>
      <c r="AC491" s="387"/>
      <c r="AD491" s="387"/>
    </row>
    <row r="492" spans="15:30" x14ac:dyDescent="0.3">
      <c r="O492" s="387"/>
      <c r="P492" s="387"/>
      <c r="Q492" s="387"/>
      <c r="R492" s="387"/>
      <c r="S492" s="387"/>
      <c r="T492" s="387"/>
      <c r="U492" s="387"/>
      <c r="V492" s="387"/>
      <c r="W492" s="387"/>
      <c r="X492" s="387"/>
      <c r="Y492" s="387"/>
      <c r="Z492" s="387"/>
      <c r="AA492" s="387"/>
      <c r="AB492" s="387"/>
      <c r="AC492" s="387"/>
      <c r="AD492" s="387"/>
    </row>
    <row r="493" spans="15:30" x14ac:dyDescent="0.3">
      <c r="O493" s="387"/>
      <c r="P493" s="387"/>
      <c r="Q493" s="387"/>
      <c r="R493" s="387"/>
      <c r="S493" s="387"/>
      <c r="T493" s="387"/>
      <c r="U493" s="387"/>
      <c r="V493" s="387"/>
      <c r="W493" s="387"/>
      <c r="X493" s="387"/>
      <c r="Y493" s="387"/>
      <c r="Z493" s="387"/>
      <c r="AA493" s="387"/>
      <c r="AB493" s="387"/>
      <c r="AC493" s="387"/>
      <c r="AD493" s="387"/>
    </row>
    <row r="494" spans="15:30" x14ac:dyDescent="0.3">
      <c r="O494" s="387"/>
      <c r="P494" s="387"/>
      <c r="Q494" s="387"/>
      <c r="R494" s="387"/>
      <c r="S494" s="387"/>
      <c r="T494" s="387"/>
      <c r="U494" s="387"/>
      <c r="V494" s="387"/>
      <c r="W494" s="387"/>
      <c r="X494" s="387"/>
      <c r="Y494" s="387"/>
      <c r="Z494" s="387"/>
      <c r="AA494" s="387"/>
      <c r="AB494" s="387"/>
      <c r="AC494" s="387"/>
      <c r="AD494" s="387"/>
    </row>
    <row r="495" spans="15:30" x14ac:dyDescent="0.3">
      <c r="O495" s="387"/>
      <c r="P495" s="387"/>
      <c r="Q495" s="387"/>
      <c r="R495" s="387"/>
      <c r="S495" s="387"/>
      <c r="T495" s="387"/>
      <c r="U495" s="387"/>
      <c r="V495" s="387"/>
      <c r="W495" s="387"/>
      <c r="X495" s="387"/>
      <c r="Y495" s="387"/>
      <c r="Z495" s="387"/>
      <c r="AA495" s="387"/>
      <c r="AB495" s="387"/>
      <c r="AC495" s="387"/>
      <c r="AD495" s="387"/>
    </row>
    <row r="496" spans="15:30" x14ac:dyDescent="0.3">
      <c r="O496" s="387"/>
      <c r="P496" s="387"/>
      <c r="Q496" s="387"/>
      <c r="R496" s="387"/>
      <c r="S496" s="387"/>
      <c r="T496" s="387"/>
      <c r="U496" s="387"/>
      <c r="V496" s="387"/>
      <c r="W496" s="387"/>
      <c r="X496" s="387"/>
      <c r="Y496" s="387"/>
      <c r="Z496" s="387"/>
      <c r="AA496" s="387"/>
      <c r="AB496" s="387"/>
      <c r="AC496" s="387"/>
      <c r="AD496" s="387"/>
    </row>
    <row r="497" spans="15:30" x14ac:dyDescent="0.3">
      <c r="O497" s="387"/>
      <c r="P497" s="387"/>
      <c r="Q497" s="387"/>
      <c r="R497" s="387"/>
      <c r="S497" s="387"/>
      <c r="T497" s="387"/>
      <c r="U497" s="387"/>
      <c r="V497" s="387"/>
      <c r="W497" s="387"/>
      <c r="X497" s="387"/>
      <c r="Y497" s="387"/>
      <c r="Z497" s="387"/>
      <c r="AA497" s="387"/>
      <c r="AB497" s="387"/>
      <c r="AC497" s="387"/>
      <c r="AD497" s="387"/>
    </row>
    <row r="498" spans="15:30" x14ac:dyDescent="0.3">
      <c r="O498" s="387"/>
      <c r="P498" s="387"/>
      <c r="Q498" s="387"/>
      <c r="R498" s="387"/>
      <c r="S498" s="387"/>
      <c r="T498" s="387"/>
      <c r="U498" s="387"/>
      <c r="V498" s="387"/>
      <c r="W498" s="387"/>
      <c r="X498" s="387"/>
      <c r="Y498" s="387"/>
      <c r="Z498" s="387"/>
      <c r="AA498" s="387"/>
      <c r="AB498" s="387"/>
      <c r="AC498" s="387"/>
      <c r="AD498" s="387"/>
    </row>
    <row r="499" spans="15:30" x14ac:dyDescent="0.3">
      <c r="O499" s="387"/>
      <c r="P499" s="387"/>
      <c r="Q499" s="387"/>
      <c r="R499" s="387"/>
      <c r="S499" s="387"/>
      <c r="T499" s="387"/>
      <c r="U499" s="387"/>
      <c r="V499" s="387"/>
      <c r="W499" s="387"/>
      <c r="X499" s="387"/>
      <c r="Y499" s="387"/>
      <c r="Z499" s="387"/>
      <c r="AA499" s="387"/>
      <c r="AB499" s="387"/>
      <c r="AC499" s="387"/>
      <c r="AD499" s="387"/>
    </row>
    <row r="500" spans="15:30" x14ac:dyDescent="0.3">
      <c r="O500" s="387"/>
      <c r="P500" s="387"/>
      <c r="Q500" s="387"/>
      <c r="R500" s="387"/>
      <c r="S500" s="387"/>
      <c r="T500" s="387"/>
      <c r="U500" s="387"/>
      <c r="V500" s="387"/>
      <c r="W500" s="387"/>
      <c r="X500" s="387"/>
      <c r="Y500" s="387"/>
      <c r="Z500" s="387"/>
      <c r="AA500" s="387"/>
      <c r="AB500" s="387"/>
      <c r="AC500" s="387"/>
      <c r="AD500" s="387"/>
    </row>
    <row r="501" spans="15:30" x14ac:dyDescent="0.3">
      <c r="O501" s="387"/>
      <c r="P501" s="387"/>
      <c r="Q501" s="387"/>
      <c r="R501" s="387"/>
      <c r="S501" s="387"/>
      <c r="T501" s="387"/>
      <c r="U501" s="387"/>
      <c r="V501" s="387"/>
      <c r="W501" s="387"/>
      <c r="X501" s="387"/>
      <c r="Y501" s="387"/>
      <c r="Z501" s="387"/>
      <c r="AA501" s="387"/>
      <c r="AB501" s="387"/>
      <c r="AC501" s="387"/>
      <c r="AD501" s="387"/>
    </row>
    <row r="502" spans="15:30" x14ac:dyDescent="0.3">
      <c r="O502" s="387"/>
      <c r="P502" s="387"/>
      <c r="Q502" s="387"/>
      <c r="R502" s="387"/>
      <c r="S502" s="387"/>
      <c r="T502" s="387"/>
      <c r="U502" s="387"/>
      <c r="V502" s="387"/>
      <c r="W502" s="387"/>
      <c r="X502" s="387"/>
      <c r="Y502" s="387"/>
      <c r="Z502" s="387"/>
      <c r="AA502" s="387"/>
      <c r="AB502" s="387"/>
      <c r="AC502" s="387"/>
      <c r="AD502" s="387"/>
    </row>
    <row r="503" spans="15:30" x14ac:dyDescent="0.3">
      <c r="O503" s="387"/>
      <c r="P503" s="387"/>
      <c r="Q503" s="387"/>
      <c r="R503" s="387"/>
      <c r="S503" s="387"/>
      <c r="T503" s="387"/>
      <c r="U503" s="387"/>
      <c r="V503" s="387"/>
      <c r="W503" s="387"/>
      <c r="X503" s="387"/>
      <c r="Y503" s="387"/>
      <c r="Z503" s="387"/>
      <c r="AA503" s="387"/>
      <c r="AB503" s="387"/>
      <c r="AC503" s="387"/>
      <c r="AD503" s="387"/>
    </row>
    <row r="504" spans="15:30" x14ac:dyDescent="0.3">
      <c r="O504" s="387"/>
      <c r="P504" s="387"/>
      <c r="Q504" s="387"/>
      <c r="R504" s="387"/>
      <c r="S504" s="387"/>
      <c r="T504" s="387"/>
      <c r="U504" s="387"/>
      <c r="V504" s="387"/>
      <c r="W504" s="387"/>
      <c r="X504" s="387"/>
      <c r="Y504" s="387"/>
      <c r="Z504" s="387"/>
      <c r="AA504" s="387"/>
      <c r="AB504" s="387"/>
      <c r="AC504" s="387"/>
      <c r="AD504" s="387"/>
    </row>
    <row r="505" spans="15:30" x14ac:dyDescent="0.3">
      <c r="O505" s="387"/>
      <c r="P505" s="387"/>
      <c r="Q505" s="387"/>
      <c r="R505" s="387"/>
      <c r="S505" s="387"/>
      <c r="T505" s="387"/>
      <c r="U505" s="387"/>
      <c r="V505" s="387"/>
      <c r="W505" s="387"/>
      <c r="X505" s="387"/>
      <c r="Y505" s="387"/>
      <c r="Z505" s="387"/>
      <c r="AA505" s="387"/>
      <c r="AB505" s="387"/>
      <c r="AC505" s="387"/>
      <c r="AD505" s="387"/>
    </row>
    <row r="506" spans="15:30" x14ac:dyDescent="0.3">
      <c r="O506" s="387"/>
      <c r="P506" s="387"/>
      <c r="Q506" s="387"/>
      <c r="R506" s="387"/>
      <c r="S506" s="387"/>
      <c r="T506" s="387"/>
      <c r="U506" s="387"/>
      <c r="V506" s="387"/>
      <c r="W506" s="387"/>
      <c r="X506" s="387"/>
      <c r="Y506" s="387"/>
      <c r="Z506" s="387"/>
      <c r="AA506" s="387"/>
      <c r="AB506" s="387"/>
      <c r="AC506" s="387"/>
      <c r="AD506" s="387"/>
    </row>
    <row r="507" spans="15:30" x14ac:dyDescent="0.3">
      <c r="O507" s="387"/>
      <c r="P507" s="387"/>
      <c r="Q507" s="387"/>
      <c r="R507" s="387"/>
      <c r="S507" s="387"/>
      <c r="T507" s="387"/>
      <c r="U507" s="387"/>
      <c r="V507" s="387"/>
      <c r="W507" s="387"/>
      <c r="X507" s="387"/>
      <c r="Y507" s="387"/>
      <c r="Z507" s="387"/>
      <c r="AA507" s="387"/>
      <c r="AB507" s="387"/>
      <c r="AC507" s="387"/>
      <c r="AD507" s="387"/>
    </row>
    <row r="508" spans="15:30" x14ac:dyDescent="0.3">
      <c r="O508" s="387"/>
      <c r="P508" s="387"/>
      <c r="Q508" s="387"/>
      <c r="R508" s="387"/>
      <c r="S508" s="387"/>
      <c r="T508" s="387"/>
      <c r="U508" s="387"/>
      <c r="V508" s="387"/>
      <c r="W508" s="387"/>
      <c r="X508" s="387"/>
      <c r="Y508" s="387"/>
      <c r="Z508" s="387"/>
      <c r="AA508" s="387"/>
      <c r="AB508" s="387"/>
      <c r="AC508" s="387"/>
      <c r="AD508" s="387"/>
    </row>
    <row r="509" spans="15:30" x14ac:dyDescent="0.3">
      <c r="O509" s="387"/>
      <c r="P509" s="387"/>
      <c r="Q509" s="387"/>
      <c r="R509" s="387"/>
      <c r="S509" s="387"/>
      <c r="T509" s="387"/>
      <c r="U509" s="387"/>
      <c r="V509" s="387"/>
      <c r="W509" s="387"/>
      <c r="X509" s="387"/>
      <c r="Y509" s="387"/>
      <c r="Z509" s="387"/>
      <c r="AA509" s="387"/>
      <c r="AB509" s="387"/>
      <c r="AC509" s="387"/>
      <c r="AD509" s="387"/>
    </row>
    <row r="510" spans="15:30" x14ac:dyDescent="0.3">
      <c r="O510" s="387"/>
      <c r="P510" s="387"/>
      <c r="Q510" s="387"/>
      <c r="R510" s="387"/>
      <c r="S510" s="387"/>
      <c r="T510" s="387"/>
      <c r="U510" s="387"/>
      <c r="V510" s="387"/>
      <c r="W510" s="387"/>
      <c r="X510" s="387"/>
      <c r="Y510" s="387"/>
      <c r="Z510" s="387"/>
      <c r="AA510" s="387"/>
      <c r="AB510" s="387"/>
      <c r="AC510" s="387"/>
      <c r="AD510" s="387"/>
    </row>
    <row r="511" spans="15:30" x14ac:dyDescent="0.3">
      <c r="O511" s="387"/>
      <c r="P511" s="387"/>
      <c r="Q511" s="387"/>
      <c r="R511" s="387"/>
      <c r="S511" s="387"/>
      <c r="T511" s="387"/>
      <c r="U511" s="387"/>
      <c r="V511" s="387"/>
      <c r="W511" s="387"/>
      <c r="X511" s="387"/>
      <c r="Y511" s="387"/>
      <c r="Z511" s="387"/>
      <c r="AA511" s="387"/>
      <c r="AB511" s="387"/>
      <c r="AC511" s="387"/>
      <c r="AD511" s="387"/>
    </row>
    <row r="512" spans="15:30" x14ac:dyDescent="0.3">
      <c r="O512" s="387"/>
      <c r="P512" s="387"/>
      <c r="Q512" s="387"/>
      <c r="R512" s="387"/>
      <c r="S512" s="387"/>
      <c r="T512" s="387"/>
      <c r="U512" s="387"/>
      <c r="V512" s="387"/>
      <c r="W512" s="387"/>
      <c r="X512" s="387"/>
      <c r="Y512" s="387"/>
      <c r="Z512" s="387"/>
      <c r="AA512" s="387"/>
      <c r="AB512" s="387"/>
      <c r="AC512" s="387"/>
      <c r="AD512" s="387"/>
    </row>
    <row r="513" spans="15:30" x14ac:dyDescent="0.3">
      <c r="O513" s="387"/>
      <c r="P513" s="387"/>
      <c r="Q513" s="387"/>
      <c r="R513" s="387"/>
      <c r="S513" s="387"/>
      <c r="T513" s="387"/>
      <c r="U513" s="387"/>
      <c r="V513" s="387"/>
      <c r="W513" s="387"/>
      <c r="X513" s="387"/>
      <c r="Y513" s="387"/>
      <c r="Z513" s="387"/>
      <c r="AA513" s="387"/>
      <c r="AB513" s="387"/>
      <c r="AC513" s="387"/>
      <c r="AD513" s="387"/>
    </row>
    <row r="514" spans="15:30" x14ac:dyDescent="0.3">
      <c r="O514" s="387"/>
      <c r="P514" s="387"/>
      <c r="Q514" s="387"/>
      <c r="R514" s="387"/>
      <c r="S514" s="387"/>
      <c r="T514" s="387"/>
      <c r="U514" s="387"/>
      <c r="V514" s="387"/>
      <c r="W514" s="387"/>
      <c r="X514" s="387"/>
      <c r="Y514" s="387"/>
      <c r="Z514" s="387"/>
      <c r="AA514" s="387"/>
      <c r="AB514" s="387"/>
      <c r="AC514" s="387"/>
      <c r="AD514" s="387"/>
    </row>
    <row r="515" spans="15:30" x14ac:dyDescent="0.3">
      <c r="O515" s="387"/>
      <c r="P515" s="387"/>
      <c r="Q515" s="387"/>
      <c r="R515" s="387"/>
      <c r="S515" s="387"/>
      <c r="T515" s="387"/>
      <c r="U515" s="387"/>
      <c r="V515" s="387"/>
      <c r="W515" s="387"/>
      <c r="X515" s="387"/>
      <c r="Y515" s="387"/>
      <c r="Z515" s="387"/>
      <c r="AA515" s="387"/>
      <c r="AB515" s="387"/>
      <c r="AC515" s="387"/>
      <c r="AD515" s="387"/>
    </row>
    <row r="516" spans="15:30" x14ac:dyDescent="0.3">
      <c r="O516" s="387"/>
      <c r="P516" s="387"/>
      <c r="Q516" s="387"/>
      <c r="R516" s="387"/>
      <c r="S516" s="387"/>
      <c r="T516" s="387"/>
      <c r="U516" s="387"/>
      <c r="V516" s="387"/>
      <c r="W516" s="387"/>
      <c r="X516" s="387"/>
      <c r="Y516" s="387"/>
      <c r="Z516" s="387"/>
      <c r="AA516" s="387"/>
      <c r="AB516" s="387"/>
      <c r="AC516" s="387"/>
      <c r="AD516" s="387"/>
    </row>
    <row r="517" spans="15:30" x14ac:dyDescent="0.3">
      <c r="O517" s="387"/>
      <c r="P517" s="387"/>
      <c r="Q517" s="387"/>
      <c r="R517" s="387"/>
      <c r="S517" s="387"/>
      <c r="T517" s="387"/>
      <c r="U517" s="387"/>
      <c r="V517" s="387"/>
      <c r="W517" s="387"/>
      <c r="X517" s="387"/>
      <c r="Y517" s="387"/>
      <c r="Z517" s="387"/>
      <c r="AA517" s="387"/>
      <c r="AB517" s="387"/>
      <c r="AC517" s="387"/>
      <c r="AD517" s="387"/>
    </row>
    <row r="518" spans="15:30" x14ac:dyDescent="0.3">
      <c r="O518" s="387"/>
      <c r="P518" s="387"/>
      <c r="Q518" s="387"/>
      <c r="R518" s="387"/>
      <c r="S518" s="387"/>
      <c r="T518" s="387"/>
      <c r="U518" s="387"/>
      <c r="V518" s="387"/>
      <c r="W518" s="387"/>
      <c r="X518" s="387"/>
      <c r="Y518" s="387"/>
      <c r="Z518" s="387"/>
      <c r="AA518" s="387"/>
      <c r="AB518" s="387"/>
      <c r="AC518" s="387"/>
      <c r="AD518" s="387"/>
    </row>
    <row r="519" spans="15:30" x14ac:dyDescent="0.3">
      <c r="O519" s="387"/>
      <c r="P519" s="387"/>
      <c r="Q519" s="387"/>
      <c r="R519" s="387"/>
      <c r="S519" s="387"/>
      <c r="T519" s="387"/>
      <c r="U519" s="387"/>
      <c r="V519" s="387"/>
      <c r="W519" s="387"/>
      <c r="X519" s="387"/>
      <c r="Y519" s="387"/>
      <c r="Z519" s="387"/>
      <c r="AA519" s="387"/>
      <c r="AB519" s="387"/>
      <c r="AC519" s="387"/>
      <c r="AD519" s="387"/>
    </row>
    <row r="520" spans="15:30" x14ac:dyDescent="0.3">
      <c r="O520" s="387"/>
      <c r="P520" s="387"/>
      <c r="Q520" s="387"/>
      <c r="R520" s="387"/>
      <c r="S520" s="387"/>
      <c r="T520" s="387"/>
      <c r="U520" s="387"/>
      <c r="V520" s="387"/>
      <c r="W520" s="387"/>
      <c r="X520" s="387"/>
      <c r="Y520" s="387"/>
      <c r="Z520" s="387"/>
      <c r="AA520" s="387"/>
      <c r="AB520" s="387"/>
      <c r="AC520" s="387"/>
      <c r="AD520" s="387"/>
    </row>
    <row r="521" spans="15:30" x14ac:dyDescent="0.3">
      <c r="O521" s="387"/>
      <c r="P521" s="387"/>
      <c r="Q521" s="387"/>
      <c r="R521" s="387"/>
      <c r="S521" s="387"/>
      <c r="T521" s="387"/>
      <c r="U521" s="387"/>
      <c r="V521" s="387"/>
      <c r="W521" s="387"/>
      <c r="X521" s="387"/>
      <c r="Y521" s="387"/>
      <c r="Z521" s="387"/>
      <c r="AA521" s="387"/>
      <c r="AB521" s="387"/>
      <c r="AC521" s="387"/>
      <c r="AD521" s="387"/>
    </row>
    <row r="522" spans="15:30" x14ac:dyDescent="0.3">
      <c r="O522" s="387"/>
      <c r="P522" s="387"/>
      <c r="Q522" s="387"/>
      <c r="R522" s="387"/>
      <c r="S522" s="387"/>
      <c r="T522" s="387"/>
      <c r="U522" s="387"/>
      <c r="V522" s="387"/>
      <c r="W522" s="387"/>
      <c r="X522" s="387"/>
      <c r="Y522" s="387"/>
      <c r="Z522" s="387"/>
      <c r="AA522" s="387"/>
      <c r="AB522" s="387"/>
      <c r="AC522" s="387"/>
      <c r="AD522" s="387"/>
    </row>
    <row r="523" spans="15:30" x14ac:dyDescent="0.3">
      <c r="O523" s="387"/>
      <c r="P523" s="387"/>
      <c r="Q523" s="387"/>
      <c r="R523" s="387"/>
      <c r="S523" s="387"/>
      <c r="T523" s="387"/>
      <c r="U523" s="387"/>
      <c r="V523" s="387"/>
      <c r="W523" s="387"/>
      <c r="X523" s="387"/>
      <c r="Y523" s="387"/>
      <c r="Z523" s="387"/>
      <c r="AA523" s="387"/>
      <c r="AB523" s="387"/>
      <c r="AC523" s="387"/>
      <c r="AD523" s="387"/>
    </row>
    <row r="524" spans="15:30" x14ac:dyDescent="0.3">
      <c r="O524" s="387"/>
      <c r="P524" s="387"/>
      <c r="Q524" s="387"/>
      <c r="R524" s="387"/>
      <c r="S524" s="387"/>
      <c r="T524" s="387"/>
      <c r="U524" s="387"/>
      <c r="V524" s="387"/>
      <c r="W524" s="387"/>
      <c r="X524" s="387"/>
      <c r="Y524" s="387"/>
      <c r="Z524" s="387"/>
      <c r="AA524" s="387"/>
      <c r="AB524" s="387"/>
      <c r="AC524" s="387"/>
      <c r="AD524" s="387"/>
    </row>
    <row r="525" spans="15:30" x14ac:dyDescent="0.3">
      <c r="O525" s="387"/>
      <c r="P525" s="387"/>
      <c r="Q525" s="387"/>
      <c r="R525" s="387"/>
      <c r="S525" s="387"/>
      <c r="T525" s="387"/>
      <c r="U525" s="387"/>
      <c r="V525" s="387"/>
      <c r="W525" s="387"/>
      <c r="X525" s="387"/>
      <c r="Y525" s="387"/>
      <c r="Z525" s="387"/>
      <c r="AA525" s="387"/>
      <c r="AB525" s="387"/>
      <c r="AC525" s="387"/>
      <c r="AD525" s="387"/>
    </row>
    <row r="526" spans="15:30" x14ac:dyDescent="0.3">
      <c r="O526" s="387"/>
      <c r="P526" s="387"/>
      <c r="Q526" s="387"/>
      <c r="R526" s="387"/>
      <c r="S526" s="387"/>
      <c r="T526" s="387"/>
      <c r="U526" s="387"/>
      <c r="V526" s="387"/>
      <c r="W526" s="387"/>
      <c r="X526" s="387"/>
      <c r="Y526" s="387"/>
      <c r="Z526" s="387"/>
      <c r="AA526" s="387"/>
      <c r="AB526" s="387"/>
      <c r="AC526" s="387"/>
      <c r="AD526" s="387"/>
    </row>
    <row r="527" spans="15:30" x14ac:dyDescent="0.3">
      <c r="O527" s="387"/>
      <c r="P527" s="387"/>
      <c r="Q527" s="387"/>
      <c r="R527" s="387"/>
      <c r="S527" s="387"/>
      <c r="T527" s="387"/>
      <c r="U527" s="387"/>
      <c r="V527" s="387"/>
      <c r="W527" s="387"/>
      <c r="X527" s="387"/>
      <c r="Y527" s="387"/>
      <c r="Z527" s="387"/>
      <c r="AA527" s="387"/>
      <c r="AB527" s="387"/>
      <c r="AC527" s="387"/>
      <c r="AD527" s="387"/>
    </row>
    <row r="528" spans="15:30" x14ac:dyDescent="0.3">
      <c r="O528" s="387"/>
      <c r="P528" s="387"/>
      <c r="Q528" s="387"/>
      <c r="R528" s="387"/>
      <c r="S528" s="387"/>
      <c r="T528" s="387"/>
      <c r="U528" s="387"/>
      <c r="V528" s="387"/>
      <c r="W528" s="387"/>
      <c r="X528" s="387"/>
      <c r="Y528" s="387"/>
      <c r="Z528" s="387"/>
      <c r="AA528" s="387"/>
      <c r="AB528" s="387"/>
      <c r="AC528" s="387"/>
      <c r="AD528" s="387"/>
    </row>
    <row r="529" spans="15:30" x14ac:dyDescent="0.3">
      <c r="O529" s="387"/>
      <c r="P529" s="387"/>
      <c r="Q529" s="387"/>
      <c r="R529" s="387"/>
      <c r="S529" s="387"/>
      <c r="T529" s="387"/>
      <c r="U529" s="387"/>
      <c r="V529" s="387"/>
      <c r="W529" s="387"/>
      <c r="X529" s="387"/>
      <c r="Y529" s="387"/>
      <c r="Z529" s="387"/>
      <c r="AA529" s="387"/>
      <c r="AB529" s="387"/>
      <c r="AC529" s="387"/>
      <c r="AD529" s="387"/>
    </row>
    <row r="530" spans="15:30" x14ac:dyDescent="0.3">
      <c r="O530" s="387"/>
      <c r="P530" s="387"/>
      <c r="Q530" s="387"/>
      <c r="R530" s="387"/>
      <c r="S530" s="387"/>
      <c r="T530" s="387"/>
      <c r="U530" s="387"/>
      <c r="V530" s="387"/>
      <c r="W530" s="387"/>
      <c r="X530" s="387"/>
      <c r="Y530" s="387"/>
      <c r="Z530" s="387"/>
      <c r="AA530" s="387"/>
      <c r="AB530" s="387"/>
      <c r="AC530" s="387"/>
      <c r="AD530" s="387"/>
    </row>
    <row r="531" spans="15:30" x14ac:dyDescent="0.3">
      <c r="O531" s="387"/>
      <c r="P531" s="387"/>
      <c r="Q531" s="387"/>
      <c r="R531" s="387"/>
      <c r="S531" s="387"/>
      <c r="T531" s="387"/>
      <c r="U531" s="387"/>
      <c r="V531" s="387"/>
      <c r="W531" s="387"/>
      <c r="X531" s="387"/>
      <c r="Y531" s="387"/>
      <c r="Z531" s="387"/>
      <c r="AA531" s="387"/>
      <c r="AB531" s="387"/>
      <c r="AC531" s="387"/>
      <c r="AD531" s="387"/>
    </row>
    <row r="532" spans="15:30" x14ac:dyDescent="0.3">
      <c r="O532" s="387"/>
      <c r="P532" s="387"/>
      <c r="Q532" s="387"/>
      <c r="R532" s="387"/>
      <c r="S532" s="387"/>
      <c r="T532" s="387"/>
      <c r="U532" s="387"/>
      <c r="V532" s="387"/>
      <c r="W532" s="387"/>
      <c r="X532" s="387"/>
      <c r="Y532" s="387"/>
      <c r="Z532" s="387"/>
      <c r="AA532" s="387"/>
      <c r="AB532" s="387"/>
      <c r="AC532" s="387"/>
      <c r="AD532" s="387"/>
    </row>
    <row r="533" spans="15:30" x14ac:dyDescent="0.3">
      <c r="O533" s="387"/>
      <c r="P533" s="387"/>
      <c r="Q533" s="387"/>
      <c r="R533" s="387"/>
      <c r="S533" s="387"/>
      <c r="T533" s="387"/>
      <c r="U533" s="387"/>
      <c r="V533" s="387"/>
      <c r="W533" s="387"/>
      <c r="X533" s="387"/>
      <c r="Y533" s="387"/>
      <c r="Z533" s="387"/>
      <c r="AA533" s="387"/>
      <c r="AB533" s="387"/>
      <c r="AC533" s="387"/>
      <c r="AD533" s="387"/>
    </row>
    <row r="534" spans="15:30" x14ac:dyDescent="0.3">
      <c r="O534" s="387"/>
      <c r="P534" s="387"/>
      <c r="Q534" s="387"/>
      <c r="R534" s="387"/>
      <c r="S534" s="387"/>
      <c r="T534" s="387"/>
      <c r="U534" s="387"/>
      <c r="V534" s="387"/>
      <c r="W534" s="387"/>
      <c r="X534" s="387"/>
      <c r="Y534" s="387"/>
      <c r="Z534" s="387"/>
      <c r="AA534" s="387"/>
      <c r="AB534" s="387"/>
      <c r="AC534" s="387"/>
      <c r="AD534" s="387"/>
    </row>
    <row r="535" spans="15:30" x14ac:dyDescent="0.3">
      <c r="O535" s="387"/>
      <c r="P535" s="387"/>
      <c r="Q535" s="387"/>
      <c r="R535" s="387"/>
      <c r="S535" s="387"/>
      <c r="T535" s="387"/>
      <c r="U535" s="387"/>
      <c r="V535" s="387"/>
      <c r="W535" s="387"/>
      <c r="X535" s="387"/>
      <c r="Y535" s="387"/>
      <c r="Z535" s="387"/>
      <c r="AA535" s="387"/>
      <c r="AB535" s="387"/>
      <c r="AC535" s="387"/>
      <c r="AD535" s="387"/>
    </row>
    <row r="536" spans="15:30" x14ac:dyDescent="0.3">
      <c r="O536" s="387"/>
      <c r="P536" s="387"/>
      <c r="Q536" s="387"/>
      <c r="R536" s="387"/>
      <c r="S536" s="387"/>
      <c r="T536" s="387"/>
      <c r="U536" s="387"/>
      <c r="V536" s="387"/>
      <c r="W536" s="387"/>
      <c r="X536" s="387"/>
      <c r="Y536" s="387"/>
      <c r="Z536" s="387"/>
      <c r="AA536" s="387"/>
      <c r="AB536" s="387"/>
      <c r="AC536" s="387"/>
      <c r="AD536" s="387"/>
    </row>
    <row r="537" spans="15:30" x14ac:dyDescent="0.3">
      <c r="O537" s="387"/>
      <c r="P537" s="387"/>
      <c r="Q537" s="387"/>
      <c r="R537" s="387"/>
      <c r="S537" s="387"/>
      <c r="T537" s="387"/>
      <c r="U537" s="387"/>
      <c r="V537" s="387"/>
      <c r="W537" s="387"/>
      <c r="X537" s="387"/>
      <c r="Y537" s="387"/>
      <c r="Z537" s="387"/>
      <c r="AA537" s="387"/>
      <c r="AB537" s="387"/>
      <c r="AC537" s="387"/>
      <c r="AD537" s="387"/>
    </row>
    <row r="538" spans="15:30" x14ac:dyDescent="0.3">
      <c r="O538" s="387"/>
      <c r="P538" s="387"/>
      <c r="Q538" s="387"/>
      <c r="R538" s="387"/>
      <c r="S538" s="387"/>
      <c r="T538" s="387"/>
      <c r="U538" s="387"/>
      <c r="V538" s="387"/>
      <c r="W538" s="387"/>
      <c r="X538" s="387"/>
      <c r="Y538" s="387"/>
      <c r="Z538" s="387"/>
      <c r="AA538" s="387"/>
      <c r="AB538" s="387"/>
      <c r="AC538" s="387"/>
      <c r="AD538" s="387"/>
    </row>
    <row r="539" spans="15:30" x14ac:dyDescent="0.3">
      <c r="O539" s="387"/>
      <c r="P539" s="387"/>
      <c r="Q539" s="387"/>
      <c r="R539" s="387"/>
      <c r="S539" s="387"/>
      <c r="T539" s="387"/>
      <c r="U539" s="387"/>
      <c r="V539" s="387"/>
      <c r="W539" s="387"/>
      <c r="X539" s="387"/>
      <c r="Y539" s="387"/>
      <c r="Z539" s="387"/>
      <c r="AA539" s="387"/>
      <c r="AB539" s="387"/>
      <c r="AC539" s="387"/>
      <c r="AD539" s="387"/>
    </row>
    <row r="540" spans="15:30" x14ac:dyDescent="0.3">
      <c r="O540" s="387"/>
      <c r="P540" s="387"/>
      <c r="Q540" s="387"/>
      <c r="R540" s="387"/>
      <c r="S540" s="387"/>
      <c r="T540" s="387"/>
      <c r="U540" s="387"/>
      <c r="V540" s="387"/>
      <c r="W540" s="387"/>
      <c r="X540" s="387"/>
      <c r="Y540" s="387"/>
      <c r="Z540" s="387"/>
      <c r="AA540" s="387"/>
      <c r="AB540" s="387"/>
      <c r="AC540" s="387"/>
      <c r="AD540" s="387"/>
    </row>
    <row r="541" spans="15:30" x14ac:dyDescent="0.3">
      <c r="O541" s="387"/>
      <c r="P541" s="387"/>
      <c r="Q541" s="387"/>
      <c r="R541" s="387"/>
      <c r="S541" s="387"/>
      <c r="T541" s="387"/>
      <c r="U541" s="387"/>
      <c r="V541" s="387"/>
      <c r="W541" s="387"/>
      <c r="X541" s="387"/>
      <c r="Y541" s="387"/>
      <c r="Z541" s="387"/>
      <c r="AA541" s="387"/>
      <c r="AB541" s="387"/>
      <c r="AC541" s="387"/>
      <c r="AD541" s="387"/>
    </row>
    <row r="542" spans="15:30" x14ac:dyDescent="0.3">
      <c r="O542" s="387"/>
      <c r="P542" s="387"/>
      <c r="Q542" s="387"/>
      <c r="R542" s="387"/>
      <c r="S542" s="387"/>
      <c r="T542" s="387"/>
      <c r="U542" s="387"/>
      <c r="V542" s="387"/>
      <c r="W542" s="387"/>
      <c r="X542" s="387"/>
      <c r="Y542" s="387"/>
      <c r="Z542" s="387"/>
      <c r="AA542" s="387"/>
      <c r="AB542" s="387"/>
      <c r="AC542" s="387"/>
      <c r="AD542" s="387"/>
    </row>
    <row r="543" spans="15:30" x14ac:dyDescent="0.3">
      <c r="O543" s="387"/>
      <c r="P543" s="387"/>
      <c r="Q543" s="387"/>
      <c r="R543" s="387"/>
      <c r="S543" s="387"/>
      <c r="T543" s="387"/>
      <c r="U543" s="387"/>
      <c r="V543" s="387"/>
      <c r="W543" s="387"/>
      <c r="X543" s="387"/>
      <c r="Y543" s="387"/>
      <c r="Z543" s="387"/>
      <c r="AA543" s="387"/>
      <c r="AB543" s="387"/>
      <c r="AC543" s="387"/>
      <c r="AD543" s="387"/>
    </row>
    <row r="544" spans="15:30" x14ac:dyDescent="0.3">
      <c r="O544" s="387"/>
      <c r="P544" s="387"/>
      <c r="Q544" s="387"/>
      <c r="R544" s="387"/>
      <c r="S544" s="387"/>
      <c r="T544" s="387"/>
      <c r="U544" s="387"/>
      <c r="V544" s="387"/>
      <c r="W544" s="387"/>
      <c r="X544" s="387"/>
      <c r="Y544" s="387"/>
      <c r="Z544" s="387"/>
      <c r="AA544" s="387"/>
      <c r="AB544" s="387"/>
      <c r="AC544" s="387"/>
      <c r="AD544" s="387"/>
    </row>
    <row r="545" spans="15:30" x14ac:dyDescent="0.3">
      <c r="O545" s="387"/>
      <c r="P545" s="387"/>
      <c r="Q545" s="387"/>
      <c r="R545" s="387"/>
      <c r="S545" s="387"/>
      <c r="T545" s="387"/>
      <c r="U545" s="387"/>
      <c r="V545" s="387"/>
      <c r="W545" s="387"/>
      <c r="X545" s="387"/>
      <c r="Y545" s="387"/>
      <c r="Z545" s="387"/>
      <c r="AA545" s="387"/>
      <c r="AB545" s="387"/>
      <c r="AC545" s="387"/>
      <c r="AD545" s="387"/>
    </row>
    <row r="546" spans="15:30" x14ac:dyDescent="0.3">
      <c r="O546" s="387"/>
      <c r="P546" s="387"/>
      <c r="Q546" s="387"/>
      <c r="R546" s="387"/>
      <c r="S546" s="387"/>
      <c r="T546" s="387"/>
      <c r="U546" s="387"/>
      <c r="V546" s="387"/>
      <c r="W546" s="387"/>
      <c r="X546" s="387"/>
      <c r="Y546" s="387"/>
      <c r="Z546" s="387"/>
      <c r="AA546" s="387"/>
      <c r="AB546" s="387"/>
      <c r="AC546" s="387"/>
      <c r="AD546" s="387"/>
    </row>
    <row r="547" spans="15:30" x14ac:dyDescent="0.3">
      <c r="O547" s="387"/>
      <c r="P547" s="387"/>
      <c r="Q547" s="387"/>
      <c r="R547" s="387"/>
      <c r="S547" s="387"/>
      <c r="T547" s="387"/>
      <c r="U547" s="387"/>
      <c r="V547" s="387"/>
      <c r="W547" s="387"/>
      <c r="X547" s="387"/>
      <c r="Y547" s="387"/>
      <c r="Z547" s="387"/>
      <c r="AA547" s="387"/>
      <c r="AB547" s="387"/>
      <c r="AC547" s="387"/>
      <c r="AD547" s="387"/>
    </row>
    <row r="548" spans="15:30" x14ac:dyDescent="0.3">
      <c r="O548" s="387"/>
      <c r="P548" s="387"/>
      <c r="Q548" s="387"/>
      <c r="R548" s="387"/>
      <c r="S548" s="387"/>
      <c r="T548" s="387"/>
      <c r="U548" s="387"/>
      <c r="V548" s="387"/>
      <c r="W548" s="387"/>
      <c r="X548" s="387"/>
      <c r="Y548" s="387"/>
      <c r="Z548" s="387"/>
      <c r="AA548" s="387"/>
      <c r="AB548" s="387"/>
      <c r="AC548" s="387"/>
      <c r="AD548" s="387"/>
    </row>
    <row r="549" spans="15:30" x14ac:dyDescent="0.3">
      <c r="O549" s="387"/>
      <c r="P549" s="387"/>
      <c r="Q549" s="387"/>
      <c r="R549" s="387"/>
      <c r="S549" s="387"/>
      <c r="T549" s="387"/>
      <c r="U549" s="387"/>
      <c r="V549" s="387"/>
      <c r="W549" s="387"/>
      <c r="X549" s="387"/>
      <c r="Y549" s="387"/>
      <c r="Z549" s="387"/>
      <c r="AA549" s="387"/>
      <c r="AB549" s="387"/>
      <c r="AC549" s="387"/>
      <c r="AD549" s="387"/>
    </row>
    <row r="550" spans="15:30" x14ac:dyDescent="0.3">
      <c r="O550" s="387"/>
      <c r="P550" s="387"/>
      <c r="Q550" s="387"/>
      <c r="R550" s="387"/>
      <c r="S550" s="387"/>
      <c r="T550" s="387"/>
      <c r="U550" s="387"/>
      <c r="V550" s="387"/>
      <c r="W550" s="387"/>
      <c r="X550" s="387"/>
      <c r="Y550" s="387"/>
      <c r="Z550" s="387"/>
      <c r="AA550" s="387"/>
      <c r="AB550" s="387"/>
      <c r="AC550" s="387"/>
      <c r="AD550" s="387"/>
    </row>
    <row r="551" spans="15:30" x14ac:dyDescent="0.3">
      <c r="O551" s="387"/>
      <c r="P551" s="387"/>
      <c r="Q551" s="387"/>
      <c r="R551" s="387"/>
      <c r="S551" s="387"/>
      <c r="T551" s="387"/>
      <c r="U551" s="387"/>
      <c r="V551" s="387"/>
      <c r="W551" s="387"/>
      <c r="X551" s="387"/>
      <c r="Y551" s="387"/>
      <c r="Z551" s="387"/>
      <c r="AA551" s="387"/>
      <c r="AB551" s="387"/>
      <c r="AC551" s="387"/>
      <c r="AD551" s="387"/>
    </row>
    <row r="552" spans="15:30" x14ac:dyDescent="0.3">
      <c r="O552" s="387"/>
      <c r="P552" s="387"/>
      <c r="Q552" s="387"/>
      <c r="R552" s="387"/>
      <c r="S552" s="387"/>
      <c r="T552" s="387"/>
      <c r="U552" s="387"/>
      <c r="V552" s="387"/>
      <c r="W552" s="387"/>
      <c r="X552" s="387"/>
      <c r="Y552" s="387"/>
      <c r="Z552" s="387"/>
      <c r="AA552" s="387"/>
      <c r="AB552" s="387"/>
      <c r="AC552" s="387"/>
      <c r="AD552" s="387"/>
    </row>
    <row r="553" spans="15:30" x14ac:dyDescent="0.3">
      <c r="O553" s="387"/>
      <c r="P553" s="387"/>
      <c r="Q553" s="387"/>
      <c r="R553" s="387"/>
      <c r="S553" s="387"/>
      <c r="T553" s="387"/>
      <c r="U553" s="387"/>
      <c r="V553" s="387"/>
      <c r="W553" s="387"/>
      <c r="X553" s="387"/>
      <c r="Y553" s="387"/>
      <c r="Z553" s="387"/>
      <c r="AA553" s="387"/>
      <c r="AB553" s="387"/>
      <c r="AC553" s="387"/>
      <c r="AD553" s="387"/>
    </row>
    <row r="554" spans="15:30" x14ac:dyDescent="0.3">
      <c r="O554" s="387"/>
      <c r="P554" s="387"/>
      <c r="Q554" s="387"/>
      <c r="R554" s="387"/>
      <c r="S554" s="387"/>
      <c r="T554" s="387"/>
      <c r="U554" s="387"/>
      <c r="V554" s="387"/>
      <c r="W554" s="387"/>
      <c r="X554" s="387"/>
      <c r="Y554" s="387"/>
      <c r="Z554" s="387"/>
      <c r="AA554" s="387"/>
      <c r="AB554" s="387"/>
      <c r="AC554" s="387"/>
      <c r="AD554" s="387"/>
    </row>
    <row r="555" spans="15:30" x14ac:dyDescent="0.3">
      <c r="O555" s="387"/>
      <c r="P555" s="387"/>
      <c r="Q555" s="387"/>
      <c r="R555" s="387"/>
      <c r="S555" s="387"/>
      <c r="T555" s="387"/>
      <c r="U555" s="387"/>
      <c r="V555" s="387"/>
      <c r="W555" s="387"/>
      <c r="X555" s="387"/>
      <c r="Y555" s="387"/>
      <c r="Z555" s="387"/>
      <c r="AA555" s="387"/>
      <c r="AB555" s="387"/>
      <c r="AC555" s="387"/>
      <c r="AD555" s="387"/>
    </row>
    <row r="556" spans="15:30" x14ac:dyDescent="0.3">
      <c r="O556" s="387"/>
      <c r="P556" s="387"/>
      <c r="Q556" s="387"/>
      <c r="R556" s="387"/>
      <c r="S556" s="387"/>
      <c r="T556" s="387"/>
      <c r="U556" s="387"/>
      <c r="V556" s="387"/>
      <c r="W556" s="387"/>
      <c r="X556" s="387"/>
      <c r="Y556" s="387"/>
      <c r="Z556" s="387"/>
      <c r="AA556" s="387"/>
      <c r="AB556" s="387"/>
      <c r="AC556" s="387"/>
      <c r="AD556" s="387"/>
    </row>
    <row r="557" spans="15:30" x14ac:dyDescent="0.3">
      <c r="O557" s="387"/>
      <c r="P557" s="387"/>
      <c r="Q557" s="387"/>
      <c r="R557" s="387"/>
      <c r="S557" s="387"/>
      <c r="T557" s="387"/>
      <c r="U557" s="387"/>
      <c r="V557" s="387"/>
      <c r="W557" s="387"/>
      <c r="X557" s="387"/>
      <c r="Y557" s="387"/>
      <c r="Z557" s="387"/>
      <c r="AA557" s="387"/>
      <c r="AB557" s="387"/>
      <c r="AC557" s="387"/>
      <c r="AD557" s="387"/>
    </row>
    <row r="558" spans="15:30" x14ac:dyDescent="0.3">
      <c r="O558" s="387"/>
      <c r="P558" s="387"/>
      <c r="Q558" s="387"/>
      <c r="R558" s="387"/>
      <c r="S558" s="387"/>
      <c r="T558" s="387"/>
      <c r="U558" s="387"/>
      <c r="V558" s="387"/>
      <c r="W558" s="387"/>
      <c r="X558" s="387"/>
      <c r="Y558" s="387"/>
      <c r="Z558" s="387"/>
      <c r="AA558" s="387"/>
      <c r="AB558" s="387"/>
      <c r="AC558" s="387"/>
      <c r="AD558" s="387"/>
    </row>
    <row r="559" spans="15:30" x14ac:dyDescent="0.3">
      <c r="O559" s="387"/>
      <c r="P559" s="387"/>
      <c r="Q559" s="387"/>
      <c r="R559" s="387"/>
      <c r="S559" s="387"/>
      <c r="T559" s="387"/>
      <c r="U559" s="387"/>
      <c r="V559" s="387"/>
      <c r="W559" s="387"/>
      <c r="X559" s="387"/>
      <c r="Y559" s="387"/>
      <c r="Z559" s="387"/>
      <c r="AA559" s="387"/>
      <c r="AB559" s="387"/>
      <c r="AC559" s="387"/>
      <c r="AD559" s="387"/>
    </row>
    <row r="560" spans="15:30" x14ac:dyDescent="0.3">
      <c r="O560" s="387"/>
      <c r="P560" s="387"/>
      <c r="Q560" s="387"/>
      <c r="R560" s="387"/>
      <c r="S560" s="387"/>
      <c r="T560" s="387"/>
      <c r="U560" s="387"/>
      <c r="V560" s="387"/>
      <c r="W560" s="387"/>
      <c r="X560" s="387"/>
      <c r="Y560" s="387"/>
      <c r="Z560" s="387"/>
      <c r="AA560" s="387"/>
      <c r="AB560" s="387"/>
      <c r="AC560" s="387"/>
      <c r="AD560" s="387"/>
    </row>
    <row r="561" spans="15:30" x14ac:dyDescent="0.3">
      <c r="O561" s="387"/>
      <c r="P561" s="387"/>
      <c r="Q561" s="387"/>
      <c r="R561" s="387"/>
      <c r="S561" s="387"/>
      <c r="T561" s="387"/>
      <c r="U561" s="387"/>
      <c r="V561" s="387"/>
      <c r="W561" s="387"/>
      <c r="X561" s="387"/>
      <c r="Y561" s="387"/>
      <c r="Z561" s="387"/>
      <c r="AA561" s="387"/>
      <c r="AB561" s="387"/>
      <c r="AC561" s="387"/>
      <c r="AD561" s="387"/>
    </row>
    <row r="562" spans="15:30" x14ac:dyDescent="0.3">
      <c r="O562" s="387"/>
      <c r="P562" s="387"/>
      <c r="Q562" s="387"/>
      <c r="R562" s="387"/>
      <c r="S562" s="387"/>
      <c r="T562" s="387"/>
      <c r="U562" s="387"/>
      <c r="V562" s="387"/>
      <c r="W562" s="387"/>
      <c r="X562" s="387"/>
      <c r="Y562" s="387"/>
      <c r="Z562" s="387"/>
      <c r="AA562" s="387"/>
      <c r="AB562" s="387"/>
      <c r="AC562" s="387"/>
      <c r="AD562" s="387"/>
    </row>
    <row r="563" spans="15:30" x14ac:dyDescent="0.3">
      <c r="O563" s="387"/>
      <c r="P563" s="387"/>
      <c r="Q563" s="387"/>
      <c r="R563" s="387"/>
      <c r="S563" s="387"/>
      <c r="T563" s="387"/>
      <c r="U563" s="387"/>
      <c r="V563" s="387"/>
      <c r="W563" s="387"/>
      <c r="X563" s="387"/>
      <c r="Y563" s="387"/>
      <c r="Z563" s="387"/>
      <c r="AA563" s="387"/>
      <c r="AB563" s="387"/>
      <c r="AC563" s="387"/>
      <c r="AD563" s="387"/>
    </row>
    <row r="564" spans="15:30" x14ac:dyDescent="0.3">
      <c r="O564" s="387"/>
      <c r="P564" s="387"/>
      <c r="Q564" s="387"/>
      <c r="R564" s="387"/>
      <c r="S564" s="387"/>
      <c r="T564" s="387"/>
      <c r="U564" s="387"/>
      <c r="V564" s="387"/>
      <c r="W564" s="387"/>
      <c r="X564" s="387"/>
      <c r="Y564" s="387"/>
      <c r="Z564" s="387"/>
      <c r="AA564" s="387"/>
      <c r="AB564" s="387"/>
      <c r="AC564" s="387"/>
      <c r="AD564" s="387"/>
    </row>
    <row r="565" spans="15:30" x14ac:dyDescent="0.3">
      <c r="O565" s="387"/>
      <c r="P565" s="387"/>
      <c r="Q565" s="387"/>
      <c r="R565" s="387"/>
      <c r="S565" s="387"/>
      <c r="T565" s="387"/>
      <c r="U565" s="387"/>
      <c r="V565" s="387"/>
      <c r="W565" s="387"/>
      <c r="X565" s="387"/>
      <c r="Y565" s="387"/>
      <c r="Z565" s="387"/>
      <c r="AA565" s="387"/>
      <c r="AB565" s="387"/>
      <c r="AC565" s="387"/>
      <c r="AD565" s="387"/>
    </row>
    <row r="566" spans="15:30" x14ac:dyDescent="0.3">
      <c r="O566" s="387"/>
      <c r="P566" s="387"/>
      <c r="Q566" s="387"/>
      <c r="R566" s="387"/>
      <c r="S566" s="387"/>
      <c r="T566" s="387"/>
      <c r="U566" s="387"/>
      <c r="V566" s="387"/>
      <c r="W566" s="387"/>
      <c r="X566" s="387"/>
      <c r="Y566" s="387"/>
      <c r="Z566" s="387"/>
      <c r="AA566" s="387"/>
      <c r="AB566" s="387"/>
      <c r="AC566" s="387"/>
      <c r="AD566" s="387"/>
    </row>
    <row r="567" spans="15:30" x14ac:dyDescent="0.3">
      <c r="O567" s="387"/>
      <c r="P567" s="387"/>
      <c r="Q567" s="387"/>
      <c r="R567" s="387"/>
      <c r="S567" s="387"/>
      <c r="T567" s="387"/>
      <c r="U567" s="387"/>
      <c r="V567" s="387"/>
      <c r="W567" s="387"/>
      <c r="X567" s="387"/>
      <c r="Y567" s="387"/>
      <c r="Z567" s="387"/>
      <c r="AA567" s="387"/>
      <c r="AB567" s="387"/>
      <c r="AC567" s="387"/>
      <c r="AD567" s="387"/>
    </row>
    <row r="568" spans="15:30" x14ac:dyDescent="0.3">
      <c r="O568" s="387"/>
      <c r="P568" s="387"/>
      <c r="Q568" s="387"/>
      <c r="R568" s="387"/>
      <c r="S568" s="387"/>
      <c r="T568" s="387"/>
      <c r="U568" s="387"/>
      <c r="V568" s="387"/>
      <c r="W568" s="387"/>
      <c r="X568" s="387"/>
      <c r="Y568" s="387"/>
      <c r="Z568" s="387"/>
      <c r="AA568" s="387"/>
      <c r="AB568" s="387"/>
      <c r="AC568" s="387"/>
      <c r="AD568" s="387"/>
    </row>
    <row r="569" spans="15:30" x14ac:dyDescent="0.3">
      <c r="O569" s="387"/>
      <c r="P569" s="387"/>
      <c r="Q569" s="387"/>
      <c r="R569" s="387"/>
      <c r="S569" s="387"/>
      <c r="T569" s="387"/>
      <c r="U569" s="387"/>
      <c r="V569" s="387"/>
      <c r="W569" s="387"/>
      <c r="X569" s="387"/>
      <c r="Y569" s="387"/>
      <c r="Z569" s="387"/>
      <c r="AA569" s="387"/>
      <c r="AB569" s="387"/>
      <c r="AC569" s="387"/>
      <c r="AD569" s="387"/>
    </row>
    <row r="570" spans="15:30" x14ac:dyDescent="0.3">
      <c r="O570" s="387"/>
      <c r="P570" s="387"/>
      <c r="Q570" s="387"/>
      <c r="R570" s="387"/>
      <c r="S570" s="387"/>
      <c r="T570" s="387"/>
      <c r="U570" s="387"/>
      <c r="V570" s="387"/>
      <c r="W570" s="387"/>
      <c r="X570" s="387"/>
      <c r="Y570" s="387"/>
      <c r="Z570" s="387"/>
      <c r="AA570" s="387"/>
      <c r="AB570" s="387"/>
      <c r="AC570" s="387"/>
      <c r="AD570" s="387"/>
    </row>
    <row r="571" spans="15:30" x14ac:dyDescent="0.3">
      <c r="O571" s="387"/>
      <c r="P571" s="387"/>
      <c r="Q571" s="387"/>
      <c r="R571" s="387"/>
      <c r="S571" s="387"/>
      <c r="T571" s="387"/>
      <c r="U571" s="387"/>
      <c r="V571" s="387"/>
      <c r="W571" s="387"/>
      <c r="X571" s="387"/>
      <c r="Y571" s="387"/>
      <c r="Z571" s="387"/>
      <c r="AA571" s="387"/>
      <c r="AB571" s="387"/>
      <c r="AC571" s="387"/>
      <c r="AD571" s="387"/>
    </row>
    <row r="572" spans="15:30" x14ac:dyDescent="0.3">
      <c r="O572" s="387"/>
      <c r="P572" s="387"/>
      <c r="Q572" s="387"/>
      <c r="R572" s="387"/>
      <c r="S572" s="387"/>
      <c r="T572" s="387"/>
      <c r="U572" s="387"/>
      <c r="V572" s="387"/>
      <c r="W572" s="387"/>
      <c r="X572" s="387"/>
      <c r="Y572" s="387"/>
      <c r="Z572" s="387"/>
      <c r="AA572" s="387"/>
      <c r="AB572" s="387"/>
      <c r="AC572" s="387"/>
      <c r="AD572" s="387"/>
    </row>
    <row r="573" spans="15:30" x14ac:dyDescent="0.3">
      <c r="O573" s="387"/>
      <c r="P573" s="387"/>
      <c r="Q573" s="387"/>
      <c r="R573" s="387"/>
      <c r="S573" s="387"/>
      <c r="T573" s="387"/>
      <c r="U573" s="387"/>
      <c r="V573" s="387"/>
      <c r="W573" s="387"/>
      <c r="X573" s="387"/>
      <c r="Y573" s="387"/>
      <c r="Z573" s="387"/>
      <c r="AA573" s="387"/>
      <c r="AB573" s="387"/>
      <c r="AC573" s="387"/>
      <c r="AD573" s="387"/>
    </row>
    <row r="574" spans="15:30" x14ac:dyDescent="0.3">
      <c r="O574" s="387"/>
      <c r="P574" s="387"/>
      <c r="Q574" s="387"/>
      <c r="R574" s="387"/>
      <c r="S574" s="387"/>
      <c r="T574" s="387"/>
      <c r="U574" s="387"/>
      <c r="V574" s="387"/>
      <c r="W574" s="387"/>
      <c r="X574" s="387"/>
      <c r="Y574" s="387"/>
      <c r="Z574" s="387"/>
      <c r="AA574" s="387"/>
      <c r="AB574" s="387"/>
      <c r="AC574" s="387"/>
      <c r="AD574" s="387"/>
    </row>
    <row r="575" spans="15:30" x14ac:dyDescent="0.3">
      <c r="O575" s="387"/>
      <c r="P575" s="387"/>
      <c r="Q575" s="387"/>
      <c r="R575" s="387"/>
      <c r="S575" s="387"/>
      <c r="T575" s="387"/>
      <c r="U575" s="387"/>
      <c r="V575" s="387"/>
      <c r="W575" s="387"/>
      <c r="X575" s="387"/>
      <c r="Y575" s="387"/>
      <c r="Z575" s="387"/>
      <c r="AA575" s="387"/>
      <c r="AB575" s="387"/>
      <c r="AC575" s="387"/>
      <c r="AD575" s="387"/>
    </row>
    <row r="576" spans="15:30" x14ac:dyDescent="0.3">
      <c r="O576" s="387"/>
      <c r="P576" s="387"/>
      <c r="Q576" s="387"/>
      <c r="R576" s="387"/>
      <c r="S576" s="387"/>
      <c r="T576" s="387"/>
      <c r="U576" s="387"/>
      <c r="V576" s="387"/>
      <c r="W576" s="387"/>
      <c r="X576" s="387"/>
      <c r="Y576" s="387"/>
      <c r="Z576" s="387"/>
      <c r="AA576" s="387"/>
      <c r="AB576" s="387"/>
      <c r="AC576" s="387"/>
      <c r="AD576" s="387"/>
    </row>
    <row r="577" spans="15:30" x14ac:dyDescent="0.3">
      <c r="O577" s="387"/>
      <c r="P577" s="387"/>
      <c r="Q577" s="387"/>
      <c r="R577" s="387"/>
      <c r="S577" s="387"/>
      <c r="T577" s="387"/>
      <c r="U577" s="387"/>
      <c r="V577" s="387"/>
      <c r="W577" s="387"/>
      <c r="X577" s="387"/>
      <c r="Y577" s="387"/>
      <c r="Z577" s="387"/>
      <c r="AA577" s="387"/>
      <c r="AB577" s="387"/>
      <c r="AC577" s="387"/>
      <c r="AD577" s="387"/>
    </row>
    <row r="578" spans="15:30" x14ac:dyDescent="0.3">
      <c r="O578" s="387"/>
      <c r="P578" s="387"/>
      <c r="Q578" s="387"/>
      <c r="R578" s="387"/>
      <c r="S578" s="387"/>
      <c r="T578" s="387"/>
      <c r="U578" s="387"/>
      <c r="V578" s="387"/>
      <c r="W578" s="387"/>
      <c r="X578" s="387"/>
      <c r="Y578" s="387"/>
      <c r="Z578" s="387"/>
      <c r="AA578" s="387"/>
      <c r="AB578" s="387"/>
      <c r="AC578" s="387"/>
      <c r="AD578" s="387"/>
    </row>
    <row r="579" spans="15:30" x14ac:dyDescent="0.3">
      <c r="O579" s="387"/>
      <c r="P579" s="387"/>
      <c r="Q579" s="387"/>
      <c r="R579" s="387"/>
      <c r="S579" s="387"/>
      <c r="T579" s="387"/>
      <c r="U579" s="387"/>
      <c r="V579" s="387"/>
      <c r="W579" s="387"/>
      <c r="X579" s="387"/>
      <c r="Y579" s="387"/>
      <c r="Z579" s="387"/>
      <c r="AA579" s="387"/>
      <c r="AB579" s="387"/>
      <c r="AC579" s="387"/>
      <c r="AD579" s="387"/>
    </row>
    <row r="580" spans="15:30" x14ac:dyDescent="0.3">
      <c r="O580" s="387"/>
      <c r="P580" s="387"/>
      <c r="Q580" s="387"/>
      <c r="R580" s="387"/>
      <c r="S580" s="387"/>
      <c r="T580" s="387"/>
      <c r="U580" s="387"/>
      <c r="V580" s="387"/>
      <c r="W580" s="387"/>
      <c r="X580" s="387"/>
      <c r="Y580" s="387"/>
      <c r="Z580" s="387"/>
      <c r="AA580" s="387"/>
      <c r="AB580" s="387"/>
      <c r="AC580" s="387"/>
      <c r="AD580" s="387"/>
    </row>
    <row r="581" spans="15:30" x14ac:dyDescent="0.3">
      <c r="O581" s="387"/>
      <c r="P581" s="387"/>
      <c r="Q581" s="387"/>
      <c r="R581" s="387"/>
      <c r="S581" s="387"/>
      <c r="T581" s="387"/>
      <c r="U581" s="387"/>
      <c r="V581" s="387"/>
      <c r="W581" s="387"/>
      <c r="X581" s="387"/>
      <c r="Y581" s="387"/>
      <c r="Z581" s="387"/>
      <c r="AA581" s="387"/>
      <c r="AB581" s="387"/>
      <c r="AC581" s="387"/>
      <c r="AD581" s="387"/>
    </row>
    <row r="582" spans="15:30" x14ac:dyDescent="0.3">
      <c r="O582" s="387"/>
      <c r="P582" s="387"/>
      <c r="Q582" s="387"/>
      <c r="R582" s="387"/>
      <c r="S582" s="387"/>
      <c r="T582" s="387"/>
      <c r="U582" s="387"/>
      <c r="V582" s="387"/>
      <c r="W582" s="387"/>
      <c r="X582" s="387"/>
      <c r="Y582" s="387"/>
      <c r="Z582" s="387"/>
      <c r="AA582" s="387"/>
      <c r="AB582" s="387"/>
      <c r="AC582" s="387"/>
      <c r="AD582" s="387"/>
    </row>
    <row r="583" spans="15:30" x14ac:dyDescent="0.3">
      <c r="O583" s="387"/>
      <c r="P583" s="387"/>
      <c r="Q583" s="387"/>
      <c r="R583" s="387"/>
      <c r="S583" s="387"/>
      <c r="T583" s="387"/>
      <c r="U583" s="387"/>
      <c r="V583" s="387"/>
      <c r="W583" s="387"/>
      <c r="X583" s="387"/>
      <c r="Y583" s="387"/>
      <c r="Z583" s="387"/>
      <c r="AA583" s="387"/>
      <c r="AB583" s="387"/>
      <c r="AC583" s="387"/>
      <c r="AD583" s="387"/>
    </row>
    <row r="584" spans="15:30" x14ac:dyDescent="0.3">
      <c r="O584" s="387"/>
      <c r="P584" s="387"/>
      <c r="Q584" s="387"/>
      <c r="R584" s="387"/>
      <c r="S584" s="387"/>
      <c r="T584" s="387"/>
      <c r="U584" s="387"/>
      <c r="V584" s="387"/>
      <c r="W584" s="387"/>
      <c r="X584" s="387"/>
      <c r="Y584" s="387"/>
      <c r="Z584" s="387"/>
      <c r="AA584" s="387"/>
      <c r="AB584" s="387"/>
      <c r="AC584" s="387"/>
      <c r="AD584" s="387"/>
    </row>
    <row r="585" spans="15:30" x14ac:dyDescent="0.3">
      <c r="O585" s="387"/>
      <c r="P585" s="387"/>
      <c r="Q585" s="387"/>
      <c r="R585" s="387"/>
      <c r="S585" s="387"/>
      <c r="T585" s="387"/>
      <c r="U585" s="387"/>
      <c r="V585" s="387"/>
      <c r="W585" s="387"/>
      <c r="X585" s="387"/>
      <c r="Y585" s="387"/>
      <c r="Z585" s="387"/>
      <c r="AA585" s="387"/>
      <c r="AB585" s="387"/>
      <c r="AC585" s="387"/>
      <c r="AD585" s="387"/>
    </row>
    <row r="586" spans="15:30" x14ac:dyDescent="0.3">
      <c r="O586" s="387"/>
      <c r="P586" s="387"/>
      <c r="Q586" s="387"/>
      <c r="R586" s="387"/>
      <c r="S586" s="387"/>
      <c r="T586" s="387"/>
      <c r="U586" s="387"/>
      <c r="V586" s="387"/>
      <c r="W586" s="387"/>
      <c r="X586" s="387"/>
      <c r="Y586" s="387"/>
      <c r="Z586" s="387"/>
      <c r="AA586" s="387"/>
      <c r="AB586" s="387"/>
      <c r="AC586" s="387"/>
      <c r="AD586" s="387"/>
    </row>
    <row r="587" spans="15:30" x14ac:dyDescent="0.3">
      <c r="O587" s="387"/>
      <c r="P587" s="387"/>
      <c r="Q587" s="387"/>
      <c r="R587" s="387"/>
      <c r="S587" s="387"/>
      <c r="T587" s="387"/>
      <c r="U587" s="387"/>
      <c r="V587" s="387"/>
      <c r="W587" s="387"/>
      <c r="X587" s="387"/>
      <c r="Y587" s="387"/>
      <c r="Z587" s="387"/>
      <c r="AA587" s="387"/>
      <c r="AB587" s="387"/>
      <c r="AC587" s="387"/>
      <c r="AD587" s="387"/>
    </row>
    <row r="588" spans="15:30" x14ac:dyDescent="0.3">
      <c r="O588" s="387"/>
      <c r="P588" s="387"/>
      <c r="Q588" s="387"/>
      <c r="R588" s="387"/>
      <c r="S588" s="387"/>
      <c r="T588" s="387"/>
      <c r="U588" s="387"/>
      <c r="V588" s="387"/>
      <c r="W588" s="387"/>
      <c r="X588" s="387"/>
      <c r="Y588" s="387"/>
      <c r="Z588" s="387"/>
      <c r="AA588" s="387"/>
      <c r="AB588" s="387"/>
      <c r="AC588" s="387"/>
      <c r="AD588" s="387"/>
    </row>
    <row r="589" spans="15:30" x14ac:dyDescent="0.3">
      <c r="O589" s="387"/>
      <c r="P589" s="387"/>
      <c r="Q589" s="387"/>
      <c r="R589" s="387"/>
      <c r="S589" s="387"/>
      <c r="T589" s="387"/>
      <c r="U589" s="387"/>
      <c r="V589" s="387"/>
      <c r="W589" s="387"/>
      <c r="X589" s="387"/>
      <c r="Y589" s="387"/>
      <c r="Z589" s="387"/>
      <c r="AA589" s="387"/>
      <c r="AB589" s="387"/>
      <c r="AC589" s="387"/>
      <c r="AD589" s="387"/>
    </row>
    <row r="590" spans="15:30" x14ac:dyDescent="0.3">
      <c r="O590" s="387"/>
      <c r="P590" s="387"/>
      <c r="Q590" s="387"/>
      <c r="R590" s="387"/>
      <c r="S590" s="387"/>
      <c r="T590" s="387"/>
      <c r="U590" s="387"/>
      <c r="V590" s="387"/>
      <c r="W590" s="387"/>
      <c r="X590" s="387"/>
      <c r="Y590" s="387"/>
      <c r="Z590" s="387"/>
      <c r="AA590" s="387"/>
      <c r="AB590" s="387"/>
      <c r="AC590" s="387"/>
      <c r="AD590" s="387"/>
    </row>
    <row r="591" spans="15:30" x14ac:dyDescent="0.3">
      <c r="O591" s="387"/>
      <c r="P591" s="387"/>
      <c r="Q591" s="387"/>
      <c r="R591" s="387"/>
      <c r="S591" s="387"/>
      <c r="T591" s="387"/>
      <c r="U591" s="387"/>
      <c r="V591" s="387"/>
      <c r="W591" s="387"/>
      <c r="X591" s="387"/>
      <c r="Y591" s="387"/>
      <c r="Z591" s="387"/>
      <c r="AA591" s="387"/>
      <c r="AB591" s="387"/>
      <c r="AC591" s="387"/>
      <c r="AD591" s="387"/>
    </row>
    <row r="592" spans="15:30" x14ac:dyDescent="0.3">
      <c r="O592" s="387"/>
      <c r="P592" s="387"/>
      <c r="Q592" s="387"/>
      <c r="R592" s="387"/>
      <c r="S592" s="387"/>
      <c r="T592" s="387"/>
      <c r="U592" s="387"/>
      <c r="V592" s="387"/>
      <c r="W592" s="387"/>
      <c r="X592" s="387"/>
      <c r="Y592" s="387"/>
      <c r="Z592" s="387"/>
      <c r="AA592" s="387"/>
      <c r="AB592" s="387"/>
      <c r="AC592" s="387"/>
      <c r="AD592" s="387"/>
    </row>
    <row r="593" spans="15:30" x14ac:dyDescent="0.3">
      <c r="O593" s="387"/>
      <c r="P593" s="387"/>
      <c r="Q593" s="387"/>
      <c r="R593" s="387"/>
      <c r="S593" s="387"/>
      <c r="T593" s="387"/>
      <c r="U593" s="387"/>
      <c r="V593" s="387"/>
      <c r="W593" s="387"/>
      <c r="X593" s="387"/>
      <c r="Y593" s="387"/>
      <c r="Z593" s="387"/>
      <c r="AA593" s="387"/>
      <c r="AB593" s="387"/>
      <c r="AC593" s="387"/>
      <c r="AD593" s="387"/>
    </row>
    <row r="594" spans="15:30" x14ac:dyDescent="0.3">
      <c r="O594" s="387"/>
      <c r="P594" s="387"/>
      <c r="Q594" s="387"/>
      <c r="R594" s="387"/>
      <c r="S594" s="387"/>
      <c r="T594" s="387"/>
      <c r="U594" s="387"/>
      <c r="V594" s="387"/>
      <c r="W594" s="387"/>
      <c r="X594" s="387"/>
      <c r="Y594" s="387"/>
      <c r="Z594" s="387"/>
      <c r="AA594" s="387"/>
      <c r="AB594" s="387"/>
      <c r="AC594" s="387"/>
      <c r="AD594" s="387"/>
    </row>
    <row r="595" spans="15:30" x14ac:dyDescent="0.3">
      <c r="O595" s="387"/>
      <c r="P595" s="387"/>
      <c r="Q595" s="387"/>
      <c r="R595" s="387"/>
      <c r="S595" s="387"/>
      <c r="T595" s="387"/>
      <c r="U595" s="387"/>
      <c r="V595" s="387"/>
      <c r="W595" s="387"/>
      <c r="X595" s="387"/>
      <c r="Y595" s="387"/>
      <c r="Z595" s="387"/>
      <c r="AA595" s="387"/>
      <c r="AB595" s="387"/>
      <c r="AC595" s="387"/>
      <c r="AD595" s="387"/>
    </row>
    <row r="596" spans="15:30" x14ac:dyDescent="0.3">
      <c r="O596" s="387"/>
      <c r="P596" s="387"/>
      <c r="Q596" s="387"/>
      <c r="R596" s="387"/>
      <c r="S596" s="387"/>
      <c r="T596" s="387"/>
      <c r="U596" s="387"/>
      <c r="V596" s="387"/>
      <c r="W596" s="387"/>
      <c r="X596" s="387"/>
      <c r="Y596" s="387"/>
      <c r="Z596" s="387"/>
      <c r="AA596" s="387"/>
      <c r="AB596" s="387"/>
      <c r="AC596" s="387"/>
      <c r="AD596" s="387"/>
    </row>
    <row r="597" spans="15:30" x14ac:dyDescent="0.3">
      <c r="O597" s="387"/>
      <c r="P597" s="387"/>
      <c r="Q597" s="387"/>
      <c r="R597" s="387"/>
      <c r="S597" s="387"/>
      <c r="T597" s="387"/>
      <c r="U597" s="387"/>
      <c r="V597" s="387"/>
      <c r="W597" s="387"/>
      <c r="X597" s="387"/>
      <c r="Y597" s="387"/>
      <c r="Z597" s="387"/>
      <c r="AA597" s="387"/>
      <c r="AB597" s="387"/>
      <c r="AC597" s="387"/>
      <c r="AD597" s="387"/>
    </row>
    <row r="598" spans="15:30" x14ac:dyDescent="0.3">
      <c r="O598" s="387"/>
      <c r="P598" s="387"/>
      <c r="Q598" s="387"/>
      <c r="R598" s="387"/>
      <c r="S598" s="387"/>
      <c r="T598" s="387"/>
      <c r="U598" s="387"/>
      <c r="V598" s="387"/>
      <c r="W598" s="387"/>
      <c r="X598" s="387"/>
      <c r="Y598" s="387"/>
      <c r="Z598" s="387"/>
      <c r="AA598" s="387"/>
      <c r="AB598" s="387"/>
      <c r="AC598" s="387"/>
      <c r="AD598" s="387"/>
    </row>
    <row r="599" spans="15:30" x14ac:dyDescent="0.3">
      <c r="O599" s="387"/>
      <c r="P599" s="387"/>
      <c r="Q599" s="387"/>
      <c r="R599" s="387"/>
      <c r="S599" s="387"/>
      <c r="T599" s="387"/>
      <c r="U599" s="387"/>
      <c r="V599" s="387"/>
      <c r="W599" s="387"/>
      <c r="X599" s="387"/>
      <c r="Y599" s="387"/>
      <c r="Z599" s="387"/>
      <c r="AA599" s="387"/>
      <c r="AB599" s="387"/>
      <c r="AC599" s="387"/>
      <c r="AD599" s="387"/>
    </row>
    <row r="600" spans="15:30" x14ac:dyDescent="0.3">
      <c r="O600" s="387"/>
      <c r="P600" s="387"/>
      <c r="Q600" s="387"/>
      <c r="R600" s="387"/>
      <c r="S600" s="387"/>
      <c r="T600" s="387"/>
      <c r="U600" s="387"/>
      <c r="V600" s="387"/>
      <c r="W600" s="387"/>
      <c r="X600" s="387"/>
      <c r="Y600" s="387"/>
      <c r="Z600" s="387"/>
      <c r="AA600" s="387"/>
      <c r="AB600" s="387"/>
      <c r="AC600" s="387"/>
      <c r="AD600" s="387"/>
    </row>
    <row r="601" spans="15:30" x14ac:dyDescent="0.3">
      <c r="O601" s="387"/>
      <c r="P601" s="387"/>
      <c r="Q601" s="387"/>
      <c r="R601" s="387"/>
      <c r="S601" s="387"/>
      <c r="T601" s="387"/>
      <c r="U601" s="387"/>
      <c r="V601" s="387"/>
      <c r="W601" s="387"/>
      <c r="X601" s="387"/>
      <c r="Y601" s="387"/>
      <c r="Z601" s="387"/>
      <c r="AA601" s="387"/>
      <c r="AB601" s="387"/>
      <c r="AC601" s="387"/>
      <c r="AD601" s="387"/>
    </row>
    <row r="602" spans="15:30" x14ac:dyDescent="0.3">
      <c r="O602" s="387"/>
      <c r="P602" s="387"/>
      <c r="Q602" s="387"/>
      <c r="R602" s="387"/>
      <c r="S602" s="387"/>
      <c r="T602" s="387"/>
      <c r="U602" s="387"/>
      <c r="V602" s="387"/>
      <c r="W602" s="387"/>
      <c r="X602" s="387"/>
      <c r="Y602" s="387"/>
      <c r="Z602" s="387"/>
      <c r="AA602" s="387"/>
      <c r="AB602" s="387"/>
      <c r="AC602" s="387"/>
      <c r="AD602" s="387"/>
    </row>
    <row r="603" spans="15:30" x14ac:dyDescent="0.3">
      <c r="O603" s="387"/>
      <c r="P603" s="387"/>
      <c r="Q603" s="387"/>
      <c r="R603" s="387"/>
      <c r="S603" s="387"/>
      <c r="T603" s="387"/>
      <c r="U603" s="387"/>
      <c r="V603" s="387"/>
      <c r="W603" s="387"/>
      <c r="X603" s="387"/>
      <c r="Y603" s="387"/>
      <c r="Z603" s="387"/>
      <c r="AA603" s="387"/>
      <c r="AB603" s="387"/>
      <c r="AC603" s="387"/>
      <c r="AD603" s="387"/>
    </row>
    <row r="604" spans="15:30" x14ac:dyDescent="0.3">
      <c r="O604" s="387"/>
      <c r="P604" s="387"/>
      <c r="Q604" s="387"/>
      <c r="R604" s="387"/>
      <c r="S604" s="387"/>
      <c r="T604" s="387"/>
      <c r="U604" s="387"/>
      <c r="V604" s="387"/>
      <c r="W604" s="387"/>
      <c r="X604" s="387"/>
      <c r="Y604" s="387"/>
      <c r="Z604" s="387"/>
      <c r="AA604" s="387"/>
      <c r="AB604" s="387"/>
      <c r="AC604" s="387"/>
      <c r="AD604" s="387"/>
    </row>
    <row r="605" spans="15:30" x14ac:dyDescent="0.3">
      <c r="O605" s="387"/>
      <c r="P605" s="387"/>
      <c r="Q605" s="387"/>
      <c r="R605" s="387"/>
      <c r="S605" s="387"/>
      <c r="T605" s="387"/>
      <c r="U605" s="387"/>
      <c r="V605" s="387"/>
      <c r="W605" s="387"/>
      <c r="X605" s="387"/>
      <c r="Y605" s="387"/>
      <c r="Z605" s="387"/>
      <c r="AA605" s="387"/>
      <c r="AB605" s="387"/>
      <c r="AC605" s="387"/>
      <c r="AD605" s="387"/>
    </row>
    <row r="606" spans="15:30" x14ac:dyDescent="0.3">
      <c r="O606" s="387"/>
      <c r="P606" s="387"/>
      <c r="Q606" s="387"/>
      <c r="R606" s="387"/>
      <c r="S606" s="387"/>
      <c r="T606" s="387"/>
      <c r="U606" s="387"/>
      <c r="V606" s="387"/>
      <c r="W606" s="387"/>
      <c r="X606" s="387"/>
      <c r="Y606" s="387"/>
      <c r="Z606" s="387"/>
      <c r="AA606" s="387"/>
      <c r="AB606" s="387"/>
      <c r="AC606" s="387"/>
      <c r="AD606" s="387"/>
    </row>
    <row r="607" spans="15:30" x14ac:dyDescent="0.3">
      <c r="O607" s="387"/>
      <c r="P607" s="387"/>
      <c r="Q607" s="387"/>
      <c r="R607" s="387"/>
      <c r="S607" s="387"/>
      <c r="T607" s="387"/>
      <c r="U607" s="387"/>
      <c r="V607" s="387"/>
      <c r="W607" s="387"/>
      <c r="X607" s="387"/>
      <c r="Y607" s="387"/>
      <c r="Z607" s="387"/>
      <c r="AA607" s="387"/>
      <c r="AB607" s="387"/>
      <c r="AC607" s="387"/>
      <c r="AD607" s="387"/>
    </row>
    <row r="608" spans="15:30" x14ac:dyDescent="0.3">
      <c r="O608" s="387"/>
      <c r="P608" s="387"/>
      <c r="Q608" s="387"/>
      <c r="R608" s="387"/>
      <c r="S608" s="387"/>
      <c r="T608" s="387"/>
      <c r="U608" s="387"/>
      <c r="V608" s="387"/>
      <c r="W608" s="387"/>
      <c r="X608" s="387"/>
      <c r="Y608" s="387"/>
      <c r="Z608" s="387"/>
      <c r="AA608" s="387"/>
      <c r="AB608" s="387"/>
      <c r="AC608" s="387"/>
      <c r="AD608" s="387"/>
    </row>
    <row r="609" spans="15:30" x14ac:dyDescent="0.3">
      <c r="O609" s="387"/>
      <c r="P609" s="387"/>
      <c r="Q609" s="387"/>
      <c r="R609" s="387"/>
      <c r="S609" s="387"/>
      <c r="T609" s="387"/>
      <c r="U609" s="387"/>
      <c r="V609" s="387"/>
      <c r="W609" s="387"/>
      <c r="X609" s="387"/>
      <c r="Y609" s="387"/>
      <c r="Z609" s="387"/>
      <c r="AA609" s="387"/>
      <c r="AB609" s="387"/>
      <c r="AC609" s="387"/>
      <c r="AD609" s="387"/>
    </row>
    <row r="610" spans="15:30" x14ac:dyDescent="0.3">
      <c r="O610" s="387"/>
      <c r="P610" s="387"/>
      <c r="Q610" s="387"/>
      <c r="R610" s="387"/>
      <c r="S610" s="387"/>
      <c r="T610" s="387"/>
      <c r="U610" s="387"/>
      <c r="V610" s="387"/>
      <c r="W610" s="387"/>
      <c r="X610" s="387"/>
      <c r="Y610" s="387"/>
      <c r="Z610" s="387"/>
      <c r="AA610" s="387"/>
      <c r="AB610" s="387"/>
      <c r="AC610" s="387"/>
      <c r="AD610" s="387"/>
    </row>
    <row r="611" spans="15:30" x14ac:dyDescent="0.3">
      <c r="O611" s="387"/>
      <c r="P611" s="387"/>
      <c r="Q611" s="387"/>
      <c r="R611" s="387"/>
      <c r="S611" s="387"/>
      <c r="T611" s="387"/>
      <c r="U611" s="387"/>
      <c r="V611" s="387"/>
      <c r="W611" s="387"/>
      <c r="X611" s="387"/>
      <c r="Y611" s="387"/>
      <c r="Z611" s="387"/>
      <c r="AA611" s="387"/>
      <c r="AB611" s="387"/>
      <c r="AC611" s="387"/>
      <c r="AD611" s="387"/>
    </row>
    <row r="612" spans="15:30" x14ac:dyDescent="0.3">
      <c r="O612" s="387"/>
      <c r="P612" s="387"/>
      <c r="Q612" s="387"/>
      <c r="R612" s="387"/>
      <c r="S612" s="387"/>
      <c r="T612" s="387"/>
      <c r="U612" s="387"/>
      <c r="V612" s="387"/>
      <c r="W612" s="387"/>
      <c r="X612" s="387"/>
      <c r="Y612" s="387"/>
      <c r="Z612" s="387"/>
      <c r="AA612" s="387"/>
      <c r="AB612" s="387"/>
      <c r="AC612" s="387"/>
      <c r="AD612" s="387"/>
    </row>
    <row r="613" spans="15:30" x14ac:dyDescent="0.3">
      <c r="O613" s="387"/>
      <c r="P613" s="387"/>
      <c r="Q613" s="387"/>
      <c r="R613" s="387"/>
      <c r="S613" s="387"/>
      <c r="T613" s="387"/>
      <c r="U613" s="387"/>
      <c r="V613" s="387"/>
      <c r="W613" s="387"/>
      <c r="X613" s="387"/>
      <c r="Y613" s="387"/>
      <c r="Z613" s="387"/>
      <c r="AA613" s="387"/>
      <c r="AB613" s="387"/>
      <c r="AC613" s="387"/>
      <c r="AD613" s="387"/>
    </row>
    <row r="614" spans="15:30" x14ac:dyDescent="0.3">
      <c r="O614" s="387"/>
      <c r="P614" s="387"/>
      <c r="Q614" s="387"/>
      <c r="R614" s="387"/>
      <c r="S614" s="387"/>
      <c r="T614" s="387"/>
      <c r="U614" s="387"/>
      <c r="V614" s="387"/>
      <c r="W614" s="387"/>
      <c r="X614" s="387"/>
      <c r="Y614" s="387"/>
      <c r="Z614" s="387"/>
      <c r="AA614" s="387"/>
      <c r="AB614" s="387"/>
      <c r="AC614" s="387"/>
      <c r="AD614" s="387"/>
    </row>
    <row r="615" spans="15:30" x14ac:dyDescent="0.3">
      <c r="O615" s="387"/>
      <c r="P615" s="387"/>
      <c r="Q615" s="387"/>
      <c r="R615" s="387"/>
      <c r="S615" s="387"/>
      <c r="T615" s="387"/>
      <c r="U615" s="387"/>
      <c r="V615" s="387"/>
      <c r="W615" s="387"/>
      <c r="X615" s="387"/>
      <c r="Y615" s="387"/>
      <c r="Z615" s="387"/>
      <c r="AA615" s="387"/>
      <c r="AB615" s="387"/>
      <c r="AC615" s="387"/>
      <c r="AD615" s="387"/>
    </row>
    <row r="616" spans="15:30" x14ac:dyDescent="0.3">
      <c r="O616" s="387"/>
      <c r="P616" s="387"/>
      <c r="Q616" s="387"/>
      <c r="R616" s="387"/>
      <c r="S616" s="387"/>
      <c r="T616" s="387"/>
      <c r="U616" s="387"/>
      <c r="V616" s="387"/>
      <c r="W616" s="387"/>
      <c r="X616" s="387"/>
      <c r="Y616" s="387"/>
      <c r="Z616" s="387"/>
      <c r="AA616" s="387"/>
      <c r="AB616" s="387"/>
      <c r="AC616" s="387"/>
      <c r="AD616" s="387"/>
    </row>
    <row r="617" spans="15:30" x14ac:dyDescent="0.3">
      <c r="O617" s="387"/>
      <c r="P617" s="387"/>
      <c r="Q617" s="387"/>
      <c r="R617" s="387"/>
      <c r="S617" s="387"/>
      <c r="T617" s="387"/>
      <c r="U617" s="387"/>
      <c r="V617" s="387"/>
      <c r="W617" s="387"/>
      <c r="X617" s="387"/>
      <c r="Y617" s="387"/>
      <c r="Z617" s="387"/>
      <c r="AA617" s="387"/>
      <c r="AB617" s="387"/>
      <c r="AC617" s="387"/>
      <c r="AD617" s="387"/>
    </row>
    <row r="618" spans="15:30" x14ac:dyDescent="0.3">
      <c r="O618" s="387"/>
      <c r="P618" s="387"/>
      <c r="Q618" s="387"/>
      <c r="R618" s="387"/>
      <c r="S618" s="387"/>
      <c r="T618" s="387"/>
      <c r="U618" s="387"/>
      <c r="V618" s="387"/>
      <c r="W618" s="387"/>
      <c r="X618" s="387"/>
      <c r="Y618" s="387"/>
      <c r="Z618" s="387"/>
      <c r="AA618" s="387"/>
      <c r="AB618" s="387"/>
      <c r="AC618" s="387"/>
      <c r="AD618" s="387"/>
    </row>
    <row r="619" spans="15:30" x14ac:dyDescent="0.3">
      <c r="O619" s="387"/>
      <c r="P619" s="387"/>
      <c r="Q619" s="387"/>
      <c r="R619" s="387"/>
      <c r="S619" s="387"/>
      <c r="T619" s="387"/>
      <c r="U619" s="387"/>
      <c r="V619" s="387"/>
      <c r="W619" s="387"/>
      <c r="X619" s="387"/>
      <c r="Y619" s="387"/>
      <c r="Z619" s="387"/>
      <c r="AA619" s="387"/>
      <c r="AB619" s="387"/>
      <c r="AC619" s="387"/>
      <c r="AD619" s="387"/>
    </row>
    <row r="620" spans="15:30" x14ac:dyDescent="0.3">
      <c r="O620" s="387"/>
      <c r="P620" s="387"/>
      <c r="Q620" s="387"/>
      <c r="R620" s="387"/>
      <c r="S620" s="387"/>
      <c r="T620" s="387"/>
      <c r="U620" s="387"/>
      <c r="V620" s="387"/>
      <c r="W620" s="387"/>
      <c r="X620" s="387"/>
      <c r="Y620" s="387"/>
      <c r="Z620" s="387"/>
      <c r="AA620" s="387"/>
      <c r="AB620" s="387"/>
      <c r="AC620" s="387"/>
      <c r="AD620" s="387"/>
    </row>
    <row r="621" spans="15:30" x14ac:dyDescent="0.3">
      <c r="O621" s="387"/>
      <c r="P621" s="387"/>
      <c r="Q621" s="387"/>
      <c r="R621" s="387"/>
      <c r="S621" s="387"/>
      <c r="T621" s="387"/>
      <c r="U621" s="387"/>
      <c r="V621" s="387"/>
      <c r="W621" s="387"/>
      <c r="X621" s="387"/>
      <c r="Y621" s="387"/>
      <c r="Z621" s="387"/>
      <c r="AA621" s="387"/>
      <c r="AB621" s="387"/>
      <c r="AC621" s="387"/>
      <c r="AD621" s="387"/>
    </row>
    <row r="622" spans="15:30" x14ac:dyDescent="0.3">
      <c r="O622" s="387"/>
      <c r="P622" s="387"/>
      <c r="Q622" s="387"/>
      <c r="R622" s="387"/>
      <c r="S622" s="387"/>
      <c r="T622" s="387"/>
      <c r="U622" s="387"/>
      <c r="V622" s="387"/>
      <c r="W622" s="387"/>
      <c r="X622" s="387"/>
      <c r="Y622" s="387"/>
      <c r="Z622" s="387"/>
      <c r="AA622" s="387"/>
      <c r="AB622" s="387"/>
      <c r="AC622" s="387"/>
      <c r="AD622" s="387"/>
    </row>
    <row r="623" spans="15:30" x14ac:dyDescent="0.3">
      <c r="O623" s="387"/>
      <c r="P623" s="387"/>
      <c r="Q623" s="387"/>
      <c r="R623" s="387"/>
      <c r="S623" s="387"/>
      <c r="T623" s="387"/>
      <c r="U623" s="387"/>
      <c r="V623" s="387"/>
      <c r="W623" s="387"/>
      <c r="X623" s="387"/>
      <c r="Y623" s="387"/>
      <c r="Z623" s="387"/>
      <c r="AA623" s="387"/>
      <c r="AB623" s="387"/>
      <c r="AC623" s="387"/>
      <c r="AD623" s="387"/>
    </row>
    <row r="624" spans="15:30" x14ac:dyDescent="0.3">
      <c r="O624" s="387"/>
      <c r="P624" s="387"/>
      <c r="Q624" s="387"/>
      <c r="R624" s="387"/>
      <c r="S624" s="387"/>
      <c r="T624" s="387"/>
      <c r="U624" s="387"/>
      <c r="V624" s="387"/>
      <c r="W624" s="387"/>
      <c r="X624" s="387"/>
      <c r="Y624" s="387"/>
      <c r="Z624" s="387"/>
      <c r="AA624" s="387"/>
      <c r="AB624" s="387"/>
      <c r="AC624" s="387"/>
      <c r="AD624" s="387"/>
    </row>
    <row r="625" spans="15:30" x14ac:dyDescent="0.3">
      <c r="O625" s="387"/>
      <c r="P625" s="387"/>
      <c r="Q625" s="387"/>
      <c r="R625" s="387"/>
      <c r="S625" s="387"/>
      <c r="T625" s="387"/>
      <c r="U625" s="387"/>
      <c r="V625" s="387"/>
      <c r="W625" s="387"/>
      <c r="X625" s="387"/>
      <c r="Y625" s="387"/>
      <c r="Z625" s="387"/>
      <c r="AA625" s="387"/>
      <c r="AB625" s="387"/>
      <c r="AC625" s="387"/>
      <c r="AD625" s="387"/>
    </row>
    <row r="626" spans="15:30" x14ac:dyDescent="0.3">
      <c r="O626" s="387"/>
      <c r="P626" s="387"/>
      <c r="Q626" s="387"/>
      <c r="R626" s="387"/>
      <c r="S626" s="387"/>
      <c r="T626" s="387"/>
      <c r="U626" s="387"/>
      <c r="V626" s="387"/>
      <c r="W626" s="387"/>
      <c r="X626" s="387"/>
      <c r="Y626" s="387"/>
      <c r="Z626" s="387"/>
      <c r="AA626" s="387"/>
      <c r="AB626" s="387"/>
      <c r="AC626" s="387"/>
      <c r="AD626" s="387"/>
    </row>
    <row r="627" spans="15:30" x14ac:dyDescent="0.3">
      <c r="O627" s="387"/>
      <c r="P627" s="387"/>
      <c r="Q627" s="387"/>
      <c r="R627" s="387"/>
      <c r="S627" s="387"/>
      <c r="T627" s="387"/>
      <c r="U627" s="387"/>
      <c r="V627" s="387"/>
      <c r="W627" s="387"/>
      <c r="X627" s="387"/>
      <c r="Y627" s="387"/>
      <c r="Z627" s="387"/>
      <c r="AA627" s="387"/>
      <c r="AB627" s="387"/>
      <c r="AC627" s="387"/>
      <c r="AD627" s="387"/>
    </row>
    <row r="628" spans="15:30" x14ac:dyDescent="0.3">
      <c r="O628" s="387"/>
      <c r="P628" s="387"/>
      <c r="Q628" s="387"/>
      <c r="R628" s="387"/>
      <c r="S628" s="387"/>
      <c r="T628" s="387"/>
      <c r="U628" s="387"/>
      <c r="V628" s="387"/>
      <c r="W628" s="387"/>
      <c r="X628" s="387"/>
      <c r="Y628" s="387"/>
      <c r="Z628" s="387"/>
      <c r="AA628" s="387"/>
      <c r="AB628" s="387"/>
      <c r="AC628" s="387"/>
      <c r="AD628" s="387"/>
    </row>
    <row r="629" spans="15:30" x14ac:dyDescent="0.3">
      <c r="O629" s="387"/>
      <c r="P629" s="387"/>
      <c r="Q629" s="387"/>
      <c r="R629" s="387"/>
      <c r="S629" s="387"/>
      <c r="T629" s="387"/>
      <c r="U629" s="387"/>
      <c r="V629" s="387"/>
      <c r="W629" s="387"/>
      <c r="X629" s="387"/>
      <c r="Y629" s="387"/>
      <c r="Z629" s="387"/>
      <c r="AA629" s="387"/>
      <c r="AB629" s="387"/>
      <c r="AC629" s="387"/>
      <c r="AD629" s="387"/>
    </row>
    <row r="630" spans="15:30" x14ac:dyDescent="0.3">
      <c r="O630" s="387"/>
      <c r="P630" s="387"/>
      <c r="Q630" s="387"/>
      <c r="R630" s="387"/>
      <c r="S630" s="387"/>
      <c r="T630" s="387"/>
      <c r="U630" s="387"/>
      <c r="V630" s="387"/>
      <c r="W630" s="387"/>
      <c r="X630" s="387"/>
      <c r="Y630" s="387"/>
      <c r="Z630" s="387"/>
      <c r="AA630" s="387"/>
      <c r="AB630" s="387"/>
      <c r="AC630" s="387"/>
      <c r="AD630" s="387"/>
    </row>
    <row r="631" spans="15:30" x14ac:dyDescent="0.3">
      <c r="O631" s="387"/>
      <c r="P631" s="387"/>
      <c r="Q631" s="387"/>
      <c r="R631" s="387"/>
      <c r="S631" s="387"/>
      <c r="T631" s="387"/>
      <c r="U631" s="387"/>
      <c r="V631" s="387"/>
      <c r="W631" s="387"/>
      <c r="X631" s="387"/>
      <c r="Y631" s="387"/>
      <c r="Z631" s="387"/>
      <c r="AA631" s="387"/>
      <c r="AB631" s="387"/>
      <c r="AC631" s="387"/>
      <c r="AD631" s="387"/>
    </row>
    <row r="632" spans="15:30" x14ac:dyDescent="0.3">
      <c r="O632" s="387"/>
      <c r="P632" s="387"/>
      <c r="Q632" s="387"/>
      <c r="R632" s="387"/>
      <c r="S632" s="387"/>
      <c r="T632" s="387"/>
      <c r="U632" s="387"/>
      <c r="V632" s="387"/>
      <c r="W632" s="387"/>
      <c r="X632" s="387"/>
      <c r="Y632" s="387"/>
      <c r="Z632" s="387"/>
      <c r="AA632" s="387"/>
      <c r="AB632" s="387"/>
      <c r="AC632" s="387"/>
      <c r="AD632" s="387"/>
    </row>
    <row r="633" spans="15:30" x14ac:dyDescent="0.3">
      <c r="O633" s="387"/>
      <c r="P633" s="387"/>
      <c r="Q633" s="387"/>
      <c r="R633" s="387"/>
      <c r="S633" s="387"/>
      <c r="T633" s="387"/>
      <c r="U633" s="387"/>
      <c r="V633" s="387"/>
      <c r="W633" s="387"/>
      <c r="X633" s="387"/>
      <c r="Y633" s="387"/>
      <c r="Z633" s="387"/>
      <c r="AA633" s="387"/>
      <c r="AB633" s="387"/>
      <c r="AC633" s="387"/>
      <c r="AD633" s="387"/>
    </row>
    <row r="634" spans="15:30" x14ac:dyDescent="0.3">
      <c r="O634" s="387"/>
      <c r="P634" s="387"/>
      <c r="Q634" s="387"/>
      <c r="R634" s="387"/>
      <c r="S634" s="387"/>
      <c r="T634" s="387"/>
      <c r="U634" s="387"/>
      <c r="V634" s="387"/>
      <c r="W634" s="387"/>
      <c r="X634" s="387"/>
      <c r="Y634" s="387"/>
      <c r="Z634" s="387"/>
      <c r="AA634" s="387"/>
      <c r="AB634" s="387"/>
      <c r="AC634" s="387"/>
      <c r="AD634" s="387"/>
    </row>
    <row r="635" spans="15:30" x14ac:dyDescent="0.3">
      <c r="O635" s="387"/>
      <c r="P635" s="387"/>
      <c r="Q635" s="387"/>
      <c r="R635" s="387"/>
      <c r="S635" s="387"/>
      <c r="T635" s="387"/>
      <c r="U635" s="387"/>
      <c r="V635" s="387"/>
      <c r="W635" s="387"/>
      <c r="X635" s="387"/>
      <c r="Y635" s="387"/>
      <c r="Z635" s="387"/>
      <c r="AA635" s="387"/>
      <c r="AB635" s="387"/>
      <c r="AC635" s="387"/>
      <c r="AD635" s="387"/>
    </row>
    <row r="636" spans="15:30" x14ac:dyDescent="0.3">
      <c r="O636" s="387"/>
      <c r="P636" s="387"/>
      <c r="Q636" s="387"/>
      <c r="R636" s="387"/>
      <c r="S636" s="387"/>
      <c r="T636" s="387"/>
      <c r="U636" s="387"/>
      <c r="V636" s="387"/>
      <c r="W636" s="387"/>
      <c r="X636" s="387"/>
      <c r="Y636" s="387"/>
      <c r="Z636" s="387"/>
      <c r="AA636" s="387"/>
      <c r="AB636" s="387"/>
      <c r="AC636" s="387"/>
      <c r="AD636" s="387"/>
    </row>
    <row r="637" spans="15:30" x14ac:dyDescent="0.3">
      <c r="O637" s="387"/>
      <c r="P637" s="387"/>
      <c r="Q637" s="387"/>
      <c r="R637" s="387"/>
      <c r="S637" s="387"/>
      <c r="T637" s="387"/>
      <c r="U637" s="387"/>
      <c r="V637" s="387"/>
      <c r="W637" s="387"/>
      <c r="X637" s="387"/>
      <c r="Y637" s="387"/>
      <c r="Z637" s="387"/>
      <c r="AA637" s="387"/>
      <c r="AB637" s="387"/>
      <c r="AC637" s="387"/>
      <c r="AD637" s="387"/>
    </row>
    <row r="638" spans="15:30" x14ac:dyDescent="0.3">
      <c r="O638" s="387"/>
      <c r="P638" s="387"/>
      <c r="Q638" s="387"/>
      <c r="R638" s="387"/>
      <c r="S638" s="387"/>
      <c r="T638" s="387"/>
      <c r="U638" s="387"/>
      <c r="V638" s="387"/>
      <c r="W638" s="387"/>
      <c r="X638" s="387"/>
      <c r="Y638" s="387"/>
      <c r="Z638" s="387"/>
      <c r="AA638" s="387"/>
      <c r="AB638" s="387"/>
      <c r="AC638" s="387"/>
      <c r="AD638" s="387"/>
    </row>
    <row r="639" spans="15:30" x14ac:dyDescent="0.3">
      <c r="O639" s="387"/>
      <c r="P639" s="387"/>
      <c r="Q639" s="387"/>
      <c r="R639" s="387"/>
      <c r="S639" s="387"/>
      <c r="T639" s="387"/>
      <c r="U639" s="387"/>
      <c r="V639" s="387"/>
      <c r="W639" s="387"/>
      <c r="X639" s="387"/>
      <c r="Y639" s="387"/>
      <c r="Z639" s="387"/>
      <c r="AA639" s="387"/>
      <c r="AB639" s="387"/>
      <c r="AC639" s="387"/>
      <c r="AD639" s="387"/>
    </row>
    <row r="640" spans="15:30" x14ac:dyDescent="0.3">
      <c r="O640" s="387"/>
      <c r="P640" s="387"/>
      <c r="Q640" s="387"/>
      <c r="R640" s="387"/>
      <c r="S640" s="387"/>
      <c r="T640" s="387"/>
      <c r="U640" s="387"/>
      <c r="V640" s="387"/>
      <c r="W640" s="387"/>
      <c r="X640" s="387"/>
      <c r="Y640" s="387"/>
      <c r="Z640" s="387"/>
      <c r="AA640" s="387"/>
      <c r="AB640" s="387"/>
      <c r="AC640" s="387"/>
      <c r="AD640" s="387"/>
    </row>
  </sheetData>
  <mergeCells count="88">
    <mergeCell ref="Z4:Z8"/>
    <mergeCell ref="G4:G8"/>
    <mergeCell ref="H4:H8"/>
    <mergeCell ref="R4:R8"/>
    <mergeCell ref="S2:T2"/>
    <mergeCell ref="U2:V2"/>
    <mergeCell ref="G10:G14"/>
    <mergeCell ref="H10:H14"/>
    <mergeCell ref="I10:I14"/>
    <mergeCell ref="J10:J14"/>
    <mergeCell ref="P10:P14"/>
    <mergeCell ref="K10:K14"/>
    <mergeCell ref="L10:L14"/>
    <mergeCell ref="O10:O14"/>
    <mergeCell ref="E2:F2"/>
    <mergeCell ref="E4:E8"/>
    <mergeCell ref="F4:F8"/>
    <mergeCell ref="E10:E14"/>
    <mergeCell ref="F10:F14"/>
    <mergeCell ref="E1:P1"/>
    <mergeCell ref="I4:I8"/>
    <mergeCell ref="J4:J8"/>
    <mergeCell ref="P4:P8"/>
    <mergeCell ref="Q4:Q8"/>
    <mergeCell ref="G2:H2"/>
    <mergeCell ref="I2:J2"/>
    <mergeCell ref="Q2:R2"/>
    <mergeCell ref="Q1:AB1"/>
    <mergeCell ref="K4:K8"/>
    <mergeCell ref="L4:L8"/>
    <mergeCell ref="O4:O8"/>
    <mergeCell ref="AB4:AB8"/>
    <mergeCell ref="W3:AB3"/>
    <mergeCell ref="V4:V8"/>
    <mergeCell ref="Y4:Y8"/>
    <mergeCell ref="C50:C54"/>
    <mergeCell ref="C56:C60"/>
    <mergeCell ref="C62:C66"/>
    <mergeCell ref="C44:C48"/>
    <mergeCell ref="K43:P43"/>
    <mergeCell ref="K49:P49"/>
    <mergeCell ref="K55:P55"/>
    <mergeCell ref="K61:P61"/>
    <mergeCell ref="Q10:Q14"/>
    <mergeCell ref="R10:R14"/>
    <mergeCell ref="S10:S14"/>
    <mergeCell ref="X10:X14"/>
    <mergeCell ref="AA10:AA14"/>
    <mergeCell ref="Y10:Y14"/>
    <mergeCell ref="Z10:Z14"/>
    <mergeCell ref="T10:T14"/>
    <mergeCell ref="U10:U14"/>
    <mergeCell ref="V10:V14"/>
    <mergeCell ref="AB10:AB14"/>
    <mergeCell ref="W43:AB43"/>
    <mergeCell ref="W27:AB27"/>
    <mergeCell ref="W29:AB29"/>
    <mergeCell ref="W31:AB31"/>
    <mergeCell ref="K67:P67"/>
    <mergeCell ref="K70:P70"/>
    <mergeCell ref="K3:P3"/>
    <mergeCell ref="K9:P9"/>
    <mergeCell ref="K15:P15"/>
    <mergeCell ref="K21:P21"/>
    <mergeCell ref="K27:P27"/>
    <mergeCell ref="M10:M14"/>
    <mergeCell ref="N10:N14"/>
    <mergeCell ref="M4:M8"/>
    <mergeCell ref="N4:N8"/>
    <mergeCell ref="K37:P37"/>
    <mergeCell ref="K29:P29"/>
    <mergeCell ref="K31:P31"/>
    <mergeCell ref="D4:D8"/>
    <mergeCell ref="D10:D14"/>
    <mergeCell ref="W49:AB49"/>
    <mergeCell ref="W55:AB55"/>
    <mergeCell ref="W61:AB61"/>
    <mergeCell ref="W9:AB9"/>
    <mergeCell ref="W15:AB15"/>
    <mergeCell ref="W21:AB21"/>
    <mergeCell ref="W37:AB37"/>
    <mergeCell ref="W4:W8"/>
    <mergeCell ref="X4:X8"/>
    <mergeCell ref="AA4:AA8"/>
    <mergeCell ref="W10:W14"/>
    <mergeCell ref="S4:S8"/>
    <mergeCell ref="T4:T8"/>
    <mergeCell ref="U4:U8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M27"/>
  <sheetViews>
    <sheetView workbookViewId="0">
      <selection activeCell="M29" sqref="M29"/>
    </sheetView>
  </sheetViews>
  <sheetFormatPr defaultColWidth="8.6640625" defaultRowHeight="14.4" x14ac:dyDescent="0.3"/>
  <cols>
    <col min="1" max="1" width="13.109375" customWidth="1"/>
    <col min="2" max="2" width="15.33203125" customWidth="1"/>
    <col min="3" max="3" width="15" customWidth="1"/>
    <col min="4" max="4" width="12.44140625" customWidth="1"/>
    <col min="5" max="5" width="13.5546875" customWidth="1"/>
    <col min="6" max="6" width="14.5546875" customWidth="1"/>
    <col min="8" max="9" width="12" customWidth="1"/>
    <col min="10" max="10" width="13.6640625" customWidth="1"/>
    <col min="11" max="11" width="13.88671875" customWidth="1"/>
    <col min="12" max="12" width="14.6640625" customWidth="1"/>
    <col min="13" max="13" width="13.5546875" customWidth="1"/>
  </cols>
  <sheetData>
    <row r="1" spans="1:13" ht="18" x14ac:dyDescent="0.35">
      <c r="A1" s="160" t="s">
        <v>91</v>
      </c>
      <c r="H1" s="160" t="s">
        <v>91</v>
      </c>
    </row>
    <row r="2" spans="1:13" x14ac:dyDescent="0.3">
      <c r="A2" s="381" t="s">
        <v>83</v>
      </c>
      <c r="B2" s="382"/>
      <c r="H2" s="381" t="s">
        <v>83</v>
      </c>
      <c r="I2" s="384"/>
    </row>
    <row r="3" spans="1:13" ht="15.6" x14ac:dyDescent="0.35">
      <c r="A3" s="383" t="s">
        <v>130</v>
      </c>
      <c r="B3" s="382"/>
      <c r="H3" s="385" t="s">
        <v>131</v>
      </c>
      <c r="I3" s="384"/>
    </row>
    <row r="4" spans="1:13" s="387" customFormat="1" x14ac:dyDescent="0.3">
      <c r="A4" s="297"/>
      <c r="B4" s="386"/>
      <c r="H4" s="388"/>
    </row>
    <row r="5" spans="1:13" x14ac:dyDescent="0.3">
      <c r="A5" s="608" t="s">
        <v>14</v>
      </c>
      <c r="B5" s="610" t="s">
        <v>93</v>
      </c>
      <c r="C5" s="608" t="s">
        <v>94</v>
      </c>
      <c r="D5" s="605" t="s">
        <v>92</v>
      </c>
      <c r="E5" s="606"/>
      <c r="F5" s="607"/>
      <c r="H5" s="610" t="s">
        <v>14</v>
      </c>
      <c r="I5" s="610" t="s">
        <v>93</v>
      </c>
      <c r="J5" s="608" t="s">
        <v>94</v>
      </c>
      <c r="K5" s="605" t="s">
        <v>92</v>
      </c>
      <c r="L5" s="606"/>
      <c r="M5" s="607"/>
    </row>
    <row r="6" spans="1:13" x14ac:dyDescent="0.3">
      <c r="A6" s="609"/>
      <c r="B6" s="611"/>
      <c r="C6" s="609"/>
      <c r="D6" s="410" t="s">
        <v>67</v>
      </c>
      <c r="E6" s="407" t="s">
        <v>68</v>
      </c>
      <c r="F6" s="411" t="s">
        <v>69</v>
      </c>
      <c r="H6" s="611"/>
      <c r="I6" s="611"/>
      <c r="J6" s="609"/>
      <c r="K6" s="410" t="s">
        <v>67</v>
      </c>
      <c r="L6" s="407" t="s">
        <v>68</v>
      </c>
      <c r="M6" s="411" t="s">
        <v>69</v>
      </c>
    </row>
    <row r="7" spans="1:13" ht="15" x14ac:dyDescent="0.35">
      <c r="A7" s="398" t="s">
        <v>17</v>
      </c>
      <c r="B7" s="399">
        <f>'[1]results 4 titrations'!AO8</f>
        <v>19.247946666666667</v>
      </c>
      <c r="C7" s="145" t="s">
        <v>95</v>
      </c>
      <c r="D7" s="412">
        <v>1.09E-3</v>
      </c>
      <c r="E7" s="400">
        <v>1.1000000000000001E-3</v>
      </c>
      <c r="F7" s="413">
        <v>1.08E-3</v>
      </c>
      <c r="G7" s="140"/>
      <c r="H7" s="417" t="s">
        <v>17</v>
      </c>
      <c r="I7" s="399">
        <f>'[1]results 4 titrations'!AO14</f>
        <v>19.246593333333333</v>
      </c>
      <c r="J7" s="408" t="s">
        <v>95</v>
      </c>
      <c r="K7" s="412">
        <v>1.48E-3</v>
      </c>
      <c r="L7" s="400">
        <v>1.5E-3</v>
      </c>
      <c r="M7" s="413">
        <v>1.3500000000000001E-3</v>
      </c>
    </row>
    <row r="8" spans="1:13" ht="15" x14ac:dyDescent="0.35">
      <c r="A8" s="139"/>
      <c r="B8" s="102"/>
      <c r="C8" s="139" t="s">
        <v>96</v>
      </c>
      <c r="D8" s="414">
        <v>9.23760430709453E-5</v>
      </c>
      <c r="E8" s="402"/>
      <c r="F8" s="106"/>
      <c r="G8" s="140"/>
      <c r="H8" s="102"/>
      <c r="I8" s="102"/>
      <c r="J8" s="102" t="s">
        <v>96</v>
      </c>
      <c r="K8" s="414">
        <v>2.200757445371616E-4</v>
      </c>
      <c r="L8" s="402"/>
      <c r="M8" s="106"/>
    </row>
    <row r="9" spans="1:13" ht="15.6" x14ac:dyDescent="0.35">
      <c r="A9" s="391"/>
      <c r="B9" s="102"/>
      <c r="C9" s="389" t="s">
        <v>97</v>
      </c>
      <c r="D9" s="414">
        <f>((D7)^2+(F7)^2+(E7)^2+(D8)^2)^0.5</f>
        <v>1.8902468974537282E-3</v>
      </c>
      <c r="E9" s="401"/>
      <c r="F9" s="139"/>
      <c r="G9" s="140"/>
      <c r="H9" s="418"/>
      <c r="I9" s="102"/>
      <c r="J9" s="105" t="s">
        <v>97</v>
      </c>
      <c r="K9" s="414">
        <f>((K7)^2+(M7)^2+(L7)^2+(K8)^2)^0.5</f>
        <v>2.5122367192073254E-3</v>
      </c>
      <c r="L9" s="401"/>
      <c r="M9" s="139"/>
    </row>
    <row r="10" spans="1:13" x14ac:dyDescent="0.3">
      <c r="A10" s="394"/>
      <c r="B10" s="395"/>
      <c r="C10" s="396" t="s">
        <v>98</v>
      </c>
      <c r="D10" s="415">
        <f>D9*2</f>
        <v>3.7804937949074565E-3</v>
      </c>
      <c r="E10" s="397"/>
      <c r="F10" s="152"/>
      <c r="H10" s="419"/>
      <c r="I10" s="395"/>
      <c r="J10" s="409" t="s">
        <v>98</v>
      </c>
      <c r="K10" s="415">
        <f>K9*2</f>
        <v>5.0244734384146507E-3</v>
      </c>
      <c r="L10" s="397"/>
      <c r="M10" s="152"/>
    </row>
    <row r="11" spans="1:13" ht="15" x14ac:dyDescent="0.35">
      <c r="A11" s="390" t="s">
        <v>16</v>
      </c>
      <c r="B11" s="392">
        <f>'[1]results 4 titrations'!AM8</f>
        <v>16.247476666666667</v>
      </c>
      <c r="C11" s="139" t="s">
        <v>95</v>
      </c>
      <c r="D11" s="414">
        <f>'[1]results 4 titrations'!F4</f>
        <v>1.1800000000000001E-3</v>
      </c>
      <c r="E11" s="404">
        <f>'[1]results 4 titrations'!P4</f>
        <v>1.1999999999999999E-3</v>
      </c>
      <c r="F11" s="416">
        <f>'[1]results 4 titrations'!Z4</f>
        <v>1.17E-3</v>
      </c>
      <c r="G11" s="140"/>
      <c r="H11" s="420" t="s">
        <v>16</v>
      </c>
      <c r="I11" s="392">
        <f>'[1]results 4 titrations'!AM14</f>
        <v>16.242473333333333</v>
      </c>
      <c r="J11" s="102" t="s">
        <v>95</v>
      </c>
      <c r="K11" s="414">
        <f>'[1]results 4 titrations'!F10</f>
        <v>3.4299999999999999E-3</v>
      </c>
      <c r="L11" s="404">
        <f>'[1]results 4 titrations'!P10</f>
        <v>3.3999999999999998E-3</v>
      </c>
      <c r="M11" s="416">
        <f>'[1]results 4 titrations'!Z10</f>
        <v>2.98E-3</v>
      </c>
    </row>
    <row r="12" spans="1:13" ht="15" x14ac:dyDescent="0.35">
      <c r="A12" s="139"/>
      <c r="B12" s="102"/>
      <c r="C12" s="139" t="s">
        <v>96</v>
      </c>
      <c r="D12" s="414">
        <f>'[1]results 4 titrations'!AN8</f>
        <v>5.859465277193966E-5</v>
      </c>
      <c r="E12" s="402"/>
      <c r="F12" s="106"/>
      <c r="G12" s="162"/>
      <c r="H12" s="102"/>
      <c r="I12" s="102"/>
      <c r="J12" s="102" t="s">
        <v>96</v>
      </c>
      <c r="K12" s="414">
        <f>'[1]results 4 titrations'!AN14</f>
        <v>4.6490142324215024E-4</v>
      </c>
      <c r="L12" s="402"/>
      <c r="M12" s="106"/>
    </row>
    <row r="13" spans="1:13" ht="15.6" x14ac:dyDescent="0.35">
      <c r="A13" s="391"/>
      <c r="B13" s="393"/>
      <c r="C13" s="389" t="s">
        <v>97</v>
      </c>
      <c r="D13" s="414">
        <f>((D11)^2+(F11)^2+(E11)^2+(D12)^2)^0.5</f>
        <v>2.0505446430969174E-3</v>
      </c>
      <c r="E13" s="405"/>
      <c r="F13" s="139"/>
      <c r="G13" s="140"/>
      <c r="H13" s="418"/>
      <c r="I13" s="393"/>
      <c r="J13" s="105" t="s">
        <v>97</v>
      </c>
      <c r="K13" s="414">
        <f>((K11)^2+(M11)^2+(L11)^2+(K12)^2)^0.5</f>
        <v>5.6939822034611752E-3</v>
      </c>
      <c r="L13" s="405"/>
      <c r="M13" s="139"/>
    </row>
    <row r="14" spans="1:13" x14ac:dyDescent="0.3">
      <c r="A14" s="394"/>
      <c r="B14" s="406"/>
      <c r="C14" s="396" t="s">
        <v>98</v>
      </c>
      <c r="D14" s="415">
        <f>D13*2</f>
        <v>4.1010892861938347E-3</v>
      </c>
      <c r="E14" s="397"/>
      <c r="F14" s="152"/>
      <c r="G14" s="140"/>
      <c r="H14" s="419"/>
      <c r="I14" s="406"/>
      <c r="J14" s="409" t="s">
        <v>98</v>
      </c>
      <c r="K14" s="415">
        <f>K13*2</f>
        <v>1.138796440692235E-2</v>
      </c>
      <c r="L14" s="397"/>
      <c r="M14" s="152"/>
    </row>
    <row r="15" spans="1:13" ht="15" x14ac:dyDescent="0.35">
      <c r="A15" s="390" t="s">
        <v>99</v>
      </c>
      <c r="B15" s="392">
        <f>'[1]results 4 titrations'!AQ8</f>
        <v>4.6373766666666674</v>
      </c>
      <c r="C15" s="139" t="s">
        <v>95</v>
      </c>
      <c r="D15" s="414">
        <v>1.49E-3</v>
      </c>
      <c r="E15" s="401">
        <v>1.5E-3</v>
      </c>
      <c r="F15" s="416">
        <v>1.48E-3</v>
      </c>
      <c r="H15" s="420" t="s">
        <v>99</v>
      </c>
      <c r="I15" s="392">
        <f>'[1]results 4 titrations'!AQ14</f>
        <v>4.6285866666666671</v>
      </c>
      <c r="J15" s="102" t="s">
        <v>95</v>
      </c>
      <c r="K15" s="414">
        <v>5.8199999999999997E-3</v>
      </c>
      <c r="L15" s="401">
        <v>5.7999999999999996E-3</v>
      </c>
      <c r="M15" s="416">
        <v>5.0400000000000002E-3</v>
      </c>
    </row>
    <row r="16" spans="1:13" ht="15" x14ac:dyDescent="0.35">
      <c r="A16" s="139"/>
      <c r="B16" s="102"/>
      <c r="C16" s="139" t="s">
        <v>96</v>
      </c>
      <c r="D16" s="414">
        <v>8.7368949480927049E-5</v>
      </c>
      <c r="E16" s="402"/>
      <c r="F16" s="106"/>
      <c r="H16" s="102"/>
      <c r="I16" s="102"/>
      <c r="J16" s="102" t="s">
        <v>96</v>
      </c>
      <c r="K16" s="414">
        <v>7.8053400523862642E-4</v>
      </c>
      <c r="L16" s="402"/>
      <c r="M16" s="106"/>
    </row>
    <row r="17" spans="1:13" ht="15.6" x14ac:dyDescent="0.35">
      <c r="A17" s="391"/>
      <c r="B17" s="102"/>
      <c r="C17" s="389" t="s">
        <v>97</v>
      </c>
      <c r="D17" s="414">
        <f>((D15)^2+(F15)^2+(E15)^2+(D16)^2)^0.5</f>
        <v>2.5822729006310316E-3</v>
      </c>
      <c r="E17" s="401"/>
      <c r="F17" s="139"/>
      <c r="H17" s="418"/>
      <c r="I17" s="102"/>
      <c r="J17" s="105" t="s">
        <v>97</v>
      </c>
      <c r="K17" s="414">
        <f>((K15)^2+(M15)^2+(L15)^2+(K16)^2)^0.5</f>
        <v>9.6707410953521984E-3</v>
      </c>
      <c r="L17" s="401"/>
      <c r="M17" s="139"/>
    </row>
    <row r="18" spans="1:13" x14ac:dyDescent="0.3">
      <c r="A18" s="394"/>
      <c r="B18" s="395"/>
      <c r="C18" s="396" t="s">
        <v>98</v>
      </c>
      <c r="D18" s="415">
        <f>D17*2</f>
        <v>5.1645458012620632E-3</v>
      </c>
      <c r="E18" s="397"/>
      <c r="F18" s="152"/>
      <c r="H18" s="419"/>
      <c r="I18" s="395"/>
      <c r="J18" s="409" t="s">
        <v>98</v>
      </c>
      <c r="K18" s="415">
        <f>K17*2</f>
        <v>1.9341482190704397E-2</v>
      </c>
      <c r="L18" s="397"/>
      <c r="M18" s="152"/>
    </row>
    <row r="21" spans="1:13" x14ac:dyDescent="0.3">
      <c r="A21" s="196"/>
      <c r="B21" s="196"/>
      <c r="C21" s="196"/>
      <c r="D21" s="196"/>
      <c r="E21" s="196"/>
    </row>
    <row r="22" spans="1:13" x14ac:dyDescent="0.3">
      <c r="A22" s="196"/>
      <c r="C22" s="198"/>
      <c r="D22" s="198"/>
      <c r="E22" s="198"/>
    </row>
    <row r="23" spans="1:13" x14ac:dyDescent="0.3">
      <c r="A23" s="199"/>
      <c r="B23" s="161"/>
      <c r="C23" s="200"/>
      <c r="D23" s="200"/>
      <c r="E23" s="200"/>
    </row>
    <row r="24" spans="1:13" x14ac:dyDescent="0.3">
      <c r="A24" s="199"/>
      <c r="B24" s="197"/>
      <c r="C24" s="200"/>
      <c r="D24" s="200"/>
      <c r="E24" s="200"/>
    </row>
    <row r="25" spans="1:13" x14ac:dyDescent="0.3">
      <c r="A25" s="199"/>
      <c r="B25" s="161"/>
      <c r="C25" s="200"/>
      <c r="D25" s="200"/>
      <c r="E25" s="200"/>
    </row>
    <row r="26" spans="1:13" x14ac:dyDescent="0.3">
      <c r="A26" s="196"/>
      <c r="B26" s="197"/>
      <c r="C26" s="200"/>
      <c r="D26" s="200"/>
      <c r="E26" s="200"/>
    </row>
    <row r="27" spans="1:13" x14ac:dyDescent="0.3">
      <c r="A27" s="196"/>
      <c r="B27" s="196"/>
      <c r="C27" s="196"/>
      <c r="D27" s="196"/>
      <c r="E27" s="196"/>
    </row>
  </sheetData>
  <mergeCells count="8">
    <mergeCell ref="D5:F5"/>
    <mergeCell ref="K5:M5"/>
    <mergeCell ref="A5:A6"/>
    <mergeCell ref="B5:B6"/>
    <mergeCell ref="C5:C6"/>
    <mergeCell ref="H5:H6"/>
    <mergeCell ref="I5:I6"/>
    <mergeCell ref="J5:J6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MD152"/>
  <sheetViews>
    <sheetView topLeftCell="A127" workbookViewId="0">
      <selection activeCell="A2" sqref="A2:E2"/>
    </sheetView>
  </sheetViews>
  <sheetFormatPr defaultColWidth="8.88671875" defaultRowHeight="14.4" x14ac:dyDescent="0.3"/>
  <cols>
    <col min="1" max="1" width="13.88671875" style="70" customWidth="1"/>
    <col min="2" max="2" width="19.6640625" style="71" customWidth="1"/>
    <col min="3" max="4" width="12.88671875" style="70" customWidth="1"/>
    <col min="5" max="5" width="13.109375" style="72" customWidth="1"/>
    <col min="6" max="1018" width="8.88671875" style="73"/>
  </cols>
  <sheetData>
    <row r="1" spans="1:11" x14ac:dyDescent="0.3">
      <c r="A1" s="71" t="s">
        <v>70</v>
      </c>
      <c r="K1" s="74"/>
    </row>
    <row r="2" spans="1:11" ht="16.2" x14ac:dyDescent="0.3">
      <c r="A2" s="444" t="s">
        <v>160</v>
      </c>
      <c r="B2" s="71" t="s">
        <v>71</v>
      </c>
      <c r="C2" s="71" t="s">
        <v>72</v>
      </c>
      <c r="D2" s="71" t="s">
        <v>73</v>
      </c>
      <c r="E2" s="71" t="s">
        <v>74</v>
      </c>
      <c r="G2" s="72" t="s">
        <v>75</v>
      </c>
      <c r="H2" s="75">
        <v>405</v>
      </c>
      <c r="K2" s="76"/>
    </row>
    <row r="3" spans="1:11" x14ac:dyDescent="0.3">
      <c r="A3" s="70">
        <v>1</v>
      </c>
      <c r="B3" s="77">
        <v>0</v>
      </c>
      <c r="C3" s="78">
        <v>2.32713997953919E-2</v>
      </c>
      <c r="D3" s="79">
        <f t="shared" ref="D3:D34" si="0">-LOG10(C3)</f>
        <v>1.6331774927282867</v>
      </c>
      <c r="E3" s="80">
        <f t="shared" ref="E3:E34" si="1">$H$2+$H$3*D3</f>
        <v>308.38121953019458</v>
      </c>
      <c r="G3" s="72" t="s">
        <v>31</v>
      </c>
      <c r="H3" s="82">
        <v>-59.16</v>
      </c>
    </row>
    <row r="4" spans="1:11" ht="15.6" x14ac:dyDescent="0.35">
      <c r="A4" s="70">
        <f t="shared" ref="A4:A35" si="2">A3+1</f>
        <v>2</v>
      </c>
      <c r="B4" s="77">
        <v>0.08</v>
      </c>
      <c r="C4" s="78">
        <v>2.28924256061394E-2</v>
      </c>
      <c r="D4" s="79">
        <f t="shared" si="0"/>
        <v>1.6403081884722115</v>
      </c>
      <c r="E4" s="80">
        <f t="shared" si="1"/>
        <v>307.95936756998395</v>
      </c>
      <c r="G4" s="72" t="s">
        <v>76</v>
      </c>
      <c r="H4" s="83">
        <v>0</v>
      </c>
    </row>
    <row r="5" spans="1:11" x14ac:dyDescent="0.3">
      <c r="A5" s="70">
        <f t="shared" si="2"/>
        <v>3</v>
      </c>
      <c r="B5" s="77">
        <v>0.16</v>
      </c>
      <c r="C5" s="78">
        <v>2.25161157516422E-2</v>
      </c>
      <c r="D5" s="79">
        <f t="shared" si="0"/>
        <v>1.6475065273697025</v>
      </c>
      <c r="E5" s="80">
        <f t="shared" si="1"/>
        <v>307.53351384080838</v>
      </c>
    </row>
    <row r="6" spans="1:11" x14ac:dyDescent="0.3">
      <c r="A6" s="70">
        <f t="shared" si="2"/>
        <v>4</v>
      </c>
      <c r="B6" s="77">
        <v>0.24</v>
      </c>
      <c r="C6" s="78">
        <v>2.21424439003008E-2</v>
      </c>
      <c r="D6" s="79">
        <f t="shared" si="0"/>
        <v>1.6547744469694894</v>
      </c>
      <c r="E6" s="80">
        <f t="shared" si="1"/>
        <v>307.10354371728499</v>
      </c>
    </row>
    <row r="7" spans="1:11" x14ac:dyDescent="0.3">
      <c r="A7" s="70">
        <f t="shared" si="2"/>
        <v>5</v>
      </c>
      <c r="B7" s="77">
        <v>0.32</v>
      </c>
      <c r="C7" s="78">
        <v>2.17713837762483E-2</v>
      </c>
      <c r="D7" s="79">
        <f t="shared" si="0"/>
        <v>1.6621139665817863</v>
      </c>
      <c r="E7" s="80">
        <f t="shared" si="1"/>
        <v>306.66933773702152</v>
      </c>
    </row>
    <row r="8" spans="1:11" x14ac:dyDescent="0.3">
      <c r="A8" s="70">
        <f t="shared" si="2"/>
        <v>6</v>
      </c>
      <c r="B8" s="77">
        <v>0.4</v>
      </c>
      <c r="C8" s="78">
        <v>2.1402908901748299E-2</v>
      </c>
      <c r="D8" s="79">
        <f t="shared" si="0"/>
        <v>1.6695271970188499</v>
      </c>
      <c r="E8" s="80">
        <f t="shared" si="1"/>
        <v>306.23077102436486</v>
      </c>
    </row>
    <row r="9" spans="1:11" x14ac:dyDescent="0.3">
      <c r="A9" s="70">
        <f t="shared" si="2"/>
        <v>7</v>
      </c>
      <c r="B9" s="77">
        <v>0.48</v>
      </c>
      <c r="C9" s="78">
        <v>2.10369927860076E-2</v>
      </c>
      <c r="D9" s="79">
        <f t="shared" si="0"/>
        <v>1.6770163419795689</v>
      </c>
      <c r="E9" s="80">
        <f t="shared" si="1"/>
        <v>305.7877132084887</v>
      </c>
    </row>
    <row r="10" spans="1:11" x14ac:dyDescent="0.3">
      <c r="A10" s="70">
        <f t="shared" si="2"/>
        <v>8</v>
      </c>
      <c r="B10" s="77">
        <v>0.56000000000000005</v>
      </c>
      <c r="C10" s="78">
        <v>2.0673608871492399E-2</v>
      </c>
      <c r="D10" s="79">
        <f t="shared" si="0"/>
        <v>1.6845837044966239</v>
      </c>
      <c r="E10" s="80">
        <f t="shared" si="1"/>
        <v>305.34002804197974</v>
      </c>
    </row>
    <row r="11" spans="1:11" x14ac:dyDescent="0.3">
      <c r="A11" s="70">
        <f t="shared" si="2"/>
        <v>9</v>
      </c>
      <c r="B11" s="77">
        <v>0.64</v>
      </c>
      <c r="C11" s="78">
        <v>2.0312730530186101E-2</v>
      </c>
      <c r="D11" s="79">
        <f t="shared" si="0"/>
        <v>1.6922316928194696</v>
      </c>
      <c r="E11" s="80">
        <f t="shared" si="1"/>
        <v>304.88757305280018</v>
      </c>
    </row>
    <row r="12" spans="1:11" x14ac:dyDescent="0.3">
      <c r="A12" s="70">
        <f t="shared" si="2"/>
        <v>10</v>
      </c>
      <c r="B12" s="77">
        <v>0.72</v>
      </c>
      <c r="C12" s="78">
        <v>1.9954331061324399E-2</v>
      </c>
      <c r="D12" s="79">
        <f t="shared" si="0"/>
        <v>1.6999628266995546</v>
      </c>
      <c r="E12" s="80">
        <f t="shared" si="1"/>
        <v>304.43019917245437</v>
      </c>
    </row>
    <row r="13" spans="1:11" x14ac:dyDescent="0.3">
      <c r="A13" s="70">
        <f t="shared" si="2"/>
        <v>11</v>
      </c>
      <c r="B13" s="77">
        <v>0.8</v>
      </c>
      <c r="C13" s="78">
        <v>1.9598383690629301E-2</v>
      </c>
      <c r="D13" s="79">
        <f t="shared" si="0"/>
        <v>1.707779744112176</v>
      </c>
      <c r="E13" s="80">
        <f t="shared" si="1"/>
        <v>303.96775033832364</v>
      </c>
    </row>
    <row r="14" spans="1:11" x14ac:dyDescent="0.3">
      <c r="A14" s="70">
        <f t="shared" si="2"/>
        <v>12</v>
      </c>
      <c r="B14" s="77">
        <v>0.88</v>
      </c>
      <c r="C14" s="78">
        <v>1.9244861571055798E-2</v>
      </c>
      <c r="D14" s="79">
        <f t="shared" si="0"/>
        <v>1.7156852084531429</v>
      </c>
      <c r="E14" s="80">
        <f t="shared" si="1"/>
        <v>303.50006306791209</v>
      </c>
    </row>
    <row r="15" spans="1:11" x14ac:dyDescent="0.3">
      <c r="A15" s="70">
        <f t="shared" si="2"/>
        <v>13</v>
      </c>
      <c r="B15" s="77">
        <v>0.96</v>
      </c>
      <c r="C15" s="78">
        <v>1.8893737785051799E-2</v>
      </c>
      <c r="D15" s="79">
        <f t="shared" si="0"/>
        <v>1.723682116252772</v>
      </c>
      <c r="E15" s="80">
        <f t="shared" si="1"/>
        <v>303.02696600248601</v>
      </c>
    </row>
    <row r="16" spans="1:11" x14ac:dyDescent="0.3">
      <c r="A16" s="70">
        <f t="shared" si="2"/>
        <v>14</v>
      </c>
      <c r="B16" s="77">
        <v>1.04</v>
      </c>
      <c r="C16" s="78">
        <v>1.85449853483282E-2</v>
      </c>
      <c r="D16" s="79">
        <f t="shared" si="0"/>
        <v>1.7317735054544181</v>
      </c>
      <c r="E16" s="80">
        <f t="shared" si="1"/>
        <v>302.54827941731662</v>
      </c>
    </row>
    <row r="17" spans="1:5" x14ac:dyDescent="0.3">
      <c r="A17" s="70">
        <f t="shared" si="2"/>
        <v>15</v>
      </c>
      <c r="B17" s="77">
        <v>1.1200000000000001</v>
      </c>
      <c r="C17" s="78">
        <v>1.81985772151247E-2</v>
      </c>
      <c r="D17" s="79">
        <f t="shared" si="0"/>
        <v>1.7399625643101999</v>
      </c>
      <c r="E17" s="80">
        <f t="shared" si="1"/>
        <v>302.06381469540861</v>
      </c>
    </row>
    <row r="18" spans="1:5" x14ac:dyDescent="0.3">
      <c r="A18" s="70">
        <f t="shared" si="2"/>
        <v>16</v>
      </c>
      <c r="B18" s="77">
        <v>1.2</v>
      </c>
      <c r="C18" s="78">
        <v>1.78544862849482E-2</v>
      </c>
      <c r="D18" s="79">
        <f t="shared" si="0"/>
        <v>1.7482526409526802</v>
      </c>
      <c r="E18" s="80">
        <f t="shared" si="1"/>
        <v>301.57337376123945</v>
      </c>
    </row>
    <row r="19" spans="1:5" x14ac:dyDescent="0.3">
      <c r="A19" s="70">
        <f t="shared" si="2"/>
        <v>17</v>
      </c>
      <c r="B19" s="77">
        <v>1.28</v>
      </c>
      <c r="C19" s="78">
        <v>1.7512685410756401E-2</v>
      </c>
      <c r="D19" s="79">
        <f t="shared" si="0"/>
        <v>1.7566472537080458</v>
      </c>
      <c r="E19" s="80">
        <f t="shared" si="1"/>
        <v>301.07674847063203</v>
      </c>
    </row>
    <row r="20" spans="1:5" x14ac:dyDescent="0.3">
      <c r="A20" s="70">
        <f t="shared" si="2"/>
        <v>18</v>
      </c>
      <c r="B20" s="77">
        <v>1.36</v>
      </c>
      <c r="C20" s="78">
        <v>1.7173147408549399E-2</v>
      </c>
      <c r="D20" s="79">
        <f t="shared" si="0"/>
        <v>1.7651501022241649</v>
      </c>
      <c r="E20" s="80">
        <f t="shared" si="1"/>
        <v>300.5737199524184</v>
      </c>
    </row>
    <row r="21" spans="1:5" x14ac:dyDescent="0.3">
      <c r="A21" s="70">
        <f t="shared" si="2"/>
        <v>19</v>
      </c>
      <c r="B21" s="77">
        <v>1.44</v>
      </c>
      <c r="C21" s="78">
        <v>1.6835845068329199E-2</v>
      </c>
      <c r="D21" s="79">
        <f t="shared" si="0"/>
        <v>1.7737650794956059</v>
      </c>
      <c r="E21" s="80">
        <f t="shared" si="1"/>
        <v>300.06405789703996</v>
      </c>
    </row>
    <row r="22" spans="1:5" x14ac:dyDescent="0.3">
      <c r="A22" s="70">
        <f t="shared" si="2"/>
        <v>20</v>
      </c>
      <c r="B22" s="77">
        <v>1.52</v>
      </c>
      <c r="C22" s="78">
        <v>1.6500751166381201E-2</v>
      </c>
      <c r="D22" s="79">
        <f t="shared" si="0"/>
        <v>1.7824962848776826</v>
      </c>
      <c r="E22" s="80">
        <f t="shared" si="1"/>
        <v>299.54751978663631</v>
      </c>
    </row>
    <row r="23" spans="1:5" x14ac:dyDescent="0.3">
      <c r="A23" s="70">
        <f t="shared" si="2"/>
        <v>21</v>
      </c>
      <c r="B23" s="77">
        <v>1.6</v>
      </c>
      <c r="C23" s="78">
        <v>1.6167838478828699E-2</v>
      </c>
      <c r="D23" s="79">
        <f t="shared" si="0"/>
        <v>1.7913480381928886</v>
      </c>
      <c r="E23" s="80">
        <f t="shared" si="1"/>
        <v>299.02385006050872</v>
      </c>
    </row>
    <row r="24" spans="1:5" x14ac:dyDescent="0.3">
      <c r="A24" s="70">
        <f t="shared" si="2"/>
        <v>22</v>
      </c>
      <c r="B24" s="77">
        <v>1.68</v>
      </c>
      <c r="C24" s="78">
        <v>1.58370797964104E-2</v>
      </c>
      <c r="D24" s="79">
        <f t="shared" si="0"/>
        <v>1.8003248950459128</v>
      </c>
      <c r="E24" s="80">
        <f t="shared" si="1"/>
        <v>298.49277920908378</v>
      </c>
    </row>
    <row r="25" spans="1:5" x14ac:dyDescent="0.3">
      <c r="A25" s="70">
        <f t="shared" si="2"/>
        <v>23</v>
      </c>
      <c r="B25" s="77">
        <v>1.76</v>
      </c>
      <c r="C25" s="78">
        <v>1.5508447940430299E-2</v>
      </c>
      <c r="D25" s="79">
        <f t="shared" si="0"/>
        <v>1.8094316634781118</v>
      </c>
      <c r="E25" s="80">
        <f t="shared" si="1"/>
        <v>297.95402278863492</v>
      </c>
    </row>
    <row r="26" spans="1:5" x14ac:dyDescent="0.3">
      <c r="A26" s="70">
        <f t="shared" si="2"/>
        <v>24</v>
      </c>
      <c r="B26" s="77">
        <v>1.84</v>
      </c>
      <c r="C26" s="78">
        <v>1.51819157798292E-2</v>
      </c>
      <c r="D26" s="79">
        <f t="shared" si="0"/>
        <v>1.8186734221091132</v>
      </c>
      <c r="E26" s="80">
        <f t="shared" si="1"/>
        <v>297.40728034802487</v>
      </c>
    </row>
    <row r="27" spans="1:5" x14ac:dyDescent="0.3">
      <c r="A27" s="70">
        <f t="shared" si="2"/>
        <v>25</v>
      </c>
      <c r="B27" s="77">
        <v>1.92</v>
      </c>
      <c r="C27" s="78">
        <v>1.4857456249333101E-2</v>
      </c>
      <c r="D27" s="79">
        <f t="shared" si="0"/>
        <v>1.8280555399323604</v>
      </c>
      <c r="E27" s="80">
        <f t="shared" si="1"/>
        <v>296.85223425760159</v>
      </c>
    </row>
    <row r="28" spans="1:5" x14ac:dyDescent="0.3">
      <c r="A28" s="70">
        <f t="shared" si="2"/>
        <v>26</v>
      </c>
      <c r="B28" s="77">
        <v>2</v>
      </c>
      <c r="C28" s="78">
        <v>1.4535042368635599E-2</v>
      </c>
      <c r="D28" s="79">
        <f t="shared" si="0"/>
        <v>1.8375836979535582</v>
      </c>
      <c r="E28" s="80">
        <f t="shared" si="1"/>
        <v>296.28854842906753</v>
      </c>
    </row>
    <row r="29" spans="1:5" x14ac:dyDescent="0.3">
      <c r="A29" s="70">
        <f t="shared" si="2"/>
        <v>27</v>
      </c>
      <c r="B29" s="77">
        <v>2.08</v>
      </c>
      <c r="C29" s="78">
        <v>1.42146472625798E-2</v>
      </c>
      <c r="D29" s="79">
        <f t="shared" si="0"/>
        <v>1.8472639128863686</v>
      </c>
      <c r="E29" s="80">
        <f t="shared" si="1"/>
        <v>295.71586691364246</v>
      </c>
    </row>
    <row r="30" spans="1:5" x14ac:dyDescent="0.3">
      <c r="A30" s="70">
        <f t="shared" si="2"/>
        <v>28</v>
      </c>
      <c r="B30" s="77">
        <v>2.16</v>
      </c>
      <c r="C30" s="78">
        <v>1.38962441823139E-2</v>
      </c>
      <c r="D30" s="79">
        <f t="shared" si="0"/>
        <v>1.8571025631490565</v>
      </c>
      <c r="E30" s="80">
        <f t="shared" si="1"/>
        <v>295.1338123641018</v>
      </c>
    </row>
    <row r="31" spans="1:5" x14ac:dyDescent="0.3">
      <c r="A31" s="70">
        <f t="shared" si="2"/>
        <v>29</v>
      </c>
      <c r="B31" s="77">
        <v>2.2400000000000002</v>
      </c>
      <c r="C31" s="78">
        <v>1.35798065274045E-2</v>
      </c>
      <c r="D31" s="79">
        <f t="shared" si="0"/>
        <v>1.8671064174398448</v>
      </c>
      <c r="E31" s="80">
        <f t="shared" si="1"/>
        <v>294.54198434425876</v>
      </c>
    </row>
    <row r="32" spans="1:5" x14ac:dyDescent="0.3">
      <c r="A32" s="70">
        <f t="shared" si="2"/>
        <v>30</v>
      </c>
      <c r="B32" s="77">
        <v>2.3199999999999998</v>
      </c>
      <c r="C32" s="78">
        <v>1.3265307868909299E-2</v>
      </c>
      <c r="D32" s="79">
        <f t="shared" si="0"/>
        <v>1.8772826662080835</v>
      </c>
      <c r="E32" s="80">
        <f t="shared" si="1"/>
        <v>293.93995746712977</v>
      </c>
    </row>
    <row r="33" spans="1:5" x14ac:dyDescent="0.3">
      <c r="A33" s="70">
        <f t="shared" si="2"/>
        <v>31</v>
      </c>
      <c r="B33" s="77">
        <v>2.4</v>
      </c>
      <c r="C33" s="78">
        <v>1.2952721973420501E-2</v>
      </c>
      <c r="D33" s="79">
        <f t="shared" si="0"/>
        <v>1.8876389563845495</v>
      </c>
      <c r="E33" s="80">
        <f t="shared" si="1"/>
        <v>293.32727934029003</v>
      </c>
    </row>
    <row r="34" spans="1:5" x14ac:dyDescent="0.3">
      <c r="A34" s="70">
        <f t="shared" si="2"/>
        <v>32</v>
      </c>
      <c r="B34" s="77">
        <v>2.48</v>
      </c>
      <c r="C34" s="78">
        <v>1.26420228281174E-2</v>
      </c>
      <c r="D34" s="79">
        <f t="shared" si="0"/>
        <v>1.8981834297876845</v>
      </c>
      <c r="E34" s="80">
        <f t="shared" si="1"/>
        <v>292.70346829376058</v>
      </c>
    </row>
    <row r="35" spans="1:5" x14ac:dyDescent="0.3">
      <c r="A35" s="70">
        <f t="shared" si="2"/>
        <v>33</v>
      </c>
      <c r="B35" s="77">
        <v>2.56</v>
      </c>
      <c r="C35" s="78">
        <v>1.2333184666884E-2</v>
      </c>
      <c r="D35" s="79">
        <f t="shared" ref="D35:D66" si="3">-LOG10(C35)</f>
        <v>1.9089247656857264</v>
      </c>
      <c r="E35" s="80">
        <f t="shared" ref="E35:E66" si="4">$H$2+$H$3*D35</f>
        <v>292.06801086203245</v>
      </c>
    </row>
    <row r="36" spans="1:5" x14ac:dyDescent="0.3">
      <c r="A36" s="70">
        <f t="shared" ref="A36:A67" si="5">A35+1</f>
        <v>34</v>
      </c>
      <c r="B36" s="77">
        <v>2.64</v>
      </c>
      <c r="C36" s="78">
        <v>1.20261819975758E-2</v>
      </c>
      <c r="D36" s="79">
        <f t="shared" si="3"/>
        <v>1.9198722280686995</v>
      </c>
      <c r="E36" s="80">
        <f t="shared" si="4"/>
        <v>291.42035898745576</v>
      </c>
    </row>
    <row r="37" spans="1:5" x14ac:dyDescent="0.3">
      <c r="A37" s="70">
        <f t="shared" si="5"/>
        <v>35</v>
      </c>
      <c r="B37" s="77">
        <v>2.72</v>
      </c>
      <c r="C37" s="78">
        <v>1.1720989630554301E-2</v>
      </c>
      <c r="D37" s="79">
        <f t="shared" si="3"/>
        <v>1.9310357182714937</v>
      </c>
      <c r="E37" s="80">
        <f t="shared" si="4"/>
        <v>290.75992690705846</v>
      </c>
    </row>
    <row r="38" spans="1:5" x14ac:dyDescent="0.3">
      <c r="A38" s="70">
        <f t="shared" si="5"/>
        <v>36</v>
      </c>
      <c r="B38" s="77">
        <v>2.8</v>
      </c>
      <c r="C38" s="78">
        <v>1.1417582708640499E-2</v>
      </c>
      <c r="D38" s="79">
        <f t="shared" si="3"/>
        <v>1.9424258336928406</v>
      </c>
      <c r="E38" s="80">
        <f t="shared" si="4"/>
        <v>290.08608767873159</v>
      </c>
    </row>
    <row r="39" spans="1:5" x14ac:dyDescent="0.3">
      <c r="A39" s="70">
        <f t="shared" si="5"/>
        <v>37</v>
      </c>
      <c r="B39" s="77">
        <v>2.88</v>
      </c>
      <c r="C39" s="78">
        <v>1.1115936738685399E-2</v>
      </c>
      <c r="D39" s="79">
        <f t="shared" si="3"/>
        <v>1.9540539334777915</v>
      </c>
      <c r="E39" s="80">
        <f t="shared" si="4"/>
        <v>289.39816929545384</v>
      </c>
    </row>
    <row r="40" spans="1:5" x14ac:dyDescent="0.3">
      <c r="A40" s="70">
        <f t="shared" si="5"/>
        <v>38</v>
      </c>
      <c r="B40" s="77">
        <v>2.96</v>
      </c>
      <c r="C40" s="78">
        <v>1.08160276250053E-2</v>
      </c>
      <c r="D40" s="79">
        <f t="shared" si="3"/>
        <v>1.965932212177953</v>
      </c>
      <c r="E40" s="80">
        <f t="shared" si="4"/>
        <v>288.69545032755229</v>
      </c>
    </row>
    <row r="41" spans="1:5" x14ac:dyDescent="0.3">
      <c r="A41" s="70">
        <f t="shared" si="5"/>
        <v>39</v>
      </c>
      <c r="B41" s="77">
        <v>3.04</v>
      </c>
      <c r="C41" s="78">
        <v>1.05178317049927E-2</v>
      </c>
      <c r="D41" s="79">
        <f t="shared" si="3"/>
        <v>1.9780737825792023</v>
      </c>
      <c r="E41" s="80">
        <f t="shared" si="4"/>
        <v>287.9771550226144</v>
      </c>
    </row>
    <row r="42" spans="1:5" x14ac:dyDescent="0.3">
      <c r="A42" s="70">
        <f t="shared" si="5"/>
        <v>40</v>
      </c>
      <c r="B42" s="77">
        <v>3.12</v>
      </c>
      <c r="C42" s="78">
        <v>1.02213257872818E-2</v>
      </c>
      <c r="D42" s="79">
        <f t="shared" si="3"/>
        <v>1.9904927690978531</v>
      </c>
      <c r="E42" s="80">
        <f t="shared" si="4"/>
        <v>287.24244778017101</v>
      </c>
    </row>
    <row r="43" spans="1:5" x14ac:dyDescent="0.3">
      <c r="A43" s="70">
        <f t="shared" si="5"/>
        <v>41</v>
      </c>
      <c r="B43" s="77">
        <v>3.2</v>
      </c>
      <c r="C43" s="78">
        <v>9.9264871929410602E-3</v>
      </c>
      <c r="D43" s="79">
        <f t="shared" si="3"/>
        <v>2.0032044134008826</v>
      </c>
      <c r="E43" s="80">
        <f t="shared" si="4"/>
        <v>286.4904269032038</v>
      </c>
    </row>
    <row r="44" spans="1:5" x14ac:dyDescent="0.3">
      <c r="A44" s="70">
        <f t="shared" si="5"/>
        <v>42</v>
      </c>
      <c r="B44" s="77">
        <v>3.28</v>
      </c>
      <c r="C44" s="78">
        <v>9.6332938002632804E-3</v>
      </c>
      <c r="D44" s="79">
        <f t="shared" si="3"/>
        <v>2.016225194215302</v>
      </c>
      <c r="E44" s="80">
        <f t="shared" si="4"/>
        <v>285.72011751022274</v>
      </c>
    </row>
    <row r="45" spans="1:5" x14ac:dyDescent="0.3">
      <c r="A45" s="70">
        <f t="shared" si="5"/>
        <v>43</v>
      </c>
      <c r="B45" s="77">
        <v>3.36</v>
      </c>
      <c r="C45" s="78">
        <v>9.3417240938558199E-3</v>
      </c>
      <c r="D45" s="79">
        <f t="shared" si="3"/>
        <v>2.0295729636683837</v>
      </c>
      <c r="E45" s="80">
        <f t="shared" si="4"/>
        <v>284.93046346937842</v>
      </c>
    </row>
    <row r="46" spans="1:5" x14ac:dyDescent="0.3">
      <c r="A46" s="70">
        <f t="shared" si="5"/>
        <v>44</v>
      </c>
      <c r="B46" s="77">
        <v>3.44</v>
      </c>
      <c r="C46" s="78">
        <v>9.0517572188855908E-3</v>
      </c>
      <c r="D46" s="79">
        <f t="shared" si="3"/>
        <v>2.0432671029621492</v>
      </c>
      <c r="E46" s="80">
        <f t="shared" si="4"/>
        <v>284.12031818875926</v>
      </c>
    </row>
    <row r="47" spans="1:5" x14ac:dyDescent="0.3">
      <c r="A47" s="70">
        <f t="shared" si="5"/>
        <v>45</v>
      </c>
      <c r="B47" s="77">
        <v>3.52</v>
      </c>
      <c r="C47" s="78">
        <v>8.7633730415251892E-3</v>
      </c>
      <c r="D47" s="79">
        <f t="shared" si="3"/>
        <v>2.0573287007537098</v>
      </c>
      <c r="E47" s="80">
        <f t="shared" si="4"/>
        <v>283.28843406341053</v>
      </c>
    </row>
    <row r="48" spans="1:5" x14ac:dyDescent="0.3">
      <c r="A48" s="70">
        <f t="shared" si="5"/>
        <v>46</v>
      </c>
      <c r="B48" s="77">
        <v>3.6</v>
      </c>
      <c r="C48" s="78">
        <v>8.4765522168809507E-3</v>
      </c>
      <c r="D48" s="79">
        <f t="shared" si="3"/>
        <v>2.0717807583165779</v>
      </c>
      <c r="E48" s="80">
        <f t="shared" si="4"/>
        <v>282.43345033799125</v>
      </c>
    </row>
    <row r="49" spans="1:5" x14ac:dyDescent="0.3">
      <c r="A49" s="70">
        <f t="shared" si="5"/>
        <v>47</v>
      </c>
      <c r="B49" s="77">
        <v>3.68</v>
      </c>
      <c r="C49" s="78">
        <v>8.1912762659765593E-3</v>
      </c>
      <c r="D49" s="79">
        <f t="shared" si="3"/>
        <v>2.0866484264338951</v>
      </c>
      <c r="E49" s="80">
        <f t="shared" si="4"/>
        <v>281.55387909217075</v>
      </c>
    </row>
    <row r="50" spans="1:5" x14ac:dyDescent="0.3">
      <c r="A50" s="70">
        <f t="shared" si="5"/>
        <v>48</v>
      </c>
      <c r="B50" s="77">
        <v>3.76</v>
      </c>
      <c r="C50" s="78">
        <v>7.9075276637318604E-3</v>
      </c>
      <c r="D50" s="79">
        <f t="shared" si="3"/>
        <v>2.1019592800717297</v>
      </c>
      <c r="E50" s="80">
        <f t="shared" si="4"/>
        <v>280.64808899095647</v>
      </c>
    </row>
    <row r="51" spans="1:5" x14ac:dyDescent="0.3">
      <c r="A51" s="70">
        <f t="shared" si="5"/>
        <v>49</v>
      </c>
      <c r="B51" s="77">
        <v>3.84</v>
      </c>
      <c r="C51" s="78">
        <v>7.6252899403374498E-3</v>
      </c>
      <c r="D51" s="79">
        <f t="shared" si="3"/>
        <v>2.1177436382638448</v>
      </c>
      <c r="E51" s="80">
        <f t="shared" si="4"/>
        <v>279.71428636031095</v>
      </c>
    </row>
    <row r="52" spans="1:5" x14ac:dyDescent="0.3">
      <c r="A52" s="70">
        <f t="shared" si="5"/>
        <v>50</v>
      </c>
      <c r="B52" s="77">
        <v>3.92</v>
      </c>
      <c r="C52" s="78">
        <v>7.3445477990106804E-3</v>
      </c>
      <c r="D52" s="79">
        <f t="shared" si="3"/>
        <v>2.1340349383951716</v>
      </c>
      <c r="E52" s="80">
        <f t="shared" si="4"/>
        <v>278.75049304454166</v>
      </c>
    </row>
    <row r="53" spans="1:5" x14ac:dyDescent="0.3">
      <c r="A53" s="70">
        <f t="shared" si="5"/>
        <v>51</v>
      </c>
      <c r="B53" s="77">
        <v>4</v>
      </c>
      <c r="C53" s="78">
        <v>7.0652872538654503E-3</v>
      </c>
      <c r="D53" s="79">
        <f t="shared" si="3"/>
        <v>2.1508701763161167</v>
      </c>
      <c r="E53" s="80">
        <f t="shared" si="4"/>
        <v>277.75452036913856</v>
      </c>
    </row>
    <row r="54" spans="1:5" x14ac:dyDescent="0.3">
      <c r="A54" s="70">
        <f t="shared" si="5"/>
        <v>52</v>
      </c>
      <c r="B54" s="77">
        <v>4.08</v>
      </c>
      <c r="C54" s="78">
        <v>6.7874957925878401E-3</v>
      </c>
      <c r="D54" s="79">
        <f t="shared" si="3"/>
        <v>2.1682904266121503</v>
      </c>
      <c r="E54" s="80">
        <f t="shared" si="4"/>
        <v>276.72393836162519</v>
      </c>
    </row>
    <row r="55" spans="1:5" x14ac:dyDescent="0.3">
      <c r="A55" s="70">
        <f t="shared" si="5"/>
        <v>53</v>
      </c>
      <c r="B55" s="77">
        <v>4.16</v>
      </c>
      <c r="C55" s="78">
        <v>6.5111625698528299E-3</v>
      </c>
      <c r="D55" s="79">
        <f t="shared" si="3"/>
        <v>2.1863414611100844</v>
      </c>
      <c r="E55" s="80">
        <f t="shared" si="4"/>
        <v>275.6560391607274</v>
      </c>
    </row>
    <row r="56" spans="1:5" x14ac:dyDescent="0.3">
      <c r="A56" s="70">
        <f t="shared" si="5"/>
        <v>54</v>
      </c>
      <c r="B56" s="77">
        <v>4.24</v>
      </c>
      <c r="C56" s="78">
        <v>6.2362786390381701E-3</v>
      </c>
      <c r="D56" s="79">
        <f t="shared" si="3"/>
        <v>2.2050744886253919</v>
      </c>
      <c r="E56" s="80">
        <f t="shared" si="4"/>
        <v>274.54779325292179</v>
      </c>
    </row>
    <row r="57" spans="1:5" x14ac:dyDescent="0.3">
      <c r="A57" s="70">
        <f t="shared" si="5"/>
        <v>55</v>
      </c>
      <c r="B57" s="77">
        <v>4.32</v>
      </c>
      <c r="C57" s="78">
        <v>5.9628372319219299E-3</v>
      </c>
      <c r="D57" s="79">
        <f t="shared" si="3"/>
        <v>2.2245470454660894</v>
      </c>
      <c r="E57" s="80">
        <f t="shared" si="4"/>
        <v>273.3957967902262</v>
      </c>
    </row>
    <row r="58" spans="1:5" x14ac:dyDescent="0.3">
      <c r="A58" s="70">
        <f t="shared" si="5"/>
        <v>56</v>
      </c>
      <c r="B58" s="77">
        <v>4.4000000000000004</v>
      </c>
      <c r="C58" s="78">
        <v>5.6908340988730301E-3</v>
      </c>
      <c r="D58" s="79">
        <f t="shared" si="3"/>
        <v>2.2448240749072585</v>
      </c>
      <c r="E58" s="80">
        <f t="shared" si="4"/>
        <v>272.19620772848657</v>
      </c>
    </row>
    <row r="59" spans="1:5" x14ac:dyDescent="0.3">
      <c r="A59" s="70">
        <f t="shared" si="5"/>
        <v>57</v>
      </c>
      <c r="B59" s="77">
        <v>4.4800000000000004</v>
      </c>
      <c r="C59" s="78">
        <v>5.4202679258132198E-3</v>
      </c>
      <c r="D59" s="79">
        <f t="shared" si="3"/>
        <v>2.2659792455969696</v>
      </c>
      <c r="E59" s="80">
        <f t="shared" si="4"/>
        <v>270.9446678304833</v>
      </c>
    </row>
    <row r="60" spans="1:5" x14ac:dyDescent="0.3">
      <c r="A60" s="70">
        <f t="shared" si="5"/>
        <v>58</v>
      </c>
      <c r="B60" s="77">
        <v>4.5599999999999996</v>
      </c>
      <c r="C60" s="78">
        <v>5.1511408493092898E-3</v>
      </c>
      <c r="D60" s="79">
        <f t="shared" si="3"/>
        <v>2.2880965749026672</v>
      </c>
      <c r="E60" s="80">
        <f t="shared" si="4"/>
        <v>269.63620662875826</v>
      </c>
    </row>
    <row r="61" spans="1:5" x14ac:dyDescent="0.3">
      <c r="A61" s="70">
        <f t="shared" si="5"/>
        <v>59</v>
      </c>
      <c r="B61" s="77">
        <v>4.6399999999999997</v>
      </c>
      <c r="C61" s="78">
        <v>4.8834590980590198E-3</v>
      </c>
      <c r="D61" s="79">
        <f t="shared" si="3"/>
        <v>2.3112724454104754</v>
      </c>
      <c r="E61" s="80">
        <f t="shared" si="4"/>
        <v>268.26512212951627</v>
      </c>
    </row>
    <row r="62" spans="1:5" x14ac:dyDescent="0.3">
      <c r="A62" s="70">
        <f t="shared" si="5"/>
        <v>60</v>
      </c>
      <c r="B62" s="77">
        <v>4.72</v>
      </c>
      <c r="C62" s="78">
        <v>4.6172337985123301E-3</v>
      </c>
      <c r="D62" s="79">
        <f t="shared" si="3"/>
        <v>2.3356181339320705</v>
      </c>
      <c r="E62" s="80">
        <f t="shared" si="4"/>
        <v>266.82483119657871</v>
      </c>
    </row>
    <row r="63" spans="1:5" x14ac:dyDescent="0.3">
      <c r="A63" s="70">
        <f t="shared" si="5"/>
        <v>61</v>
      </c>
      <c r="B63" s="77">
        <v>4.8</v>
      </c>
      <c r="C63" s="78">
        <v>4.3524819955037203E-3</v>
      </c>
      <c r="D63" s="79">
        <f t="shared" si="3"/>
        <v>2.3612630167113906</v>
      </c>
      <c r="E63" s="80">
        <f t="shared" si="4"/>
        <v>265.30767993135413</v>
      </c>
    </row>
    <row r="64" spans="1:5" x14ac:dyDescent="0.3">
      <c r="A64" s="70">
        <f t="shared" si="5"/>
        <v>62</v>
      </c>
      <c r="B64" s="77">
        <v>4.88</v>
      </c>
      <c r="C64" s="78">
        <v>4.0892279571624604E-3</v>
      </c>
      <c r="D64" s="79">
        <f t="shared" si="3"/>
        <v>2.3883586786903974</v>
      </c>
      <c r="E64" s="80">
        <f t="shared" si="4"/>
        <v>263.70470056867612</v>
      </c>
    </row>
    <row r="65" spans="1:5" x14ac:dyDescent="0.3">
      <c r="A65" s="70">
        <f t="shared" si="5"/>
        <v>63</v>
      </c>
      <c r="B65" s="77">
        <v>4.96</v>
      </c>
      <c r="C65" s="78">
        <v>3.8275048593882899E-3</v>
      </c>
      <c r="D65" s="79">
        <f t="shared" si="3"/>
        <v>2.4170842492504252</v>
      </c>
      <c r="E65" s="80">
        <f t="shared" si="4"/>
        <v>262.00529581434489</v>
      </c>
    </row>
    <row r="66" spans="1:5" x14ac:dyDescent="0.3">
      <c r="A66" s="70">
        <f t="shared" si="5"/>
        <v>64</v>
      </c>
      <c r="B66" s="77">
        <v>5.04</v>
      </c>
      <c r="C66" s="78">
        <v>3.5673569823971799E-3</v>
      </c>
      <c r="D66" s="79">
        <f t="shared" si="3"/>
        <v>2.4476534290053977</v>
      </c>
      <c r="E66" s="80">
        <f t="shared" si="4"/>
        <v>260.19682314004069</v>
      </c>
    </row>
    <row r="67" spans="1:5" x14ac:dyDescent="0.3">
      <c r="A67" s="70">
        <f t="shared" si="5"/>
        <v>65</v>
      </c>
      <c r="B67" s="77">
        <v>5.12</v>
      </c>
      <c r="C67" s="78">
        <v>3.3088426056555298E-3</v>
      </c>
      <c r="D67" s="79">
        <f t="shared" ref="D67:D98" si="6">-LOG10(C67)</f>
        <v>2.4803238907794096</v>
      </c>
      <c r="E67" s="80">
        <f t="shared" ref="E67:E98" si="7">$H$2+$H$3*D67</f>
        <v>258.26403862149016</v>
      </c>
    </row>
    <row r="68" spans="1:5" x14ac:dyDescent="0.3">
      <c r="A68" s="70">
        <f t="shared" ref="A68:A99" si="8">A67+1</f>
        <v>66</v>
      </c>
      <c r="B68" s="77">
        <v>5.2</v>
      </c>
      <c r="C68" s="78">
        <v>3.0520378661781102E-3</v>
      </c>
      <c r="D68" s="79">
        <f t="shared" si="6"/>
        <v>2.5154100824569383</v>
      </c>
      <c r="E68" s="80">
        <f t="shared" si="7"/>
        <v>256.18833952184752</v>
      </c>
    </row>
    <row r="69" spans="1:5" x14ac:dyDescent="0.3">
      <c r="A69" s="70">
        <f t="shared" si="8"/>
        <v>67</v>
      </c>
      <c r="B69" s="77">
        <v>5.28</v>
      </c>
      <c r="C69" s="78">
        <v>2.7970419613303002E-3</v>
      </c>
      <c r="D69" s="79">
        <f t="shared" si="6"/>
        <v>2.5533010182772014</v>
      </c>
      <c r="E69" s="80">
        <f t="shared" si="7"/>
        <v>253.94671175872077</v>
      </c>
    </row>
    <row r="70" spans="1:5" x14ac:dyDescent="0.3">
      <c r="A70" s="70">
        <f t="shared" si="8"/>
        <v>68</v>
      </c>
      <c r="B70" s="77">
        <v>5.36</v>
      </c>
      <c r="C70" s="78">
        <v>2.5439842488899399E-3</v>
      </c>
      <c r="D70" s="79">
        <f t="shared" si="6"/>
        <v>2.5944855819549759</v>
      </c>
      <c r="E70" s="80">
        <f t="shared" si="7"/>
        <v>251.51023297154364</v>
      </c>
    </row>
    <row r="71" spans="1:5" x14ac:dyDescent="0.3">
      <c r="A71" s="70">
        <f t="shared" si="8"/>
        <v>69</v>
      </c>
      <c r="B71" s="77">
        <v>5.44</v>
      </c>
      <c r="C71" s="78">
        <v>2.2930340690115801E-3</v>
      </c>
      <c r="D71" s="79">
        <f t="shared" si="6"/>
        <v>2.6395894926430152</v>
      </c>
      <c r="E71" s="80">
        <f t="shared" si="7"/>
        <v>248.84188561523922</v>
      </c>
    </row>
    <row r="72" spans="1:5" x14ac:dyDescent="0.3">
      <c r="A72" s="70">
        <f t="shared" si="8"/>
        <v>70</v>
      </c>
      <c r="B72" s="77">
        <v>5.52</v>
      </c>
      <c r="C72" s="78">
        <v>2.0444144671197401E-3</v>
      </c>
      <c r="D72" s="79">
        <f t="shared" si="6"/>
        <v>2.6894310544591007</v>
      </c>
      <c r="E72" s="80">
        <f t="shared" si="7"/>
        <v>245.8932588181996</v>
      </c>
    </row>
    <row r="73" spans="1:5" x14ac:dyDescent="0.3">
      <c r="A73" s="70">
        <f t="shared" si="8"/>
        <v>71</v>
      </c>
      <c r="B73" s="77">
        <v>5.6</v>
      </c>
      <c r="C73" s="78">
        <v>1.7984216490269701E-3</v>
      </c>
      <c r="D73" s="79">
        <f t="shared" si="6"/>
        <v>2.7451084781326291</v>
      </c>
      <c r="E73" s="80">
        <f t="shared" si="7"/>
        <v>242.59938243367367</v>
      </c>
    </row>
    <row r="74" spans="1:5" x14ac:dyDescent="0.3">
      <c r="A74" s="70">
        <f t="shared" si="8"/>
        <v>72</v>
      </c>
      <c r="B74" s="77">
        <v>5.68</v>
      </c>
      <c r="C74" s="78">
        <v>1.55545280370435E-3</v>
      </c>
      <c r="D74" s="79">
        <f t="shared" si="6"/>
        <v>2.8081431619270103</v>
      </c>
      <c r="E74" s="80">
        <f t="shared" si="7"/>
        <v>238.87025054039808</v>
      </c>
    </row>
    <row r="75" spans="1:5" x14ac:dyDescent="0.3">
      <c r="A75" s="70">
        <f t="shared" si="8"/>
        <v>73</v>
      </c>
      <c r="B75" s="77">
        <v>5.76</v>
      </c>
      <c r="C75" s="78">
        <v>1.31604619937585E-3</v>
      </c>
      <c r="D75" s="79">
        <f t="shared" si="6"/>
        <v>2.880728864687244</v>
      </c>
      <c r="E75" s="80">
        <f t="shared" si="7"/>
        <v>234.57608036510265</v>
      </c>
    </row>
    <row r="76" spans="1:5" x14ac:dyDescent="0.3">
      <c r="A76" s="70">
        <f t="shared" si="8"/>
        <v>74</v>
      </c>
      <c r="B76" s="77">
        <v>5.84</v>
      </c>
      <c r="C76" s="78">
        <v>1.08093901691602E-3</v>
      </c>
      <c r="D76" s="79">
        <f t="shared" si="6"/>
        <v>2.9661988068458904</v>
      </c>
      <c r="E76" s="80">
        <f t="shared" si="7"/>
        <v>229.51967858699714</v>
      </c>
    </row>
    <row r="77" spans="1:5" x14ac:dyDescent="0.3">
      <c r="A77" s="70">
        <f t="shared" si="8"/>
        <v>75</v>
      </c>
      <c r="B77" s="77">
        <v>5.92</v>
      </c>
      <c r="C77" s="78">
        <v>8.5114985371169698E-4</v>
      </c>
      <c r="D77" s="79">
        <f t="shared" si="6"/>
        <v>3.0699939711601978</v>
      </c>
      <c r="E77" s="80">
        <f t="shared" si="7"/>
        <v>223.37915666616271</v>
      </c>
    </row>
    <row r="78" spans="1:5" x14ac:dyDescent="0.3">
      <c r="A78" s="70">
        <f t="shared" si="8"/>
        <v>76</v>
      </c>
      <c r="B78" s="77">
        <v>6</v>
      </c>
      <c r="C78" s="78">
        <v>6.2809242734488898E-4</v>
      </c>
      <c r="D78" s="79">
        <f t="shared" si="6"/>
        <v>3.2019764426764135</v>
      </c>
      <c r="E78" s="80">
        <f t="shared" si="7"/>
        <v>215.57107365126339</v>
      </c>
    </row>
    <row r="79" spans="1:5" x14ac:dyDescent="0.3">
      <c r="A79" s="70">
        <f t="shared" si="8"/>
        <v>77</v>
      </c>
      <c r="B79" s="77">
        <v>6.08</v>
      </c>
      <c r="C79" s="78">
        <v>4.1371950423557902E-4</v>
      </c>
      <c r="D79" s="79">
        <f t="shared" si="6"/>
        <v>3.3832940044073267</v>
      </c>
      <c r="E79" s="80">
        <f t="shared" si="7"/>
        <v>204.84432669926255</v>
      </c>
    </row>
    <row r="80" spans="1:5" x14ac:dyDescent="0.3">
      <c r="A80" s="70">
        <f t="shared" si="8"/>
        <v>78</v>
      </c>
      <c r="B80" s="77">
        <v>6.16</v>
      </c>
      <c r="C80" s="78">
        <v>2.10669108038391E-4</v>
      </c>
      <c r="D80" s="79">
        <f t="shared" si="6"/>
        <v>3.6763991435189647</v>
      </c>
      <c r="E80" s="80">
        <f t="shared" si="7"/>
        <v>187.50422666941807</v>
      </c>
    </row>
    <row r="81" spans="1:5" x14ac:dyDescent="0.3">
      <c r="A81" s="70">
        <f t="shared" si="8"/>
        <v>79</v>
      </c>
      <c r="B81" s="77">
        <v>6.24</v>
      </c>
      <c r="C81" s="78">
        <v>2.23190614453985E-5</v>
      </c>
      <c r="D81" s="79">
        <f t="shared" si="6"/>
        <v>4.6513240721741811</v>
      </c>
      <c r="E81" s="80">
        <f t="shared" si="7"/>
        <v>129.82766789017546</v>
      </c>
    </row>
    <row r="82" spans="1:5" x14ac:dyDescent="0.3">
      <c r="A82" s="70">
        <f t="shared" si="8"/>
        <v>80</v>
      </c>
      <c r="B82" s="77">
        <v>6.32</v>
      </c>
      <c r="C82" s="78">
        <v>7.8605461659150604E-11</v>
      </c>
      <c r="D82" s="79">
        <f t="shared" si="6"/>
        <v>10.10454727729361</v>
      </c>
      <c r="E82" s="80">
        <f t="shared" si="7"/>
        <v>-192.78501692469001</v>
      </c>
    </row>
    <row r="83" spans="1:5" x14ac:dyDescent="0.3">
      <c r="A83" s="70">
        <f t="shared" si="8"/>
        <v>81</v>
      </c>
      <c r="B83" s="77">
        <v>6.4</v>
      </c>
      <c r="C83" s="78">
        <v>3.67017757656396E-11</v>
      </c>
      <c r="D83" s="79">
        <f t="shared" si="6"/>
        <v>10.435312922490111</v>
      </c>
      <c r="E83" s="80">
        <f t="shared" si="7"/>
        <v>-212.3531124945149</v>
      </c>
    </row>
    <row r="84" spans="1:5" x14ac:dyDescent="0.3">
      <c r="A84" s="70">
        <f t="shared" si="8"/>
        <v>82</v>
      </c>
      <c r="B84" s="77">
        <v>6.48</v>
      </c>
      <c r="C84" s="78">
        <v>2.3951556622596102E-11</v>
      </c>
      <c r="D84" s="79">
        <f t="shared" si="6"/>
        <v>10.620666256335616</v>
      </c>
      <c r="E84" s="80">
        <f t="shared" si="7"/>
        <v>-223.318615724815</v>
      </c>
    </row>
    <row r="85" spans="1:5" x14ac:dyDescent="0.3">
      <c r="A85" s="70">
        <f t="shared" si="8"/>
        <v>83</v>
      </c>
      <c r="B85" s="77">
        <v>6.56</v>
      </c>
      <c r="C85" s="78">
        <v>1.7784144971584301E-11</v>
      </c>
      <c r="D85" s="79">
        <f t="shared" si="6"/>
        <v>10.749967010042395</v>
      </c>
      <c r="E85" s="80">
        <f t="shared" si="7"/>
        <v>-230.96804831410805</v>
      </c>
    </row>
    <row r="86" spans="1:5" x14ac:dyDescent="0.3">
      <c r="A86" s="70">
        <f t="shared" si="8"/>
        <v>84</v>
      </c>
      <c r="B86" s="77">
        <v>6.64</v>
      </c>
      <c r="C86" s="78">
        <v>1.41484285602128E-11</v>
      </c>
      <c r="D86" s="79">
        <f t="shared" si="6"/>
        <v>10.849291793745842</v>
      </c>
      <c r="E86" s="80">
        <f t="shared" si="7"/>
        <v>-236.84410251800398</v>
      </c>
    </row>
    <row r="87" spans="1:5" x14ac:dyDescent="0.3">
      <c r="A87" s="70">
        <f t="shared" si="8"/>
        <v>85</v>
      </c>
      <c r="B87" s="77">
        <v>6.72</v>
      </c>
      <c r="C87" s="78">
        <v>1.1751523563555999E-11</v>
      </c>
      <c r="D87" s="79">
        <f t="shared" si="6"/>
        <v>10.929905824256002</v>
      </c>
      <c r="E87" s="80">
        <f t="shared" si="7"/>
        <v>-241.613228562985</v>
      </c>
    </row>
    <row r="88" spans="1:5" x14ac:dyDescent="0.3">
      <c r="A88" s="70">
        <f t="shared" si="8"/>
        <v>86</v>
      </c>
      <c r="B88" s="77">
        <v>6.8</v>
      </c>
      <c r="C88" s="78">
        <v>1.00527693402848E-11</v>
      </c>
      <c r="D88" s="79">
        <f t="shared" si="6"/>
        <v>10.997714282171092</v>
      </c>
      <c r="E88" s="80">
        <f t="shared" si="7"/>
        <v>-245.62477693324172</v>
      </c>
    </row>
    <row r="89" spans="1:5" x14ac:dyDescent="0.3">
      <c r="A89" s="70">
        <f t="shared" si="8"/>
        <v>87</v>
      </c>
      <c r="B89" s="77">
        <v>6.88</v>
      </c>
      <c r="C89" s="78">
        <v>8.7861405487305293E-12</v>
      </c>
      <c r="D89" s="79">
        <f t="shared" si="6"/>
        <v>11.056201853762493</v>
      </c>
      <c r="E89" s="80">
        <f t="shared" si="7"/>
        <v>-249.08490166858905</v>
      </c>
    </row>
    <row r="90" spans="1:5" x14ac:dyDescent="0.3">
      <c r="A90" s="70">
        <f t="shared" si="8"/>
        <v>88</v>
      </c>
      <c r="B90" s="77">
        <v>6.96</v>
      </c>
      <c r="C90" s="78">
        <v>7.8055155115926999E-12</v>
      </c>
      <c r="D90" s="79">
        <f t="shared" si="6"/>
        <v>11.107598408880007</v>
      </c>
      <c r="E90" s="80">
        <f t="shared" si="7"/>
        <v>-252.12552186934113</v>
      </c>
    </row>
    <row r="91" spans="1:5" x14ac:dyDescent="0.3">
      <c r="A91" s="70">
        <f t="shared" si="8"/>
        <v>89</v>
      </c>
      <c r="B91" s="77">
        <v>7.04</v>
      </c>
      <c r="C91" s="78">
        <v>7.02396583050433E-12</v>
      </c>
      <c r="D91" s="79">
        <f t="shared" si="6"/>
        <v>11.153417609809743</v>
      </c>
      <c r="E91" s="80">
        <f t="shared" si="7"/>
        <v>-254.83618579634435</v>
      </c>
    </row>
    <row r="92" spans="1:5" x14ac:dyDescent="0.3">
      <c r="A92" s="70">
        <f t="shared" si="8"/>
        <v>90</v>
      </c>
      <c r="B92" s="71">
        <v>7.12</v>
      </c>
      <c r="C92" s="78">
        <v>6.3865405838015797E-12</v>
      </c>
      <c r="D92" s="79">
        <f t="shared" si="6"/>
        <v>11.194734323719267</v>
      </c>
      <c r="E92" s="80">
        <f t="shared" si="7"/>
        <v>-257.28048259123182</v>
      </c>
    </row>
    <row r="93" spans="1:5" x14ac:dyDescent="0.3">
      <c r="A93" s="70">
        <f t="shared" si="8"/>
        <v>91</v>
      </c>
      <c r="B93" s="71">
        <v>7.2</v>
      </c>
      <c r="C93" s="78">
        <v>5.85680170558779E-12</v>
      </c>
      <c r="D93" s="79">
        <f t="shared" si="6"/>
        <v>11.232339479681594</v>
      </c>
      <c r="E93" s="80">
        <f t="shared" si="7"/>
        <v>-259.50520361796305</v>
      </c>
    </row>
    <row r="94" spans="1:5" x14ac:dyDescent="0.3">
      <c r="A94" s="70">
        <f t="shared" si="8"/>
        <v>92</v>
      </c>
      <c r="B94" s="71">
        <v>7.28</v>
      </c>
      <c r="C94" s="78">
        <v>5.4096321764731197E-12</v>
      </c>
      <c r="D94" s="79">
        <f t="shared" si="6"/>
        <v>11.266832263388576</v>
      </c>
      <c r="E94" s="80">
        <f t="shared" si="7"/>
        <v>-261.54579670206806</v>
      </c>
    </row>
    <row r="95" spans="1:5" x14ac:dyDescent="0.3">
      <c r="A95" s="70">
        <f t="shared" si="8"/>
        <v>93</v>
      </c>
      <c r="B95" s="71">
        <v>7.36</v>
      </c>
      <c r="C95" s="78">
        <v>5.0271643150256298E-12</v>
      </c>
      <c r="D95" s="79">
        <f t="shared" si="6"/>
        <v>11.298676919438192</v>
      </c>
      <c r="E95" s="80">
        <f t="shared" si="7"/>
        <v>-263.42972655396341</v>
      </c>
    </row>
    <row r="96" spans="1:5" x14ac:dyDescent="0.3">
      <c r="A96" s="70">
        <f t="shared" si="8"/>
        <v>94</v>
      </c>
      <c r="B96" s="71">
        <v>7.44</v>
      </c>
      <c r="C96" s="78">
        <v>4.6963299759017901E-12</v>
      </c>
      <c r="D96" s="79">
        <f t="shared" si="6"/>
        <v>11.328241396070782</v>
      </c>
      <c r="E96" s="80">
        <f t="shared" si="7"/>
        <v>-265.17876099154739</v>
      </c>
    </row>
    <row r="97" spans="1:5" x14ac:dyDescent="0.3">
      <c r="A97" s="70">
        <f t="shared" si="8"/>
        <v>95</v>
      </c>
      <c r="B97" s="71">
        <v>7.52</v>
      </c>
      <c r="C97" s="78">
        <v>4.4073578890419797E-12</v>
      </c>
      <c r="D97" s="79">
        <f t="shared" si="6"/>
        <v>11.35582168220502</v>
      </c>
      <c r="E97" s="80">
        <f t="shared" si="7"/>
        <v>-266.81041071924892</v>
      </c>
    </row>
    <row r="98" spans="1:5" x14ac:dyDescent="0.3">
      <c r="A98" s="70">
        <f t="shared" si="8"/>
        <v>96</v>
      </c>
      <c r="B98" s="71">
        <v>7.6</v>
      </c>
      <c r="C98" s="78">
        <v>4.1527940346969103E-12</v>
      </c>
      <c r="D98" s="79">
        <f t="shared" si="6"/>
        <v>11.381659607973379</v>
      </c>
      <c r="E98" s="80">
        <f t="shared" si="7"/>
        <v>-268.33898240770509</v>
      </c>
    </row>
    <row r="99" spans="1:5" x14ac:dyDescent="0.3">
      <c r="A99" s="70">
        <f t="shared" si="8"/>
        <v>97</v>
      </c>
      <c r="B99" s="71">
        <v>7.68</v>
      </c>
      <c r="C99" s="78">
        <v>3.9268534014860299E-12</v>
      </c>
      <c r="D99" s="79">
        <f t="shared" ref="D99:D130" si="9">-LOG10(C99)</f>
        <v>11.405955311643785</v>
      </c>
      <c r="E99" s="80">
        <f t="shared" ref="E99:E130" si="10">$H$2+$H$3*D99</f>
        <v>-269.77631623684624</v>
      </c>
    </row>
    <row r="100" spans="1:5" x14ac:dyDescent="0.3">
      <c r="A100" s="70">
        <f t="shared" ref="A100:A131" si="11">A99+1</f>
        <v>98</v>
      </c>
      <c r="B100" s="71">
        <v>7.76</v>
      </c>
      <c r="C100" s="78">
        <v>3.72497776738753E-12</v>
      </c>
      <c r="D100" s="79">
        <f t="shared" si="9"/>
        <v>11.428876315004207</v>
      </c>
      <c r="E100" s="80">
        <f t="shared" si="10"/>
        <v>-271.13232279564886</v>
      </c>
    </row>
    <row r="101" spans="1:5" x14ac:dyDescent="0.3">
      <c r="A101" s="70">
        <f t="shared" si="11"/>
        <v>99</v>
      </c>
      <c r="B101" s="71">
        <v>7.84</v>
      </c>
      <c r="C101" s="78">
        <v>3.5435269975398302E-12</v>
      </c>
      <c r="D101" s="79">
        <f t="shared" si="9"/>
        <v>11.450564254072802</v>
      </c>
      <c r="E101" s="80">
        <f t="shared" si="10"/>
        <v>-272.41538127094691</v>
      </c>
    </row>
    <row r="102" spans="1:5" x14ac:dyDescent="0.3">
      <c r="A102" s="70">
        <f t="shared" si="11"/>
        <v>100</v>
      </c>
      <c r="B102" s="71">
        <v>7.92</v>
      </c>
      <c r="C102" s="78">
        <v>3.3795590761955402E-12</v>
      </c>
      <c r="D102" s="79">
        <f t="shared" si="9"/>
        <v>11.47113995749346</v>
      </c>
      <c r="E102" s="80">
        <f t="shared" si="10"/>
        <v>-273.63263988531298</v>
      </c>
    </row>
    <row r="103" spans="1:5" x14ac:dyDescent="0.3">
      <c r="A103" s="70">
        <f t="shared" si="11"/>
        <v>101</v>
      </c>
      <c r="B103" s="71">
        <v>8</v>
      </c>
      <c r="C103" s="78">
        <v>3.2306704794009299E-12</v>
      </c>
      <c r="D103" s="79">
        <f t="shared" si="9"/>
        <v>11.490707336713395</v>
      </c>
      <c r="E103" s="80">
        <f t="shared" si="10"/>
        <v>-274.79024603996447</v>
      </c>
    </row>
    <row r="104" spans="1:5" x14ac:dyDescent="0.3">
      <c r="A104" s="70">
        <f t="shared" si="11"/>
        <v>102</v>
      </c>
      <c r="B104" s="71">
        <v>8.08</v>
      </c>
      <c r="C104" s="78">
        <v>3.09487842303476E-12</v>
      </c>
      <c r="D104" s="79">
        <f t="shared" si="9"/>
        <v>11.509356406819048</v>
      </c>
      <c r="E104" s="80">
        <f t="shared" si="10"/>
        <v>-275.89352502741485</v>
      </c>
    </row>
    <row r="105" spans="1:5" x14ac:dyDescent="0.3">
      <c r="A105" s="70">
        <f t="shared" si="11"/>
        <v>103</v>
      </c>
      <c r="B105" s="71">
        <v>8.16</v>
      </c>
      <c r="C105" s="78">
        <v>2.9705327080802902E-12</v>
      </c>
      <c r="D105" s="79">
        <f t="shared" si="9"/>
        <v>11.527165661311001</v>
      </c>
      <c r="E105" s="80">
        <f t="shared" si="10"/>
        <v>-276.94712052315879</v>
      </c>
    </row>
    <row r="106" spans="1:5" x14ac:dyDescent="0.3">
      <c r="A106" s="70">
        <f t="shared" si="11"/>
        <v>104</v>
      </c>
      <c r="B106" s="71">
        <v>8.24</v>
      </c>
      <c r="C106" s="78">
        <v>2.8562488337254099E-12</v>
      </c>
      <c r="D106" s="79">
        <f t="shared" si="9"/>
        <v>11.544203959918844</v>
      </c>
      <c r="E106" s="80">
        <f t="shared" si="10"/>
        <v>-277.95510626879877</v>
      </c>
    </row>
    <row r="107" spans="1:5" x14ac:dyDescent="0.3">
      <c r="A107" s="70">
        <f t="shared" si="11"/>
        <v>105</v>
      </c>
      <c r="B107" s="71">
        <v>8.32</v>
      </c>
      <c r="C107" s="78">
        <v>2.7508566241917701E-12</v>
      </c>
      <c r="D107" s="79">
        <f t="shared" si="9"/>
        <v>11.560532044632135</v>
      </c>
      <c r="E107" s="80">
        <f t="shared" si="10"/>
        <v>-278.92107576043702</v>
      </c>
    </row>
    <row r="108" spans="1:5" x14ac:dyDescent="0.3">
      <c r="A108" s="70">
        <f t="shared" si="11"/>
        <v>106</v>
      </c>
      <c r="B108" s="71">
        <v>8.4</v>
      </c>
      <c r="C108" s="78">
        <v>2.6533603280859202E-12</v>
      </c>
      <c r="D108" s="79">
        <f t="shared" si="9"/>
        <v>11.576203768535089</v>
      </c>
      <c r="E108" s="80">
        <f t="shared" si="10"/>
        <v>-279.84821494653579</v>
      </c>
    </row>
    <row r="109" spans="1:5" x14ac:dyDescent="0.3">
      <c r="A109" s="70">
        <f t="shared" si="11"/>
        <v>107</v>
      </c>
      <c r="B109" s="71">
        <v>8.48</v>
      </c>
      <c r="C109" s="78">
        <v>2.5629073089191199E-12</v>
      </c>
      <c r="D109" s="79">
        <f t="shared" si="9"/>
        <v>11.591267100391207</v>
      </c>
      <c r="E109" s="80">
        <f t="shared" si="10"/>
        <v>-280.7393616591437</v>
      </c>
    </row>
    <row r="110" spans="1:5" x14ac:dyDescent="0.3">
      <c r="A110" s="70">
        <f t="shared" si="11"/>
        <v>108</v>
      </c>
      <c r="B110" s="71">
        <v>8.56</v>
      </c>
      <c r="C110" s="78">
        <v>2.4787632437822199E-12</v>
      </c>
      <c r="D110" s="79">
        <f t="shared" si="9"/>
        <v>11.605764952388791</v>
      </c>
      <c r="E110" s="80">
        <f t="shared" si="10"/>
        <v>-281.59705458332087</v>
      </c>
    </row>
    <row r="111" spans="1:5" x14ac:dyDescent="0.3">
      <c r="A111" s="70">
        <f t="shared" si="11"/>
        <v>109</v>
      </c>
      <c r="B111" s="71">
        <v>8.64</v>
      </c>
      <c r="C111" s="78">
        <v>2.4002923049920901E-12</v>
      </c>
      <c r="D111" s="79">
        <f t="shared" si="9"/>
        <v>11.619735867157109</v>
      </c>
      <c r="E111" s="80">
        <f t="shared" si="10"/>
        <v>-282.42357390101449</v>
      </c>
    </row>
    <row r="112" spans="1:5" x14ac:dyDescent="0.3">
      <c r="A112" s="70">
        <f t="shared" si="11"/>
        <v>110</v>
      </c>
      <c r="B112" s="71">
        <v>8.7200000000000006</v>
      </c>
      <c r="C112" s="78">
        <v>2.32694119474803E-12</v>
      </c>
      <c r="D112" s="79">
        <f t="shared" si="9"/>
        <v>11.633214591839671</v>
      </c>
      <c r="E112" s="80">
        <f t="shared" si="10"/>
        <v>-283.22097525323488</v>
      </c>
    </row>
    <row r="113" spans="1:5" x14ac:dyDescent="0.3">
      <c r="A113" s="70">
        <f t="shared" si="11"/>
        <v>111</v>
      </c>
      <c r="B113" s="71">
        <v>8.8000000000000007</v>
      </c>
      <c r="C113" s="78">
        <v>2.2582261864608099E-12</v>
      </c>
      <c r="D113" s="79">
        <f t="shared" si="9"/>
        <v>11.646232560811336</v>
      </c>
      <c r="E113" s="80">
        <f t="shared" si="10"/>
        <v>-283.99111829759863</v>
      </c>
    </row>
    <row r="114" spans="1:5" x14ac:dyDescent="0.3">
      <c r="A114" s="70">
        <f t="shared" si="11"/>
        <v>112</v>
      </c>
      <c r="B114" s="71">
        <v>8.8800000000000008</v>
      </c>
      <c r="C114" s="78">
        <v>2.19372253239278E-12</v>
      </c>
      <c r="D114" s="79">
        <f t="shared" si="9"/>
        <v>11.658818303958729</v>
      </c>
      <c r="E114" s="80">
        <f t="shared" si="10"/>
        <v>-284.73569086219834</v>
      </c>
    </row>
    <row r="115" spans="1:5" x14ac:dyDescent="0.3">
      <c r="A115" s="70">
        <f t="shared" si="11"/>
        <v>113</v>
      </c>
      <c r="B115" s="71">
        <v>8.9600000000000009</v>
      </c>
      <c r="C115" s="78">
        <v>2.1330557484959302E-12</v>
      </c>
      <c r="D115" s="79">
        <f t="shared" si="9"/>
        <v>11.670997793895266</v>
      </c>
      <c r="E115" s="80">
        <f t="shared" si="10"/>
        <v>-285.45622948684388</v>
      </c>
    </row>
    <row r="116" spans="1:5" x14ac:dyDescent="0.3">
      <c r="A116" s="70">
        <f t="shared" si="11"/>
        <v>114</v>
      </c>
      <c r="B116" s="71">
        <v>9.0399999999999991</v>
      </c>
      <c r="C116" s="78">
        <v>2.0758943995485E-12</v>
      </c>
      <c r="D116" s="79">
        <f t="shared" si="9"/>
        <v>11.682794742759921</v>
      </c>
      <c r="E116" s="80">
        <f t="shared" si="10"/>
        <v>-286.15413698167686</v>
      </c>
    </row>
    <row r="117" spans="1:5" x14ac:dyDescent="0.3">
      <c r="A117" s="70">
        <f t="shared" si="11"/>
        <v>115</v>
      </c>
      <c r="B117" s="71">
        <v>9.1199999999999992</v>
      </c>
      <c r="C117" s="78">
        <v>2.0219440917520102E-12</v>
      </c>
      <c r="D117" s="79">
        <f t="shared" si="9"/>
        <v>11.694230857142289</v>
      </c>
      <c r="E117" s="80">
        <f t="shared" si="10"/>
        <v>-286.83069750853781</v>
      </c>
    </row>
    <row r="118" spans="1:5" x14ac:dyDescent="0.3">
      <c r="A118" s="70">
        <f t="shared" si="11"/>
        <v>116</v>
      </c>
      <c r="B118" s="71">
        <v>9.1999999999999993</v>
      </c>
      <c r="C118" s="78">
        <v>1.9709424434926302E-12</v>
      </c>
      <c r="D118" s="79">
        <f t="shared" si="9"/>
        <v>11.705326058033355</v>
      </c>
      <c r="E118" s="80">
        <f t="shared" si="10"/>
        <v>-287.48708959325324</v>
      </c>
    </row>
    <row r="119" spans="1:5" x14ac:dyDescent="0.3">
      <c r="A119" s="70">
        <f t="shared" si="11"/>
        <v>117</v>
      </c>
      <c r="B119" s="71">
        <v>9.2799999999999994</v>
      </c>
      <c r="C119" s="78">
        <v>1.9226548534127401E-12</v>
      </c>
      <c r="D119" s="79">
        <f t="shared" si="9"/>
        <v>11.716098671409862</v>
      </c>
      <c r="E119" s="80">
        <f t="shared" si="10"/>
        <v>-288.12439740060734</v>
      </c>
    </row>
    <row r="120" spans="1:5" x14ac:dyDescent="0.3">
      <c r="A120" s="70">
        <f t="shared" si="11"/>
        <v>118</v>
      </c>
      <c r="B120" s="71">
        <v>9.36</v>
      </c>
      <c r="C120" s="78">
        <v>1.8768709221645202E-12</v>
      </c>
      <c r="D120" s="79">
        <f t="shared" si="9"/>
        <v>11.726565594037828</v>
      </c>
      <c r="E120" s="80">
        <f t="shared" si="10"/>
        <v>-288.74362054327787</v>
      </c>
    </row>
    <row r="121" spans="1:5" x14ac:dyDescent="0.3">
      <c r="A121" s="70">
        <f t="shared" si="11"/>
        <v>119</v>
      </c>
      <c r="B121" s="71">
        <v>9.44</v>
      </c>
      <c r="C121" s="78">
        <v>1.83340141303978E-12</v>
      </c>
      <c r="D121" s="79">
        <f t="shared" si="9"/>
        <v>11.736742438266209</v>
      </c>
      <c r="E121" s="80">
        <f t="shared" si="10"/>
        <v>-289.34568264782888</v>
      </c>
    </row>
    <row r="122" spans="1:5" x14ac:dyDescent="0.3">
      <c r="A122" s="70">
        <f t="shared" si="11"/>
        <v>120</v>
      </c>
      <c r="B122" s="71">
        <v>9.52</v>
      </c>
      <c r="C122" s="78">
        <v>1.79207565914596E-12</v>
      </c>
      <c r="D122" s="79">
        <f t="shared" si="9"/>
        <v>11.746643658928376</v>
      </c>
      <c r="E122" s="80">
        <f t="shared" si="10"/>
        <v>-289.93143886220264</v>
      </c>
    </row>
    <row r="123" spans="1:5" x14ac:dyDescent="0.3">
      <c r="A123" s="70">
        <f t="shared" si="11"/>
        <v>121</v>
      </c>
      <c r="B123" s="71">
        <v>9.6</v>
      </c>
      <c r="C123" s="78">
        <v>1.7527393424422899E-12</v>
      </c>
      <c r="D123" s="79">
        <f t="shared" si="9"/>
        <v>11.756282664942118</v>
      </c>
      <c r="E123" s="80">
        <f t="shared" si="10"/>
        <v>-290.50168245797568</v>
      </c>
    </row>
    <row r="124" spans="1:5" x14ac:dyDescent="0.3">
      <c r="A124" s="70">
        <f t="shared" si="11"/>
        <v>122</v>
      </c>
      <c r="B124" s="71">
        <v>9.68</v>
      </c>
      <c r="C124" s="78">
        <v>1.71525258389045E-12</v>
      </c>
      <c r="D124" s="79">
        <f t="shared" si="9"/>
        <v>11.765671917771254</v>
      </c>
      <c r="E124" s="80">
        <f t="shared" si="10"/>
        <v>-291.0571506553473</v>
      </c>
    </row>
    <row r="125" spans="1:5" x14ac:dyDescent="0.3">
      <c r="A125" s="70">
        <f t="shared" si="11"/>
        <v>123</v>
      </c>
      <c r="B125" s="71">
        <v>9.76</v>
      </c>
      <c r="C125" s="78">
        <v>1.67948829505322E-12</v>
      </c>
      <c r="D125" s="79">
        <f t="shared" si="9"/>
        <v>11.774823018563318</v>
      </c>
      <c r="E125" s="80">
        <f t="shared" si="10"/>
        <v>-291.59852977820583</v>
      </c>
    </row>
    <row r="126" spans="1:5" x14ac:dyDescent="0.3">
      <c r="A126" s="70">
        <f t="shared" si="11"/>
        <v>124</v>
      </c>
      <c r="B126" s="71">
        <v>9.84</v>
      </c>
      <c r="C126" s="78">
        <v>1.6453307503324901E-12</v>
      </c>
      <c r="D126" s="79">
        <f t="shared" si="9"/>
        <v>11.78374678549182</v>
      </c>
      <c r="E126" s="80">
        <f t="shared" si="10"/>
        <v>-292.12645982969605</v>
      </c>
    </row>
    <row r="127" spans="1:5" x14ac:dyDescent="0.3">
      <c r="A127" s="70">
        <f t="shared" si="11"/>
        <v>125</v>
      </c>
      <c r="B127" s="71">
        <v>9.92</v>
      </c>
      <c r="C127" s="78">
        <v>1.6126743461573001E-12</v>
      </c>
      <c r="D127" s="79">
        <f t="shared" si="9"/>
        <v>11.792453322595952</v>
      </c>
      <c r="E127" s="80">
        <f t="shared" si="10"/>
        <v>-292.64153856477651</v>
      </c>
    </row>
    <row r="128" spans="1:5" x14ac:dyDescent="0.3">
      <c r="A128" s="70">
        <f t="shared" si="11"/>
        <v>126</v>
      </c>
      <c r="B128" s="71">
        <v>10</v>
      </c>
      <c r="C128" s="78">
        <v>1.58142251918394E-12</v>
      </c>
      <c r="D128" s="79">
        <f t="shared" si="9"/>
        <v>11.800952081215961</v>
      </c>
      <c r="E128" s="80">
        <f t="shared" si="10"/>
        <v>-293.14432512473616</v>
      </c>
    </row>
    <row r="129" spans="1:5" x14ac:dyDescent="0.3">
      <c r="A129" s="70">
        <f t="shared" si="11"/>
        <v>127</v>
      </c>
      <c r="B129" s="71">
        <v>10.08</v>
      </c>
      <c r="C129" s="78">
        <v>1.5514868002415499E-12</v>
      </c>
      <c r="D129" s="79">
        <f t="shared" si="9"/>
        <v>11.809251914960024</v>
      </c>
      <c r="E129" s="80">
        <f t="shared" si="10"/>
        <v>-293.63534328903495</v>
      </c>
    </row>
    <row r="130" spans="1:5" x14ac:dyDescent="0.3">
      <c r="A130" s="70">
        <f t="shared" si="11"/>
        <v>128</v>
      </c>
      <c r="B130" s="71">
        <v>10.16</v>
      </c>
      <c r="C130" s="78">
        <v>1.5227859845658699E-12</v>
      </c>
      <c r="D130" s="79">
        <f t="shared" si="9"/>
        <v>11.81736112900353</v>
      </c>
      <c r="E130" s="80">
        <f t="shared" si="10"/>
        <v>-294.11508439184877</v>
      </c>
    </row>
    <row r="131" spans="1:5" x14ac:dyDescent="0.3">
      <c r="A131" s="70">
        <f t="shared" si="11"/>
        <v>129</v>
      </c>
      <c r="B131" s="71">
        <v>10.24</v>
      </c>
      <c r="C131" s="78">
        <v>1.49524540198712E-12</v>
      </c>
      <c r="D131" s="79">
        <f t="shared" ref="D131:D152" si="12">-LOG10(C131)</f>
        <v>11.825287524408042</v>
      </c>
      <c r="E131" s="80">
        <f t="shared" ref="E131:E152" si="13">$H$2+$H$3*D131</f>
        <v>-294.58400994397971</v>
      </c>
    </row>
    <row r="132" spans="1:5" x14ac:dyDescent="0.3">
      <c r="A132" s="70">
        <f t="shared" ref="A132:A152" si="14">A131+1</f>
        <v>130</v>
      </c>
      <c r="B132" s="71">
        <v>10.32</v>
      </c>
      <c r="C132" s="78">
        <v>1.46879627330716E-12</v>
      </c>
      <c r="D132" s="79">
        <f t="shared" si="12"/>
        <v>11.833038438052004</v>
      </c>
      <c r="E132" s="80">
        <f t="shared" si="13"/>
        <v>-295.04255399515648</v>
      </c>
    </row>
    <row r="133" spans="1:5" x14ac:dyDescent="0.3">
      <c r="A133" s="70">
        <f t="shared" si="14"/>
        <v>131</v>
      </c>
      <c r="B133" s="71">
        <v>10.4</v>
      </c>
      <c r="C133" s="78">
        <v>1.44337514122532E-12</v>
      </c>
      <c r="D133" s="79">
        <f t="shared" si="12"/>
        <v>11.840620778684663</v>
      </c>
      <c r="E133" s="80">
        <f t="shared" si="13"/>
        <v>-295.49112526698457</v>
      </c>
    </row>
    <row r="134" spans="1:5" x14ac:dyDescent="0.3">
      <c r="A134" s="70">
        <f t="shared" si="14"/>
        <v>132</v>
      </c>
      <c r="B134" s="71">
        <v>10.48</v>
      </c>
      <c r="C134" s="78">
        <v>1.41892336593454E-12</v>
      </c>
      <c r="D134" s="79">
        <f t="shared" si="12"/>
        <v>11.848041059546395</v>
      </c>
      <c r="E134" s="80">
        <f t="shared" si="13"/>
        <v>-295.93010908276472</v>
      </c>
    </row>
    <row r="135" spans="1:5" x14ac:dyDescent="0.3">
      <c r="A135" s="70">
        <f t="shared" si="14"/>
        <v>133</v>
      </c>
      <c r="B135" s="71">
        <v>10.56</v>
      </c>
      <c r="C135" s="78">
        <v>1.39538667697709E-12</v>
      </c>
      <c r="D135" s="79">
        <f t="shared" si="12"/>
        <v>11.855305427940618</v>
      </c>
      <c r="E135" s="80">
        <f t="shared" si="13"/>
        <v>-296.35986911696693</v>
      </c>
    </row>
    <row r="136" spans="1:5" x14ac:dyDescent="0.3">
      <c r="A136" s="70">
        <f t="shared" si="14"/>
        <v>134</v>
      </c>
      <c r="B136" s="71">
        <v>10.64</v>
      </c>
      <c r="C136" s="78">
        <v>1.37271477417609E-12</v>
      </c>
      <c r="D136" s="79">
        <f t="shared" si="12"/>
        <v>11.862419692092985</v>
      </c>
      <c r="E136" s="80">
        <f t="shared" si="13"/>
        <v>-296.78074898422096</v>
      </c>
    </row>
    <row r="137" spans="1:5" x14ac:dyDescent="0.3">
      <c r="A137" s="70">
        <f t="shared" si="14"/>
        <v>135</v>
      </c>
      <c r="B137" s="71">
        <v>10.72</v>
      </c>
      <c r="C137" s="78">
        <v>1.35086097148831E-12</v>
      </c>
      <c r="D137" s="79">
        <f t="shared" si="12"/>
        <v>11.869389345591159</v>
      </c>
      <c r="E137" s="80">
        <f t="shared" si="13"/>
        <v>-297.19307368517298</v>
      </c>
    </row>
    <row r="138" spans="1:5" x14ac:dyDescent="0.3">
      <c r="A138" s="70">
        <f t="shared" si="14"/>
        <v>136</v>
      </c>
      <c r="B138" s="71">
        <v>10.8</v>
      </c>
      <c r="C138" s="78">
        <v>1.3297818784900401E-12</v>
      </c>
      <c r="D138" s="79">
        <f t="shared" si="12"/>
        <v>11.876219589662115</v>
      </c>
      <c r="E138" s="80">
        <f t="shared" si="13"/>
        <v>-297.5971509244107</v>
      </c>
    </row>
    <row r="139" spans="1:5" x14ac:dyDescent="0.3">
      <c r="A139" s="70">
        <f t="shared" si="14"/>
        <v>137</v>
      </c>
      <c r="B139" s="71">
        <v>10.88</v>
      </c>
      <c r="C139" s="78">
        <v>1.30943711493928E-12</v>
      </c>
      <c r="D139" s="79">
        <f t="shared" si="12"/>
        <v>11.882915353512628</v>
      </c>
      <c r="E139" s="80">
        <f t="shared" si="13"/>
        <v>-297.99327231380698</v>
      </c>
    </row>
    <row r="140" spans="1:5" x14ac:dyDescent="0.3">
      <c r="A140" s="70">
        <f t="shared" si="14"/>
        <v>138</v>
      </c>
      <c r="B140" s="71">
        <v>10.96</v>
      </c>
      <c r="C140" s="78">
        <v>1.2897890544770199E-12</v>
      </c>
      <c r="D140" s="79">
        <f t="shared" si="12"/>
        <v>11.889481312931629</v>
      </c>
      <c r="E140" s="80">
        <f t="shared" si="13"/>
        <v>-298.38171447303512</v>
      </c>
    </row>
    <row r="141" spans="1:5" x14ac:dyDescent="0.3">
      <c r="A141" s="70">
        <f t="shared" si="14"/>
        <v>139</v>
      </c>
      <c r="B141" s="71">
        <v>11.04</v>
      </c>
      <c r="C141" s="78">
        <v>1.2708025940571799E-12</v>
      </c>
      <c r="D141" s="79">
        <f t="shared" si="12"/>
        <v>11.895921907329649</v>
      </c>
      <c r="E141" s="80">
        <f t="shared" si="13"/>
        <v>-298.76274003762205</v>
      </c>
    </row>
    <row r="142" spans="1:5" x14ac:dyDescent="0.3">
      <c r="A142" s="70">
        <f t="shared" si="14"/>
        <v>140</v>
      </c>
      <c r="B142" s="71">
        <v>11.12</v>
      </c>
      <c r="C142" s="78">
        <v>1.2524449461429801E-12</v>
      </c>
      <c r="D142" s="79">
        <f t="shared" si="12"/>
        <v>11.902241355370339</v>
      </c>
      <c r="E142" s="80">
        <f t="shared" si="13"/>
        <v>-299.1365985837092</v>
      </c>
    </row>
    <row r="143" spans="1:5" x14ac:dyDescent="0.3">
      <c r="A143" s="70">
        <f t="shared" si="14"/>
        <v>141</v>
      </c>
      <c r="B143" s="71">
        <v>11.2</v>
      </c>
      <c r="C143" s="78">
        <v>1.2346854510908899E-12</v>
      </c>
      <c r="D143" s="79">
        <f t="shared" si="12"/>
        <v>11.908443669331476</v>
      </c>
      <c r="E143" s="80">
        <f t="shared" si="13"/>
        <v>-299.5035274776501</v>
      </c>
    </row>
    <row r="144" spans="1:5" x14ac:dyDescent="0.3">
      <c r="A144" s="70">
        <f t="shared" si="14"/>
        <v>142</v>
      </c>
      <c r="B144" s="71">
        <v>11.28</v>
      </c>
      <c r="C144" s="78">
        <v>1.21749540747198E-12</v>
      </c>
      <c r="D144" s="79">
        <f t="shared" si="12"/>
        <v>11.914532668317303</v>
      </c>
      <c r="E144" s="80">
        <f t="shared" si="13"/>
        <v>-299.86375265765162</v>
      </c>
    </row>
    <row r="145" spans="1:5" x14ac:dyDescent="0.3">
      <c r="A145" s="70">
        <f t="shared" si="14"/>
        <v>143</v>
      </c>
      <c r="B145" s="71">
        <v>11.36</v>
      </c>
      <c r="C145" s="78">
        <v>1.20084791836216E-12</v>
      </c>
      <c r="D145" s="79">
        <f t="shared" si="12"/>
        <v>11.9205119904308</v>
      </c>
      <c r="E145" s="80">
        <f t="shared" si="13"/>
        <v>-300.21748935388609</v>
      </c>
    </row>
    <row r="146" spans="1:5" x14ac:dyDescent="0.3">
      <c r="A146" s="70">
        <f t="shared" si="14"/>
        <v>144</v>
      </c>
      <c r="B146" s="71">
        <v>11.44</v>
      </c>
      <c r="C146" s="78">
        <v>1.18471775187607E-12</v>
      </c>
      <c r="D146" s="79">
        <f t="shared" si="12"/>
        <v>11.926385104002593</v>
      </c>
      <c r="E146" s="80">
        <f t="shared" si="13"/>
        <v>-300.5649427527934</v>
      </c>
    </row>
    <row r="147" spans="1:5" x14ac:dyDescent="0.3">
      <c r="A147" s="70">
        <f t="shared" si="14"/>
        <v>145</v>
      </c>
      <c r="B147" s="71">
        <v>11.52</v>
      </c>
      <c r="C147" s="78">
        <v>1.16908121442899E-12</v>
      </c>
      <c r="D147" s="79">
        <f t="shared" si="12"/>
        <v>11.932155317962865</v>
      </c>
      <c r="E147" s="80">
        <f t="shared" si="13"/>
        <v>-300.90630861068303</v>
      </c>
    </row>
    <row r="148" spans="1:5" x14ac:dyDescent="0.3">
      <c r="A148" s="70">
        <f t="shared" si="14"/>
        <v>146</v>
      </c>
      <c r="B148" s="71">
        <v>11.6</v>
      </c>
      <c r="C148" s="78">
        <v>1.1539160353925499E-12</v>
      </c>
      <c r="D148" s="79">
        <f t="shared" si="12"/>
        <v>11.93782579143363</v>
      </c>
      <c r="E148" s="80">
        <f t="shared" si="13"/>
        <v>-301.24177382121354</v>
      </c>
    </row>
    <row r="149" spans="1:5" x14ac:dyDescent="0.3">
      <c r="A149" s="70">
        <f t="shared" si="14"/>
        <v>147</v>
      </c>
      <c r="B149" s="71">
        <v>11.68</v>
      </c>
      <c r="C149" s="78">
        <v>1.1392012619676101E-12</v>
      </c>
      <c r="D149" s="79">
        <f t="shared" si="12"/>
        <v>11.943399542610601</v>
      </c>
      <c r="E149" s="80">
        <f t="shared" si="13"/>
        <v>-301.57151694084314</v>
      </c>
    </row>
    <row r="150" spans="1:5" x14ac:dyDescent="0.3">
      <c r="A150" s="70">
        <f t="shared" si="14"/>
        <v>148</v>
      </c>
      <c r="B150" s="71">
        <v>11.76</v>
      </c>
      <c r="C150" s="78">
        <v>1.12491716323427E-12</v>
      </c>
      <c r="D150" s="79">
        <f t="shared" si="12"/>
        <v>11.948879456996893</v>
      </c>
      <c r="E150" s="80">
        <f t="shared" si="13"/>
        <v>-301.89570867593613</v>
      </c>
    </row>
    <row r="151" spans="1:5" x14ac:dyDescent="0.3">
      <c r="A151" s="70">
        <f t="shared" si="14"/>
        <v>149</v>
      </c>
      <c r="B151" s="71">
        <v>11.84</v>
      </c>
      <c r="C151" s="78">
        <v>1.1110451424583799E-12</v>
      </c>
      <c r="D151" s="79">
        <f t="shared" si="12"/>
        <v>11.954268295044475</v>
      </c>
      <c r="E151" s="80">
        <f t="shared" si="13"/>
        <v>-302.21451233483106</v>
      </c>
    </row>
    <row r="152" spans="1:5" x14ac:dyDescent="0.3">
      <c r="A152" s="70">
        <f t="shared" si="14"/>
        <v>150</v>
      </c>
      <c r="B152" s="71">
        <v>11.92</v>
      </c>
      <c r="C152" s="78">
        <v>1.0975676568377601E-12</v>
      </c>
      <c r="D152" s="79">
        <f t="shared" si="12"/>
        <v>11.959568699253802</v>
      </c>
      <c r="E152" s="80">
        <f t="shared" si="13"/>
        <v>-302.52808424785496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MD152"/>
  <sheetViews>
    <sheetView workbookViewId="0">
      <selection activeCell="A2" sqref="A2"/>
    </sheetView>
  </sheetViews>
  <sheetFormatPr defaultColWidth="8.88671875" defaultRowHeight="14.4" x14ac:dyDescent="0.3"/>
  <cols>
    <col min="1" max="1" width="12" style="70" customWidth="1"/>
    <col min="2" max="2" width="19.6640625" style="71" customWidth="1"/>
    <col min="3" max="4" width="19.6640625" style="70" customWidth="1"/>
    <col min="5" max="5" width="15.33203125" style="72" customWidth="1"/>
    <col min="6" max="8" width="8.88671875" style="73"/>
    <col min="9" max="9" width="12" style="73" customWidth="1"/>
    <col min="10" max="1018" width="8.88671875" style="73"/>
  </cols>
  <sheetData>
    <row r="1" spans="1:14" x14ac:dyDescent="0.3">
      <c r="A1" s="71" t="s">
        <v>77</v>
      </c>
      <c r="F1" s="517"/>
      <c r="G1" s="517"/>
      <c r="H1" s="517"/>
      <c r="I1" s="518"/>
      <c r="J1" s="518"/>
      <c r="K1" s="518"/>
      <c r="L1" s="518"/>
      <c r="M1" s="518"/>
      <c r="N1" s="518"/>
    </row>
    <row r="2" spans="1:14" ht="16.2" x14ac:dyDescent="0.3">
      <c r="A2" s="444" t="s">
        <v>160</v>
      </c>
      <c r="B2" s="71" t="s">
        <v>71</v>
      </c>
      <c r="C2" s="71" t="s">
        <v>72</v>
      </c>
      <c r="D2" s="71" t="s">
        <v>73</v>
      </c>
      <c r="E2" s="71" t="s">
        <v>74</v>
      </c>
      <c r="G2" s="72" t="s">
        <v>75</v>
      </c>
      <c r="H2" s="75">
        <v>405</v>
      </c>
    </row>
    <row r="3" spans="1:14" x14ac:dyDescent="0.3">
      <c r="A3" s="70">
        <v>1</v>
      </c>
      <c r="B3" s="77">
        <v>0</v>
      </c>
      <c r="C3" s="78">
        <v>2.19872284597766E-2</v>
      </c>
      <c r="D3" s="79">
        <f t="shared" ref="D3:D34" si="0">-LOG10(C3)</f>
        <v>1.6578295109977608</v>
      </c>
      <c r="E3" s="84">
        <f t="shared" ref="E3:E34" si="1">$H$2+$H$3*D3</f>
        <v>306.92280612937247</v>
      </c>
      <c r="F3" s="85"/>
      <c r="G3" s="72" t="s">
        <v>31</v>
      </c>
      <c r="H3" s="82">
        <v>-59.16</v>
      </c>
      <c r="I3" s="81"/>
      <c r="J3" s="81"/>
      <c r="K3" s="81"/>
      <c r="L3" s="81"/>
      <c r="M3" s="81"/>
      <c r="N3" s="81"/>
    </row>
    <row r="4" spans="1:14" ht="15.6" x14ac:dyDescent="0.35">
      <c r="A4" s="70">
        <f t="shared" ref="A4:A35" si="2">A3+1</f>
        <v>2</v>
      </c>
      <c r="B4" s="77">
        <v>0.08</v>
      </c>
      <c r="C4" s="78">
        <v>2.1629642744600001E-2</v>
      </c>
      <c r="D4" s="79">
        <f t="shared" si="0"/>
        <v>1.6649506537153318</v>
      </c>
      <c r="E4" s="84">
        <f t="shared" si="1"/>
        <v>306.50151932620099</v>
      </c>
      <c r="F4" s="85"/>
      <c r="G4" s="72" t="s">
        <v>76</v>
      </c>
      <c r="H4" s="83">
        <v>0</v>
      </c>
      <c r="I4" s="81"/>
      <c r="J4" s="81"/>
      <c r="K4" s="81"/>
      <c r="L4" s="81"/>
      <c r="M4" s="81"/>
      <c r="N4" s="81"/>
    </row>
    <row r="5" spans="1:14" x14ac:dyDescent="0.3">
      <c r="A5" s="70">
        <f t="shared" si="2"/>
        <v>3</v>
      </c>
      <c r="B5" s="77">
        <v>0.16</v>
      </c>
      <c r="C5" s="78">
        <v>2.12745765782319E-2</v>
      </c>
      <c r="D5" s="79">
        <f t="shared" si="0"/>
        <v>1.672139074795306</v>
      </c>
      <c r="E5" s="84">
        <f t="shared" si="1"/>
        <v>306.0762523351097</v>
      </c>
      <c r="F5" s="85"/>
      <c r="G5" s="85"/>
      <c r="H5" s="85"/>
      <c r="I5" s="81"/>
      <c r="J5" s="81"/>
      <c r="K5" s="81"/>
      <c r="L5" s="81"/>
      <c r="M5" s="81"/>
      <c r="N5" s="81"/>
    </row>
    <row r="6" spans="1:14" x14ac:dyDescent="0.3">
      <c r="A6" s="70">
        <f t="shared" si="2"/>
        <v>4</v>
      </c>
      <c r="B6" s="77">
        <v>0.24</v>
      </c>
      <c r="C6" s="78">
        <v>2.0921995209200999E-2</v>
      </c>
      <c r="D6" s="79">
        <f t="shared" si="0"/>
        <v>1.6793969016867907</v>
      </c>
      <c r="E6" s="84">
        <f t="shared" si="1"/>
        <v>305.64687929620948</v>
      </c>
      <c r="F6" s="85"/>
      <c r="G6" s="85"/>
      <c r="H6" s="85"/>
      <c r="I6" s="81"/>
      <c r="J6" s="81"/>
      <c r="K6" s="81"/>
      <c r="L6" s="81"/>
      <c r="M6" s="81"/>
      <c r="N6" s="81"/>
    </row>
    <row r="7" spans="1:14" x14ac:dyDescent="0.3">
      <c r="A7" s="70">
        <f t="shared" si="2"/>
        <v>5</v>
      </c>
      <c r="B7" s="77">
        <v>0.32</v>
      </c>
      <c r="C7" s="78">
        <v>2.0571864165606302E-2</v>
      </c>
      <c r="D7" s="79">
        <f t="shared" si="0"/>
        <v>1.6867263519536306</v>
      </c>
      <c r="E7" s="84">
        <f t="shared" si="1"/>
        <v>305.2132690184232</v>
      </c>
      <c r="F7" s="85"/>
      <c r="G7" s="85"/>
      <c r="H7" s="85"/>
      <c r="I7" s="81"/>
      <c r="J7" s="81"/>
      <c r="K7" s="81"/>
      <c r="L7" s="81"/>
      <c r="M7" s="81"/>
      <c r="N7" s="81"/>
    </row>
    <row r="8" spans="1:14" x14ac:dyDescent="0.3">
      <c r="A8" s="70">
        <f t="shared" si="2"/>
        <v>6</v>
      </c>
      <c r="B8" s="77">
        <v>0.4</v>
      </c>
      <c r="C8" s="78">
        <v>2.0224148925772699E-2</v>
      </c>
      <c r="D8" s="79">
        <f t="shared" si="0"/>
        <v>1.6941297453457331</v>
      </c>
      <c r="E8" s="84">
        <f t="shared" si="1"/>
        <v>304.77528426534644</v>
      </c>
      <c r="F8" s="85"/>
      <c r="G8" s="85"/>
      <c r="H8" s="85"/>
      <c r="I8" s="81"/>
      <c r="J8" s="81"/>
      <c r="K8" s="81"/>
      <c r="L8" s="81"/>
      <c r="M8" s="81"/>
      <c r="N8" s="81"/>
    </row>
    <row r="9" spans="1:14" x14ac:dyDescent="0.3">
      <c r="A9" s="70">
        <f t="shared" si="2"/>
        <v>7</v>
      </c>
      <c r="B9" s="77">
        <v>0.48</v>
      </c>
      <c r="C9" s="78">
        <v>1.9878815211588401E-2</v>
      </c>
      <c r="D9" s="79">
        <f t="shared" si="0"/>
        <v>1.7016095033593654</v>
      </c>
      <c r="E9" s="84">
        <f t="shared" si="1"/>
        <v>304.33278178125994</v>
      </c>
      <c r="F9" s="85"/>
      <c r="G9" s="85"/>
      <c r="H9" s="85"/>
      <c r="I9" s="81"/>
      <c r="J9" s="81"/>
      <c r="K9" s="81"/>
      <c r="L9" s="81"/>
      <c r="M9" s="81"/>
      <c r="N9" s="81"/>
    </row>
    <row r="10" spans="1:14" x14ac:dyDescent="0.3">
      <c r="A10" s="70">
        <f t="shared" si="2"/>
        <v>8</v>
      </c>
      <c r="B10" s="77">
        <v>0.56000000000000005</v>
      </c>
      <c r="C10" s="78">
        <v>1.9535828934417802E-2</v>
      </c>
      <c r="D10" s="79">
        <f t="shared" si="0"/>
        <v>1.7091681562843106</v>
      </c>
      <c r="E10" s="84">
        <f t="shared" si="1"/>
        <v>303.88561187422022</v>
      </c>
      <c r="F10" s="85"/>
      <c r="G10" s="85"/>
      <c r="H10" s="85"/>
      <c r="I10" s="81"/>
      <c r="J10" s="81"/>
      <c r="K10" s="81"/>
      <c r="L10" s="81"/>
      <c r="M10" s="81"/>
      <c r="N10" s="81"/>
    </row>
    <row r="11" spans="1:14" x14ac:dyDescent="0.3">
      <c r="A11" s="70">
        <f t="shared" si="2"/>
        <v>9</v>
      </c>
      <c r="B11" s="77">
        <v>0.64</v>
      </c>
      <c r="C11" s="78">
        <v>1.91951562109039E-2</v>
      </c>
      <c r="D11" s="79">
        <f t="shared" si="0"/>
        <v>1.7168083492273511</v>
      </c>
      <c r="E11" s="84">
        <f t="shared" si="1"/>
        <v>303.43361805970994</v>
      </c>
      <c r="F11" s="85"/>
      <c r="G11" s="85"/>
      <c r="H11" s="85"/>
      <c r="I11" s="81"/>
      <c r="J11" s="81"/>
      <c r="K11" s="81"/>
      <c r="L11" s="81"/>
      <c r="M11" s="81"/>
      <c r="N11" s="81"/>
    </row>
    <row r="12" spans="1:14" x14ac:dyDescent="0.3">
      <c r="A12" s="70">
        <f t="shared" si="2"/>
        <v>10</v>
      </c>
      <c r="B12" s="77">
        <v>0.72</v>
      </c>
      <c r="C12" s="78">
        <v>1.8856763378912601E-2</v>
      </c>
      <c r="D12" s="79">
        <f t="shared" si="0"/>
        <v>1.7245328485714204</v>
      </c>
      <c r="E12" s="84">
        <f t="shared" si="1"/>
        <v>302.97663667851475</v>
      </c>
      <c r="F12" s="85"/>
      <c r="G12" s="85"/>
      <c r="H12" s="85"/>
      <c r="I12" s="81"/>
      <c r="J12" s="81"/>
      <c r="K12" s="81"/>
      <c r="L12" s="81"/>
      <c r="M12" s="81"/>
      <c r="N12" s="81"/>
    </row>
    <row r="13" spans="1:14" x14ac:dyDescent="0.3">
      <c r="A13" s="70">
        <f t="shared" si="2"/>
        <v>11</v>
      </c>
      <c r="B13" s="77">
        <v>0.8</v>
      </c>
      <c r="C13" s="78">
        <v>1.8520617013581899E-2</v>
      </c>
      <c r="D13" s="79">
        <f t="shared" si="0"/>
        <v>1.7323445489105533</v>
      </c>
      <c r="E13" s="84">
        <f t="shared" si="1"/>
        <v>302.51449648645166</v>
      </c>
      <c r="F13" s="85"/>
      <c r="G13" s="85"/>
      <c r="H13" s="85"/>
      <c r="I13" s="81"/>
      <c r="J13" s="81"/>
      <c r="K13" s="81"/>
      <c r="L13" s="81"/>
      <c r="M13" s="81"/>
      <c r="N13" s="81"/>
    </row>
    <row r="14" spans="1:14" x14ac:dyDescent="0.3">
      <c r="A14" s="70">
        <f t="shared" si="2"/>
        <v>12</v>
      </c>
      <c r="B14" s="77">
        <v>0.88</v>
      </c>
      <c r="C14" s="78">
        <v>1.8186683943440401E-2</v>
      </c>
      <c r="D14" s="79">
        <f t="shared" si="0"/>
        <v>1.7402464805050413</v>
      </c>
      <c r="E14" s="84">
        <f t="shared" si="1"/>
        <v>302.04701821332173</v>
      </c>
      <c r="F14" s="85"/>
      <c r="G14" s="85"/>
      <c r="H14" s="85"/>
      <c r="I14" s="81"/>
      <c r="J14" s="81"/>
      <c r="K14" s="81"/>
      <c r="L14" s="81"/>
      <c r="M14" s="81"/>
      <c r="N14" s="81"/>
    </row>
    <row r="15" spans="1:14" x14ac:dyDescent="0.3">
      <c r="A15" s="70">
        <f t="shared" si="2"/>
        <v>13</v>
      </c>
      <c r="B15" s="77">
        <v>0.96</v>
      </c>
      <c r="C15" s="78">
        <v>1.7854931266569101E-2</v>
      </c>
      <c r="D15" s="79">
        <f t="shared" si="0"/>
        <v>1.7482418173058236</v>
      </c>
      <c r="E15" s="84">
        <f t="shared" si="1"/>
        <v>301.57401408818748</v>
      </c>
      <c r="F15" s="85"/>
      <c r="G15" s="85"/>
      <c r="H15" s="85"/>
      <c r="I15" s="81"/>
      <c r="J15" s="81"/>
      <c r="K15" s="81"/>
      <c r="L15" s="81"/>
      <c r="M15" s="81"/>
      <c r="N15" s="81"/>
    </row>
    <row r="16" spans="1:14" x14ac:dyDescent="0.3">
      <c r="A16" s="70">
        <f t="shared" si="2"/>
        <v>14</v>
      </c>
      <c r="B16" s="77">
        <v>1.04</v>
      </c>
      <c r="C16" s="78">
        <v>1.7525326366784E-2</v>
      </c>
      <c r="D16" s="79">
        <f t="shared" si="0"/>
        <v>1.7563338856024686</v>
      </c>
      <c r="E16" s="84">
        <f t="shared" si="1"/>
        <v>301.09528732775794</v>
      </c>
      <c r="F16" s="85"/>
      <c r="G16" s="85"/>
      <c r="H16" s="85"/>
      <c r="I16" s="81"/>
      <c r="J16" s="81"/>
      <c r="K16" s="81"/>
      <c r="L16" s="81"/>
      <c r="M16" s="81"/>
      <c r="N16" s="81"/>
    </row>
    <row r="17" spans="1:14" x14ac:dyDescent="0.3">
      <c r="A17" s="70">
        <f t="shared" si="2"/>
        <v>15</v>
      </c>
      <c r="B17" s="77">
        <v>1.1200000000000001</v>
      </c>
      <c r="C17" s="78">
        <v>1.71978369298279E-2</v>
      </c>
      <c r="D17" s="79">
        <f t="shared" si="0"/>
        <v>1.7645261733549324</v>
      </c>
      <c r="E17" s="84">
        <f t="shared" si="1"/>
        <v>300.61063158432222</v>
      </c>
      <c r="F17" s="85"/>
      <c r="G17" s="85"/>
      <c r="H17" s="85"/>
      <c r="I17" s="81"/>
      <c r="J17" s="81"/>
      <c r="K17" s="81"/>
      <c r="L17" s="81"/>
      <c r="M17" s="81"/>
      <c r="N17" s="81"/>
    </row>
    <row r="18" spans="1:14" x14ac:dyDescent="0.3">
      <c r="A18" s="70">
        <f t="shared" si="2"/>
        <v>16</v>
      </c>
      <c r="B18" s="77">
        <v>1.2</v>
      </c>
      <c r="C18" s="78">
        <v>1.68724309595654E-2</v>
      </c>
      <c r="D18" s="79">
        <f t="shared" si="0"/>
        <v>1.7728223402759864</v>
      </c>
      <c r="E18" s="84">
        <f t="shared" si="1"/>
        <v>300.11983034927266</v>
      </c>
      <c r="F18" s="85"/>
      <c r="G18" s="85"/>
      <c r="H18" s="85"/>
      <c r="I18" s="81"/>
      <c r="J18" s="81"/>
      <c r="K18" s="81"/>
      <c r="L18" s="81"/>
      <c r="M18" s="81"/>
      <c r="N18" s="81"/>
    </row>
    <row r="19" spans="1:14" x14ac:dyDescent="0.3">
      <c r="A19" s="70">
        <f t="shared" si="2"/>
        <v>17</v>
      </c>
      <c r="B19" s="77">
        <v>1.28</v>
      </c>
      <c r="C19" s="78">
        <v>1.6549076794184301E-2</v>
      </c>
      <c r="D19" s="79">
        <f t="shared" si="0"/>
        <v>1.781226228738698</v>
      </c>
      <c r="E19" s="84">
        <f t="shared" si="1"/>
        <v>299.6226563078186</v>
      </c>
      <c r="F19" s="85"/>
      <c r="G19" s="85"/>
      <c r="H19" s="85"/>
      <c r="I19" s="81"/>
      <c r="J19" s="81"/>
      <c r="K19" s="81"/>
      <c r="L19" s="81"/>
      <c r="M19" s="81"/>
      <c r="N19" s="81"/>
    </row>
    <row r="20" spans="1:14" x14ac:dyDescent="0.3">
      <c r="A20" s="70">
        <f t="shared" si="2"/>
        <v>18</v>
      </c>
      <c r="B20" s="77">
        <v>1.36</v>
      </c>
      <c r="C20" s="78">
        <v>1.6227743122416701E-2</v>
      </c>
      <c r="D20" s="79">
        <f t="shared" si="0"/>
        <v>1.7897418755918131</v>
      </c>
      <c r="E20" s="84">
        <f t="shared" si="1"/>
        <v>299.11887063998836</v>
      </c>
      <c r="F20" s="85"/>
      <c r="G20" s="85"/>
      <c r="H20" s="85"/>
      <c r="I20" s="81"/>
      <c r="J20" s="81"/>
      <c r="K20" s="81"/>
      <c r="L20" s="81"/>
      <c r="M20" s="81"/>
      <c r="N20" s="81"/>
    </row>
    <row r="21" spans="1:14" x14ac:dyDescent="0.3">
      <c r="A21" s="70">
        <f t="shared" si="2"/>
        <v>19</v>
      </c>
      <c r="B21" s="77">
        <v>1.44</v>
      </c>
      <c r="C21" s="78">
        <v>1.59083989997999E-2</v>
      </c>
      <c r="D21" s="79">
        <f t="shared" si="0"/>
        <v>1.7983735249755788</v>
      </c>
      <c r="E21" s="84">
        <f t="shared" si="1"/>
        <v>298.60822226244477</v>
      </c>
      <c r="F21" s="85"/>
      <c r="G21" s="85"/>
      <c r="H21" s="85"/>
      <c r="I21" s="81"/>
      <c r="J21" s="81"/>
      <c r="K21" s="81"/>
      <c r="L21" s="81"/>
      <c r="M21" s="81"/>
      <c r="N21" s="81"/>
    </row>
    <row r="22" spans="1:14" x14ac:dyDescent="0.3">
      <c r="A22" s="70">
        <f t="shared" si="2"/>
        <v>20</v>
      </c>
      <c r="B22" s="77">
        <v>1.52</v>
      </c>
      <c r="C22" s="78">
        <v>1.5591013865011299E-2</v>
      </c>
      <c r="D22" s="79">
        <f t="shared" si="0"/>
        <v>1.8071256422413777</v>
      </c>
      <c r="E22" s="84">
        <f t="shared" si="1"/>
        <v>298.0904470050001</v>
      </c>
      <c r="F22" s="85"/>
      <c r="G22" s="85"/>
      <c r="H22" s="85"/>
      <c r="I22" s="81"/>
      <c r="J22" s="81"/>
      <c r="K22" s="81"/>
      <c r="L22" s="81"/>
      <c r="M22" s="81"/>
      <c r="N22" s="81"/>
    </row>
    <row r="23" spans="1:14" x14ac:dyDescent="0.3">
      <c r="A23" s="70">
        <f t="shared" si="2"/>
        <v>21</v>
      </c>
      <c r="B23" s="77">
        <v>1.6</v>
      </c>
      <c r="C23" s="78">
        <v>1.52755575563187E-2</v>
      </c>
      <c r="D23" s="79">
        <f t="shared" si="0"/>
        <v>1.8160029290910777</v>
      </c>
      <c r="E23" s="84">
        <f t="shared" si="1"/>
        <v>297.56526671497181</v>
      </c>
      <c r="F23" s="85"/>
      <c r="G23" s="85"/>
      <c r="H23" s="85"/>
      <c r="I23" s="81"/>
      <c r="J23" s="81"/>
      <c r="K23" s="81"/>
      <c r="L23" s="81"/>
      <c r="M23" s="81"/>
      <c r="N23" s="81"/>
    </row>
    <row r="24" spans="1:14" x14ac:dyDescent="0.3">
      <c r="A24" s="70">
        <f t="shared" si="2"/>
        <v>22</v>
      </c>
      <c r="B24" s="77">
        <v>1.68</v>
      </c>
      <c r="C24" s="78">
        <v>1.49620003282026E-2</v>
      </c>
      <c r="D24" s="79">
        <f t="shared" si="0"/>
        <v>1.8250103400660933</v>
      </c>
      <c r="E24" s="84">
        <f t="shared" si="1"/>
        <v>297.03238828168992</v>
      </c>
      <c r="F24" s="85"/>
      <c r="G24" s="85"/>
      <c r="H24" s="85"/>
      <c r="I24" s="81"/>
      <c r="J24" s="81"/>
      <c r="K24" s="81"/>
      <c r="L24" s="81"/>
      <c r="M24" s="81"/>
      <c r="N24" s="81"/>
    </row>
    <row r="25" spans="1:14" x14ac:dyDescent="0.3">
      <c r="A25" s="70">
        <f t="shared" si="2"/>
        <v>23</v>
      </c>
      <c r="B25" s="77">
        <v>1.76</v>
      </c>
      <c r="C25" s="78">
        <v>1.4650312868217E-2</v>
      </c>
      <c r="D25" s="79">
        <f t="shared" si="0"/>
        <v>1.8341531005324438</v>
      </c>
      <c r="E25" s="84">
        <f t="shared" si="1"/>
        <v>296.49150257250062</v>
      </c>
      <c r="F25" s="85"/>
      <c r="G25" s="85"/>
      <c r="H25" s="85"/>
      <c r="I25" s="81"/>
      <c r="J25" s="81"/>
      <c r="K25" s="81"/>
      <c r="L25" s="81"/>
      <c r="M25" s="81"/>
      <c r="N25" s="81"/>
    </row>
    <row r="26" spans="1:14" x14ac:dyDescent="0.3">
      <c r="A26" s="70">
        <f t="shared" si="2"/>
        <v>24</v>
      </c>
      <c r="B26" s="77">
        <v>1.84</v>
      </c>
      <c r="C26" s="78">
        <v>1.43404663141733E-2</v>
      </c>
      <c r="D26" s="79">
        <f t="shared" si="0"/>
        <v>1.8434367263265456</v>
      </c>
      <c r="E26" s="84">
        <f t="shared" si="1"/>
        <v>295.94228327052156</v>
      </c>
      <c r="F26" s="85"/>
      <c r="G26" s="85"/>
      <c r="H26" s="85"/>
      <c r="I26" s="81"/>
      <c r="J26" s="81"/>
      <c r="K26" s="81"/>
      <c r="L26" s="81"/>
      <c r="M26" s="81"/>
      <c r="N26" s="81"/>
    </row>
    <row r="27" spans="1:14" x14ac:dyDescent="0.3">
      <c r="A27" s="70">
        <f t="shared" si="2"/>
        <v>25</v>
      </c>
      <c r="B27" s="77">
        <v>1.92</v>
      </c>
      <c r="C27" s="78">
        <v>1.40324322717434E-2</v>
      </c>
      <c r="D27" s="79">
        <f t="shared" si="0"/>
        <v>1.8528670452479012</v>
      </c>
      <c r="E27" s="84">
        <f t="shared" si="1"/>
        <v>295.38438560313415</v>
      </c>
      <c r="F27" s="85"/>
      <c r="G27" s="85"/>
      <c r="H27" s="85"/>
      <c r="I27" s="81"/>
      <c r="J27" s="81"/>
      <c r="K27" s="81"/>
      <c r="L27" s="81"/>
      <c r="M27" s="81"/>
      <c r="N27" s="81"/>
    </row>
    <row r="28" spans="1:14" x14ac:dyDescent="0.3">
      <c r="A28" s="70">
        <f t="shared" si="2"/>
        <v>26</v>
      </c>
      <c r="B28" s="77">
        <v>2</v>
      </c>
      <c r="C28" s="78">
        <v>1.3726182832598801E-2</v>
      </c>
      <c r="D28" s="79">
        <f t="shared" si="0"/>
        <v>1.8624502206092739</v>
      </c>
      <c r="E28" s="84">
        <f t="shared" si="1"/>
        <v>294.81744494875534</v>
      </c>
      <c r="F28" s="85"/>
      <c r="G28" s="85"/>
      <c r="H28" s="85"/>
      <c r="I28" s="81"/>
      <c r="J28" s="81"/>
      <c r="K28" s="81"/>
      <c r="L28" s="81"/>
      <c r="M28" s="81"/>
      <c r="N28" s="81"/>
    </row>
    <row r="29" spans="1:14" x14ac:dyDescent="0.3">
      <c r="A29" s="70">
        <f t="shared" si="2"/>
        <v>27</v>
      </c>
      <c r="B29" s="77">
        <v>2.08</v>
      </c>
      <c r="C29" s="78">
        <v>1.3421690593221E-2</v>
      </c>
      <c r="D29" s="79">
        <f t="shared" si="0"/>
        <v>1.87219277708325</v>
      </c>
      <c r="E29" s="84">
        <f t="shared" si="1"/>
        <v>294.24107530775495</v>
      </c>
      <c r="F29" s="85"/>
      <c r="G29" s="85"/>
      <c r="H29" s="85"/>
      <c r="I29" s="81"/>
      <c r="J29" s="81"/>
      <c r="K29" s="81"/>
      <c r="L29" s="81"/>
      <c r="M29" s="81"/>
      <c r="N29" s="81"/>
    </row>
    <row r="30" spans="1:14" x14ac:dyDescent="0.3">
      <c r="A30" s="70">
        <f t="shared" si="2"/>
        <v>28</v>
      </c>
      <c r="B30" s="77">
        <v>2.16</v>
      </c>
      <c r="C30" s="78">
        <v>1.31189286745413E-2</v>
      </c>
      <c r="D30" s="79">
        <f t="shared" si="0"/>
        <v>1.8821016291167703</v>
      </c>
      <c r="E30" s="84">
        <f t="shared" si="1"/>
        <v>293.6548676214519</v>
      </c>
      <c r="F30" s="85"/>
      <c r="G30" s="85"/>
      <c r="H30" s="85"/>
      <c r="I30" s="81"/>
      <c r="J30" s="81"/>
      <c r="K30" s="81"/>
      <c r="L30" s="81"/>
      <c r="M30" s="81"/>
      <c r="N30" s="81"/>
    </row>
    <row r="31" spans="1:14" x14ac:dyDescent="0.3">
      <c r="A31" s="70">
        <f t="shared" si="2"/>
        <v>29</v>
      </c>
      <c r="B31" s="77">
        <v>2.2400000000000002</v>
      </c>
      <c r="C31" s="78">
        <v>1.28178707425923E-2</v>
      </c>
      <c r="D31" s="79">
        <f t="shared" si="0"/>
        <v>1.8921841122231604</v>
      </c>
      <c r="E31" s="84">
        <f t="shared" si="1"/>
        <v>293.05838792087786</v>
      </c>
      <c r="F31" s="85"/>
      <c r="G31" s="85"/>
      <c r="H31" s="85"/>
      <c r="I31" s="81"/>
      <c r="J31" s="81"/>
      <c r="K31" s="81"/>
      <c r="L31" s="81"/>
      <c r="M31" s="81"/>
      <c r="N31" s="81"/>
    </row>
    <row r="32" spans="1:14" x14ac:dyDescent="0.3">
      <c r="A32" s="70">
        <f t="shared" si="2"/>
        <v>30</v>
      </c>
      <c r="B32" s="77">
        <v>2.3199999999999998</v>
      </c>
      <c r="C32" s="78">
        <v>1.25184910303844E-2</v>
      </c>
      <c r="D32" s="79">
        <f t="shared" si="0"/>
        <v>1.9024480175052023</v>
      </c>
      <c r="E32" s="84">
        <f t="shared" si="1"/>
        <v>292.45117528439221</v>
      </c>
      <c r="F32" s="85"/>
      <c r="G32" s="85"/>
      <c r="H32" s="85"/>
      <c r="I32" s="81"/>
      <c r="J32" s="81"/>
      <c r="K32" s="81"/>
      <c r="L32" s="81"/>
      <c r="M32" s="81"/>
      <c r="N32" s="81"/>
    </row>
    <row r="33" spans="1:14" x14ac:dyDescent="0.3">
      <c r="A33" s="70">
        <f t="shared" si="2"/>
        <v>31</v>
      </c>
      <c r="B33" s="77">
        <v>2.4</v>
      </c>
      <c r="C33" s="78">
        <v>1.22207643612525E-2</v>
      </c>
      <c r="D33" s="79">
        <f t="shared" si="0"/>
        <v>1.9129016298142021</v>
      </c>
      <c r="E33" s="84">
        <f t="shared" si="1"/>
        <v>291.8327395801918</v>
      </c>
      <c r="F33" s="85"/>
      <c r="G33" s="85"/>
      <c r="H33" s="85"/>
      <c r="I33" s="81"/>
      <c r="J33" s="81"/>
      <c r="K33" s="81"/>
      <c r="L33" s="81"/>
      <c r="M33" s="81"/>
      <c r="N33" s="81"/>
    </row>
    <row r="34" spans="1:14" x14ac:dyDescent="0.3">
      <c r="A34" s="70">
        <f t="shared" si="2"/>
        <v>32</v>
      </c>
      <c r="B34" s="77">
        <v>2.48</v>
      </c>
      <c r="C34" s="78">
        <v>1.1924666173958799E-2</v>
      </c>
      <c r="D34" s="79">
        <f t="shared" si="0"/>
        <v>1.9235537700100205</v>
      </c>
      <c r="E34" s="84">
        <f t="shared" si="1"/>
        <v>291.20255896620722</v>
      </c>
      <c r="F34" s="85"/>
      <c r="G34" s="85"/>
      <c r="H34" s="85"/>
      <c r="I34" s="81"/>
      <c r="J34" s="81"/>
      <c r="K34" s="81"/>
      <c r="L34" s="81"/>
      <c r="M34" s="81"/>
      <c r="N34" s="81"/>
    </row>
    <row r="35" spans="1:14" x14ac:dyDescent="0.3">
      <c r="A35" s="70">
        <f t="shared" si="2"/>
        <v>33</v>
      </c>
      <c r="B35" s="77">
        <v>2.56</v>
      </c>
      <c r="C35" s="78">
        <v>1.1630172549882E-2</v>
      </c>
      <c r="D35" s="79">
        <f t="shared" ref="D35:D66" si="3">-LOG10(C35)</f>
        <v>1.9344138418574757</v>
      </c>
      <c r="E35" s="84">
        <f t="shared" ref="E35:E66" si="4">$H$2+$H$3*D35</f>
        <v>290.56007711571175</v>
      </c>
      <c r="F35" s="85"/>
      <c r="G35" s="85"/>
      <c r="H35" s="85"/>
      <c r="I35" s="81"/>
      <c r="J35" s="81"/>
      <c r="K35" s="81"/>
      <c r="L35" s="81"/>
      <c r="M35" s="81"/>
      <c r="N35" s="81"/>
    </row>
    <row r="36" spans="1:14" x14ac:dyDescent="0.3">
      <c r="A36" s="70">
        <f t="shared" ref="A36:A67" si="5">A35+1</f>
        <v>34</v>
      </c>
      <c r="B36" s="77">
        <v>2.64</v>
      </c>
      <c r="C36" s="78">
        <v>1.13372602426782E-2</v>
      </c>
      <c r="D36" s="79">
        <f t="shared" si="3"/>
        <v>1.9454918841773039</v>
      </c>
      <c r="E36" s="84">
        <f t="shared" si="4"/>
        <v>289.90470013207073</v>
      </c>
      <c r="F36" s="85"/>
      <c r="G36" s="85"/>
      <c r="H36" s="85"/>
      <c r="I36" s="81"/>
      <c r="J36" s="81"/>
      <c r="K36" s="81"/>
      <c r="L36" s="81"/>
      <c r="M36" s="81"/>
      <c r="N36" s="81"/>
    </row>
    <row r="37" spans="1:14" x14ac:dyDescent="0.3">
      <c r="A37" s="70">
        <f t="shared" si="5"/>
        <v>35</v>
      </c>
      <c r="B37" s="77">
        <v>2.72</v>
      </c>
      <c r="C37" s="78">
        <v>1.1045906710861E-2</v>
      </c>
      <c r="D37" s="79">
        <f t="shared" si="3"/>
        <v>1.9567986289676174</v>
      </c>
      <c r="E37" s="84">
        <f t="shared" si="4"/>
        <v>289.23579311027578</v>
      </c>
      <c r="F37" s="85"/>
      <c r="G37" s="85"/>
      <c r="H37" s="85"/>
      <c r="I37" s="81"/>
      <c r="J37" s="81"/>
      <c r="K37" s="81"/>
      <c r="L37" s="81"/>
      <c r="M37" s="81"/>
      <c r="N37" s="81"/>
    </row>
    <row r="38" spans="1:14" x14ac:dyDescent="0.3">
      <c r="A38" s="70">
        <f t="shared" si="5"/>
        <v>36</v>
      </c>
      <c r="B38" s="77">
        <v>2.8</v>
      </c>
      <c r="C38" s="78">
        <v>1.07560901538251E-2</v>
      </c>
      <c r="D38" s="79">
        <f t="shared" si="3"/>
        <v>1.9683455663274383</v>
      </c>
      <c r="E38" s="84">
        <f t="shared" si="4"/>
        <v>288.55267629606874</v>
      </c>
      <c r="F38" s="85"/>
      <c r="G38" s="85"/>
      <c r="H38" s="85"/>
      <c r="I38" s="81"/>
      <c r="J38" s="81"/>
      <c r="K38" s="81"/>
      <c r="L38" s="81"/>
      <c r="M38" s="81"/>
      <c r="N38" s="81"/>
    </row>
    <row r="39" spans="1:14" x14ac:dyDescent="0.3">
      <c r="A39" s="70">
        <f t="shared" si="5"/>
        <v>37</v>
      </c>
      <c r="B39" s="77">
        <v>2.88</v>
      </c>
      <c r="C39" s="78">
        <v>1.04677895519266E-2</v>
      </c>
      <c r="D39" s="79">
        <f t="shared" si="3"/>
        <v>1.9801450171513515</v>
      </c>
      <c r="E39" s="84">
        <f t="shared" si="4"/>
        <v>287.85462078532606</v>
      </c>
      <c r="F39" s="85"/>
      <c r="G39" s="85"/>
      <c r="H39" s="85"/>
      <c r="I39" s="81"/>
      <c r="J39" s="81"/>
      <c r="K39" s="81"/>
      <c r="L39" s="81"/>
      <c r="M39" s="81"/>
      <c r="N39" s="81"/>
    </row>
    <row r="40" spans="1:14" x14ac:dyDescent="0.3">
      <c r="A40" s="70">
        <f t="shared" si="5"/>
        <v>38</v>
      </c>
      <c r="B40" s="77">
        <v>2.96</v>
      </c>
      <c r="C40" s="78">
        <v>1.0180984711341301E-2</v>
      </c>
      <c r="D40" s="79">
        <f t="shared" si="3"/>
        <v>1.9922102147281786</v>
      </c>
      <c r="E40" s="84">
        <f t="shared" si="4"/>
        <v>287.14084369668097</v>
      </c>
      <c r="F40" s="85"/>
      <c r="G40" s="85"/>
      <c r="H40" s="85"/>
      <c r="I40" s="81"/>
      <c r="J40" s="81"/>
      <c r="K40" s="81"/>
      <c r="L40" s="81"/>
      <c r="M40" s="81"/>
      <c r="N40" s="81"/>
    </row>
    <row r="41" spans="1:14" x14ac:dyDescent="0.3">
      <c r="A41" s="70">
        <f t="shared" si="5"/>
        <v>39</v>
      </c>
      <c r="B41" s="77">
        <v>3.04</v>
      </c>
      <c r="C41" s="78">
        <v>9.89565631455183E-3</v>
      </c>
      <c r="D41" s="79">
        <f t="shared" si="3"/>
        <v>2.0045553965727114</v>
      </c>
      <c r="E41" s="84">
        <f t="shared" si="4"/>
        <v>286.4105027387584</v>
      </c>
      <c r="F41" s="85"/>
      <c r="G41" s="85"/>
      <c r="H41" s="85"/>
      <c r="I41" s="81"/>
      <c r="J41" s="81"/>
      <c r="K41" s="81"/>
      <c r="L41" s="81"/>
      <c r="M41" s="81"/>
      <c r="N41" s="81"/>
    </row>
    <row r="42" spans="1:14" x14ac:dyDescent="0.3">
      <c r="A42" s="70">
        <f t="shared" si="5"/>
        <v>40</v>
      </c>
      <c r="B42" s="77">
        <v>3.12</v>
      </c>
      <c r="C42" s="78">
        <v>9.6117859774707496E-3</v>
      </c>
      <c r="D42" s="79">
        <f t="shared" si="3"/>
        <v>2.0171959080552244</v>
      </c>
      <c r="E42" s="84">
        <f t="shared" si="4"/>
        <v>285.66269007945294</v>
      </c>
      <c r="F42" s="85"/>
      <c r="G42" s="85"/>
      <c r="H42" s="85"/>
      <c r="I42" s="81"/>
      <c r="J42" s="81"/>
      <c r="K42" s="81"/>
      <c r="L42" s="81"/>
      <c r="M42" s="81"/>
      <c r="N42" s="81"/>
    </row>
    <row r="43" spans="1:14" x14ac:dyDescent="0.3">
      <c r="A43" s="70">
        <f t="shared" si="5"/>
        <v>41</v>
      </c>
      <c r="B43" s="77">
        <v>3.2</v>
      </c>
      <c r="C43" s="78">
        <v>9.3293563143968198E-3</v>
      </c>
      <c r="D43" s="79">
        <f t="shared" si="3"/>
        <v>2.0301483196778478</v>
      </c>
      <c r="E43" s="84">
        <f t="shared" si="4"/>
        <v>284.89642540785854</v>
      </c>
      <c r="F43" s="85"/>
      <c r="G43" s="85"/>
      <c r="H43" s="85"/>
      <c r="I43" s="81"/>
      <c r="J43" s="81"/>
      <c r="K43" s="81"/>
      <c r="L43" s="81"/>
      <c r="M43" s="81"/>
      <c r="N43" s="81"/>
    </row>
    <row r="44" spans="1:14" x14ac:dyDescent="0.3">
      <c r="A44" s="70">
        <f t="shared" si="5"/>
        <v>42</v>
      </c>
      <c r="B44" s="77">
        <v>3.28</v>
      </c>
      <c r="C44" s="78">
        <v>9.0483510122326694E-3</v>
      </c>
      <c r="D44" s="79">
        <f t="shared" si="3"/>
        <v>2.0434305601914828</v>
      </c>
      <c r="E44" s="84">
        <f t="shared" si="4"/>
        <v>284.11064805907188</v>
      </c>
      <c r="F44" s="85"/>
      <c r="G44" s="85"/>
      <c r="H44" s="85"/>
      <c r="I44" s="81"/>
      <c r="J44" s="81"/>
      <c r="K44" s="81"/>
      <c r="L44" s="81"/>
      <c r="M44" s="81"/>
      <c r="N44" s="81"/>
    </row>
    <row r="45" spans="1:14" x14ac:dyDescent="0.3">
      <c r="A45" s="70">
        <f t="shared" si="5"/>
        <v>43</v>
      </c>
      <c r="B45" s="77">
        <v>3.36</v>
      </c>
      <c r="C45" s="78">
        <v>8.7687549156751105E-3</v>
      </c>
      <c r="D45" s="79">
        <f t="shared" si="3"/>
        <v>2.0570620681664127</v>
      </c>
      <c r="E45" s="84">
        <f t="shared" si="4"/>
        <v>283.30420804727504</v>
      </c>
      <c r="F45" s="85"/>
      <c r="G45" s="85"/>
      <c r="H45" s="85"/>
      <c r="I45" s="81"/>
      <c r="J45" s="81"/>
      <c r="K45" s="81"/>
      <c r="L45" s="81"/>
      <c r="M45" s="81"/>
      <c r="N45" s="81"/>
    </row>
    <row r="46" spans="1:14" x14ac:dyDescent="0.3">
      <c r="A46" s="70">
        <f t="shared" si="5"/>
        <v>44</v>
      </c>
      <c r="B46" s="77">
        <v>3.44</v>
      </c>
      <c r="C46" s="78">
        <v>8.4905541254372205E-3</v>
      </c>
      <c r="D46" s="79">
        <f t="shared" si="3"/>
        <v>2.0710639651427947</v>
      </c>
      <c r="E46" s="84">
        <f t="shared" si="4"/>
        <v>282.47585582215225</v>
      </c>
      <c r="F46" s="85"/>
      <c r="G46" s="85"/>
      <c r="H46" s="85"/>
      <c r="I46" s="81"/>
      <c r="J46" s="81"/>
      <c r="K46" s="81"/>
      <c r="L46" s="81"/>
      <c r="M46" s="81"/>
      <c r="N46" s="81"/>
    </row>
    <row r="47" spans="1:14" x14ac:dyDescent="0.3">
      <c r="A47" s="70">
        <f t="shared" si="5"/>
        <v>45</v>
      </c>
      <c r="B47" s="77">
        <v>3.52</v>
      </c>
      <c r="C47" s="78">
        <v>8.2137361119898299E-3</v>
      </c>
      <c r="D47" s="79">
        <f t="shared" si="3"/>
        <v>2.0854592541178221</v>
      </c>
      <c r="E47" s="84">
        <f t="shared" si="4"/>
        <v>281.62423052638962</v>
      </c>
      <c r="F47" s="85"/>
      <c r="G47" s="85"/>
      <c r="H47" s="85"/>
      <c r="I47" s="81"/>
      <c r="J47" s="81"/>
      <c r="K47" s="81"/>
      <c r="L47" s="81"/>
      <c r="M47" s="81"/>
      <c r="N47" s="81"/>
    </row>
    <row r="48" spans="1:14" x14ac:dyDescent="0.3">
      <c r="A48" s="70">
        <f t="shared" si="5"/>
        <v>46</v>
      </c>
      <c r="B48" s="77">
        <v>3.6</v>
      </c>
      <c r="C48" s="78">
        <v>7.9382898478429498E-3</v>
      </c>
      <c r="D48" s="79">
        <f t="shared" si="3"/>
        <v>2.1002730479054663</v>
      </c>
      <c r="E48" s="84">
        <f t="shared" si="4"/>
        <v>280.74784648591265</v>
      </c>
      <c r="F48" s="85"/>
      <c r="G48" s="85"/>
      <c r="H48" s="85"/>
      <c r="I48" s="81"/>
      <c r="J48" s="81"/>
      <c r="K48" s="81"/>
      <c r="L48" s="81"/>
      <c r="M48" s="81"/>
      <c r="N48" s="81"/>
    </row>
    <row r="49" spans="1:14" x14ac:dyDescent="0.3">
      <c r="A49" s="70">
        <f t="shared" si="5"/>
        <v>47</v>
      </c>
      <c r="B49" s="77">
        <v>3.68</v>
      </c>
      <c r="C49" s="78">
        <v>7.6642059620495003E-3</v>
      </c>
      <c r="D49" s="79">
        <f t="shared" si="3"/>
        <v>2.1155328328726632</v>
      </c>
      <c r="E49" s="84">
        <f t="shared" si="4"/>
        <v>279.84507760725324</v>
      </c>
      <c r="F49" s="85"/>
      <c r="G49" s="85"/>
      <c r="H49" s="85"/>
      <c r="I49" s="81"/>
      <c r="J49" s="81"/>
      <c r="K49" s="81"/>
      <c r="L49" s="81"/>
      <c r="M49" s="81"/>
      <c r="N49" s="81"/>
    </row>
    <row r="50" spans="1:14" x14ac:dyDescent="0.3">
      <c r="A50" s="70">
        <f t="shared" si="5"/>
        <v>48</v>
      </c>
      <c r="B50" s="77">
        <v>3.76</v>
      </c>
      <c r="C50" s="78">
        <v>7.3914769214437999E-3</v>
      </c>
      <c r="D50" s="79">
        <f t="shared" si="3"/>
        <v>2.131268774765295</v>
      </c>
      <c r="E50" s="84">
        <f t="shared" si="4"/>
        <v>278.91413928488515</v>
      </c>
      <c r="F50" s="85"/>
      <c r="G50" s="85"/>
      <c r="H50" s="85"/>
      <c r="I50" s="81"/>
      <c r="J50" s="81"/>
      <c r="K50" s="81"/>
      <c r="L50" s="81"/>
      <c r="M50" s="81"/>
      <c r="N50" s="81"/>
    </row>
    <row r="51" spans="1:14" x14ac:dyDescent="0.3">
      <c r="A51" s="70">
        <f t="shared" si="5"/>
        <v>49</v>
      </c>
      <c r="B51" s="77">
        <v>3.84</v>
      </c>
      <c r="C51" s="78">
        <v>7.1200972441701803E-3</v>
      </c>
      <c r="D51" s="79">
        <f t="shared" si="3"/>
        <v>2.1475140748577917</v>
      </c>
      <c r="E51" s="84">
        <f t="shared" si="4"/>
        <v>277.95306733141308</v>
      </c>
      <c r="F51" s="85"/>
      <c r="G51" s="85"/>
      <c r="H51" s="85"/>
      <c r="I51" s="81"/>
      <c r="J51" s="81"/>
      <c r="K51" s="81"/>
      <c r="L51" s="81"/>
      <c r="M51" s="81"/>
      <c r="N51" s="81"/>
    </row>
    <row r="52" spans="1:14" x14ac:dyDescent="0.3">
      <c r="A52" s="70">
        <f t="shared" si="5"/>
        <v>50</v>
      </c>
      <c r="B52" s="77">
        <v>3.92</v>
      </c>
      <c r="C52" s="78">
        <v>6.8500637523759003E-3</v>
      </c>
      <c r="D52" s="79">
        <f t="shared" si="3"/>
        <v>2.1643053865840387</v>
      </c>
      <c r="E52" s="84">
        <f t="shared" si="4"/>
        <v>276.95969332968826</v>
      </c>
      <c r="F52" s="85"/>
      <c r="G52" s="85"/>
      <c r="H52" s="85"/>
      <c r="I52" s="81"/>
      <c r="J52" s="81"/>
      <c r="K52" s="81"/>
      <c r="L52" s="81"/>
      <c r="M52" s="81"/>
      <c r="N52" s="81"/>
    </row>
    <row r="53" spans="1:14" x14ac:dyDescent="0.3">
      <c r="A53" s="70">
        <f t="shared" si="5"/>
        <v>51</v>
      </c>
      <c r="B53" s="77">
        <v>4</v>
      </c>
      <c r="C53" s="78">
        <v>6.5813758726183799E-3</v>
      </c>
      <c r="D53" s="79">
        <f t="shared" si="3"/>
        <v>2.1816833052579674</v>
      </c>
      <c r="E53" s="84">
        <f t="shared" si="4"/>
        <v>275.93161566093863</v>
      </c>
      <c r="F53" s="85"/>
      <c r="G53" s="85"/>
      <c r="H53" s="85"/>
      <c r="I53" s="81"/>
      <c r="J53" s="81"/>
      <c r="K53" s="81"/>
      <c r="L53" s="81"/>
      <c r="M53" s="81"/>
      <c r="N53" s="81"/>
    </row>
    <row r="54" spans="1:14" x14ac:dyDescent="0.3">
      <c r="A54" s="70">
        <f t="shared" si="5"/>
        <v>52</v>
      </c>
      <c r="B54" s="77">
        <v>4.08</v>
      </c>
      <c r="C54" s="78">
        <v>6.3140359946770499E-3</v>
      </c>
      <c r="D54" s="79">
        <f t="shared" si="3"/>
        <v>2.1996929466368544</v>
      </c>
      <c r="E54" s="84">
        <f t="shared" si="4"/>
        <v>274.86616527696367</v>
      </c>
      <c r="F54" s="85"/>
      <c r="G54" s="85"/>
      <c r="H54" s="85"/>
      <c r="I54" s="81"/>
      <c r="J54" s="81"/>
      <c r="K54" s="81"/>
      <c r="L54" s="81"/>
      <c r="M54" s="81"/>
      <c r="N54" s="81"/>
    </row>
    <row r="55" spans="1:14" x14ac:dyDescent="0.3">
      <c r="A55" s="70">
        <f t="shared" si="5"/>
        <v>53</v>
      </c>
      <c r="B55" s="77">
        <v>4.16</v>
      </c>
      <c r="C55" s="78">
        <v>6.0480499022091804E-3</v>
      </c>
      <c r="D55" s="79">
        <f t="shared" si="3"/>
        <v>2.2183846341462887</v>
      </c>
      <c r="E55" s="84">
        <f t="shared" si="4"/>
        <v>273.76036504390561</v>
      </c>
      <c r="F55" s="85"/>
      <c r="G55" s="85"/>
      <c r="H55" s="85"/>
      <c r="I55" s="81"/>
      <c r="J55" s="81"/>
      <c r="K55" s="81"/>
      <c r="L55" s="81"/>
      <c r="M55" s="81"/>
      <c r="N55" s="81"/>
    </row>
    <row r="56" spans="1:14" x14ac:dyDescent="0.3">
      <c r="A56" s="70">
        <f t="shared" si="5"/>
        <v>54</v>
      </c>
      <c r="B56" s="77">
        <v>4.24</v>
      </c>
      <c r="C56" s="78">
        <v>5.7834272922387799E-3</v>
      </c>
      <c r="D56" s="79">
        <f t="shared" si="3"/>
        <v>2.237814719886253</v>
      </c>
      <c r="E56" s="84">
        <f t="shared" si="4"/>
        <v>272.61088117152929</v>
      </c>
      <c r="F56" s="85"/>
      <c r="G56" s="85"/>
      <c r="H56" s="85"/>
      <c r="I56" s="81"/>
      <c r="J56" s="81"/>
      <c r="K56" s="81"/>
      <c r="L56" s="81"/>
      <c r="M56" s="81"/>
      <c r="N56" s="81"/>
    </row>
    <row r="57" spans="1:14" x14ac:dyDescent="0.3">
      <c r="A57" s="70">
        <f t="shared" si="5"/>
        <v>55</v>
      </c>
      <c r="B57" s="77">
        <v>4.32</v>
      </c>
      <c r="C57" s="78">
        <v>5.5201824050768802E-3</v>
      </c>
      <c r="D57" s="79">
        <f t="shared" si="3"/>
        <v>2.2580465715082032</v>
      </c>
      <c r="E57" s="84">
        <f t="shared" si="4"/>
        <v>271.4139648295747</v>
      </c>
      <c r="F57" s="85"/>
      <c r="G57" s="85"/>
      <c r="H57" s="85"/>
      <c r="I57" s="81"/>
      <c r="J57" s="81"/>
      <c r="K57" s="81"/>
      <c r="L57" s="81"/>
      <c r="M57" s="81"/>
      <c r="N57" s="81"/>
    </row>
    <row r="58" spans="1:14" x14ac:dyDescent="0.3">
      <c r="A58" s="70">
        <f t="shared" si="5"/>
        <v>56</v>
      </c>
      <c r="B58" s="77">
        <v>4.4000000000000004</v>
      </c>
      <c r="C58" s="78">
        <v>5.2583347922886201E-3</v>
      </c>
      <c r="D58" s="79">
        <f t="shared" si="3"/>
        <v>2.2791517663059673</v>
      </c>
      <c r="E58" s="84">
        <f t="shared" si="4"/>
        <v>270.16538150533898</v>
      </c>
      <c r="F58" s="85"/>
      <c r="G58" s="85"/>
      <c r="H58" s="85"/>
      <c r="I58" s="81"/>
      <c r="J58" s="81"/>
      <c r="K58" s="81"/>
      <c r="L58" s="81"/>
      <c r="M58" s="81"/>
      <c r="N58" s="81"/>
    </row>
    <row r="59" spans="1:14" x14ac:dyDescent="0.3">
      <c r="A59" s="70">
        <f t="shared" si="5"/>
        <v>57</v>
      </c>
      <c r="B59" s="77">
        <v>4.4800000000000004</v>
      </c>
      <c r="C59" s="78">
        <v>4.9979102582212E-3</v>
      </c>
      <c r="D59" s="79">
        <f t="shared" si="3"/>
        <v>2.3012115462706406</v>
      </c>
      <c r="E59" s="84">
        <f t="shared" si="4"/>
        <v>268.86032492262893</v>
      </c>
      <c r="F59" s="85"/>
      <c r="G59" s="85"/>
      <c r="H59" s="85"/>
      <c r="I59" s="81"/>
      <c r="J59" s="81"/>
      <c r="K59" s="81"/>
      <c r="L59" s="81"/>
      <c r="M59" s="81"/>
      <c r="N59" s="81"/>
    </row>
    <row r="60" spans="1:14" x14ac:dyDescent="0.3">
      <c r="A60" s="70">
        <f t="shared" si="5"/>
        <v>58</v>
      </c>
      <c r="B60" s="77">
        <v>4.5599999999999996</v>
      </c>
      <c r="C60" s="78">
        <v>4.7389420210280902E-3</v>
      </c>
      <c r="D60" s="79">
        <f t="shared" si="3"/>
        <v>2.3243186046792861</v>
      </c>
      <c r="E60" s="84">
        <f t="shared" si="4"/>
        <v>267.4933113471734</v>
      </c>
      <c r="F60" s="85"/>
      <c r="G60" s="85"/>
      <c r="H60" s="85"/>
      <c r="I60" s="81"/>
      <c r="J60" s="81"/>
      <c r="K60" s="81"/>
      <c r="L60" s="81"/>
      <c r="M60" s="81"/>
      <c r="N60" s="81"/>
    </row>
    <row r="61" spans="1:14" x14ac:dyDescent="0.3">
      <c r="A61" s="70">
        <f t="shared" si="5"/>
        <v>59</v>
      </c>
      <c r="B61" s="77">
        <v>4.6399999999999997</v>
      </c>
      <c r="C61" s="78">
        <v>4.4814721529408703E-3</v>
      </c>
      <c r="D61" s="79">
        <f t="shared" si="3"/>
        <v>2.3485792978600917</v>
      </c>
      <c r="E61" s="84">
        <f t="shared" si="4"/>
        <v>266.05804873859699</v>
      </c>
      <c r="F61" s="85"/>
      <c r="G61" s="85"/>
      <c r="H61" s="85"/>
      <c r="I61" s="81"/>
      <c r="J61" s="81"/>
      <c r="K61" s="81"/>
      <c r="L61" s="81"/>
      <c r="M61" s="81"/>
      <c r="N61" s="81"/>
    </row>
    <row r="62" spans="1:14" x14ac:dyDescent="0.3">
      <c r="A62" s="70">
        <f t="shared" si="5"/>
        <v>60</v>
      </c>
      <c r="B62" s="77">
        <v>4.72</v>
      </c>
      <c r="C62" s="78">
        <v>4.2255533779350296E-3</v>
      </c>
      <c r="D62" s="79">
        <f t="shared" si="3"/>
        <v>2.3741164078394541</v>
      </c>
      <c r="E62" s="84">
        <f t="shared" si="4"/>
        <v>264.5472733122179</v>
      </c>
      <c r="F62" s="85"/>
      <c r="G62" s="85"/>
      <c r="H62" s="85"/>
      <c r="I62" s="81"/>
      <c r="J62" s="81"/>
      <c r="K62" s="81"/>
      <c r="L62" s="81"/>
      <c r="M62" s="81"/>
      <c r="N62" s="81"/>
    </row>
    <row r="63" spans="1:14" x14ac:dyDescent="0.3">
      <c r="A63" s="70">
        <f t="shared" si="5"/>
        <v>61</v>
      </c>
      <c r="B63" s="77">
        <v>4.8</v>
      </c>
      <c r="C63" s="78">
        <v>3.9712513295079499E-3</v>
      </c>
      <c r="D63" s="79">
        <f t="shared" si="3"/>
        <v>2.401072626770306</v>
      </c>
      <c r="E63" s="84">
        <f t="shared" si="4"/>
        <v>262.95254340026872</v>
      </c>
      <c r="F63" s="85"/>
      <c r="G63" s="85"/>
      <c r="H63" s="85"/>
      <c r="I63" s="81"/>
      <c r="J63" s="81"/>
      <c r="K63" s="81"/>
      <c r="L63" s="81"/>
      <c r="M63" s="81"/>
      <c r="N63" s="81"/>
    </row>
    <row r="64" spans="1:14" x14ac:dyDescent="0.3">
      <c r="A64" s="70">
        <f t="shared" si="5"/>
        <v>62</v>
      </c>
      <c r="B64" s="77">
        <v>4.88</v>
      </c>
      <c r="C64" s="78">
        <v>3.71864740417317E-3</v>
      </c>
      <c r="D64" s="79">
        <f t="shared" si="3"/>
        <v>2.4296149987535545</v>
      </c>
      <c r="E64" s="84">
        <f t="shared" si="4"/>
        <v>261.26397667373976</v>
      </c>
      <c r="F64" s="85"/>
      <c r="G64" s="85"/>
      <c r="H64" s="85"/>
      <c r="I64" s="81"/>
      <c r="J64" s="81"/>
      <c r="K64" s="81"/>
      <c r="L64" s="81"/>
      <c r="M64" s="81"/>
      <c r="N64" s="81"/>
    </row>
    <row r="65" spans="1:14" x14ac:dyDescent="0.3">
      <c r="A65" s="70">
        <f t="shared" si="5"/>
        <v>63</v>
      </c>
      <c r="B65" s="77">
        <v>4.96</v>
      </c>
      <c r="C65" s="78">
        <v>3.4678423902795999E-3</v>
      </c>
      <c r="D65" s="79">
        <f t="shared" si="3"/>
        <v>2.4599406489661009</v>
      </c>
      <c r="E65" s="84">
        <f t="shared" si="4"/>
        <v>259.46991120716547</v>
      </c>
      <c r="F65" s="85"/>
      <c r="G65" s="85"/>
      <c r="H65" s="85"/>
      <c r="I65" s="81"/>
      <c r="J65" s="81"/>
      <c r="K65" s="81"/>
      <c r="L65" s="81"/>
      <c r="M65" s="81"/>
      <c r="N65" s="81"/>
    </row>
    <row r="66" spans="1:14" x14ac:dyDescent="0.3">
      <c r="A66" s="70">
        <f t="shared" si="5"/>
        <v>64</v>
      </c>
      <c r="B66" s="77">
        <v>5.04</v>
      </c>
      <c r="C66" s="78">
        <v>3.2189611104412401E-3</v>
      </c>
      <c r="D66" s="79">
        <f t="shared" si="3"/>
        <v>2.4922842701683154</v>
      </c>
      <c r="E66" s="84">
        <f t="shared" si="4"/>
        <v>257.55646257684248</v>
      </c>
      <c r="F66" s="85"/>
      <c r="G66" s="85"/>
      <c r="H66" s="85"/>
      <c r="I66" s="81"/>
      <c r="J66" s="81"/>
      <c r="K66" s="81"/>
      <c r="L66" s="81"/>
      <c r="M66" s="81"/>
      <c r="N66" s="81"/>
    </row>
    <row r="67" spans="1:14" x14ac:dyDescent="0.3">
      <c r="A67" s="70">
        <f t="shared" si="5"/>
        <v>65</v>
      </c>
      <c r="B67" s="77">
        <v>5.12</v>
      </c>
      <c r="C67" s="78">
        <v>2.9721583934315698E-3</v>
      </c>
      <c r="D67" s="79">
        <f t="shared" ref="D67:D98" si="6">-LOG10(C67)</f>
        <v>2.5269280497027502</v>
      </c>
      <c r="E67" s="84">
        <f t="shared" ref="E67:E98" si="7">$H$2+$H$3*D67</f>
        <v>255.5069365795853</v>
      </c>
      <c r="F67" s="85"/>
      <c r="G67" s="85"/>
      <c r="H67" s="85"/>
      <c r="I67" s="81"/>
      <c r="J67" s="81"/>
      <c r="K67" s="81"/>
      <c r="L67" s="81"/>
      <c r="M67" s="81"/>
      <c r="N67" s="81"/>
    </row>
    <row r="68" spans="1:14" x14ac:dyDescent="0.3">
      <c r="A68" s="70">
        <f t="shared" ref="A68:A99" si="8">A67+1</f>
        <v>66</v>
      </c>
      <c r="B68" s="77">
        <v>5.2</v>
      </c>
      <c r="C68" s="78">
        <v>2.7276267921965201E-3</v>
      </c>
      <c r="D68" s="79">
        <f t="shared" si="6"/>
        <v>2.5642150523357925</v>
      </c>
      <c r="E68" s="84">
        <f t="shared" si="7"/>
        <v>253.30103750381451</v>
      </c>
      <c r="F68" s="85"/>
      <c r="G68" s="85"/>
      <c r="H68" s="85"/>
      <c r="I68" s="81"/>
      <c r="J68" s="81"/>
      <c r="K68" s="81"/>
      <c r="L68" s="81"/>
      <c r="M68" s="81"/>
      <c r="N68" s="81"/>
    </row>
    <row r="69" spans="1:14" x14ac:dyDescent="0.3">
      <c r="A69" s="70">
        <f t="shared" si="8"/>
        <v>67</v>
      </c>
      <c r="B69" s="77">
        <v>5.28</v>
      </c>
      <c r="C69" s="78">
        <v>2.4856065914993699E-3</v>
      </c>
      <c r="D69" s="79">
        <f t="shared" si="6"/>
        <v>2.6045676080601274</v>
      </c>
      <c r="E69" s="84">
        <f t="shared" si="7"/>
        <v>250.91378030716288</v>
      </c>
      <c r="F69" s="85"/>
      <c r="G69" s="85"/>
      <c r="H69" s="85"/>
      <c r="I69" s="81"/>
      <c r="J69" s="81"/>
      <c r="K69" s="81"/>
      <c r="L69" s="81"/>
      <c r="M69" s="81"/>
      <c r="N69" s="81"/>
    </row>
    <row r="70" spans="1:14" x14ac:dyDescent="0.3">
      <c r="A70" s="70">
        <f t="shared" si="8"/>
        <v>68</v>
      </c>
      <c r="B70" s="77">
        <v>5.36</v>
      </c>
      <c r="C70" s="78">
        <v>2.2463987994813801E-3</v>
      </c>
      <c r="D70" s="79">
        <f t="shared" si="6"/>
        <v>2.6485131416455308</v>
      </c>
      <c r="E70" s="84">
        <f t="shared" si="7"/>
        <v>248.3139625402504</v>
      </c>
      <c r="F70" s="85"/>
      <c r="G70" s="85"/>
      <c r="H70" s="85"/>
      <c r="I70" s="81"/>
      <c r="J70" s="81"/>
      <c r="K70" s="81"/>
      <c r="L70" s="81"/>
      <c r="M70" s="81"/>
      <c r="N70" s="81"/>
    </row>
    <row r="71" spans="1:14" x14ac:dyDescent="0.3">
      <c r="A71" s="70">
        <f t="shared" si="8"/>
        <v>69</v>
      </c>
      <c r="B71" s="77">
        <v>5.44</v>
      </c>
      <c r="C71" s="78">
        <v>2.0103819709795401E-3</v>
      </c>
      <c r="D71" s="79">
        <f t="shared" si="6"/>
        <v>2.6967214191325559</v>
      </c>
      <c r="E71" s="84">
        <f t="shared" si="7"/>
        <v>245.46196084411801</v>
      </c>
      <c r="F71" s="85"/>
      <c r="G71" s="85"/>
      <c r="H71" s="85"/>
      <c r="I71" s="81"/>
      <c r="J71" s="81"/>
      <c r="K71" s="81"/>
      <c r="L71" s="81"/>
      <c r="M71" s="81"/>
      <c r="N71" s="81"/>
    </row>
    <row r="72" spans="1:14" x14ac:dyDescent="0.3">
      <c r="A72" s="70">
        <f t="shared" si="8"/>
        <v>70</v>
      </c>
      <c r="B72" s="77">
        <v>5.52</v>
      </c>
      <c r="C72" s="78">
        <v>1.7780338231668301E-3</v>
      </c>
      <c r="D72" s="79">
        <f t="shared" si="6"/>
        <v>2.7500599817938145</v>
      </c>
      <c r="E72" s="84">
        <f t="shared" si="7"/>
        <v>242.30645147707796</v>
      </c>
      <c r="F72" s="85"/>
      <c r="G72" s="85"/>
      <c r="H72" s="85"/>
      <c r="I72" s="81"/>
      <c r="J72" s="81"/>
      <c r="K72" s="81"/>
      <c r="L72" s="81"/>
      <c r="M72" s="81"/>
      <c r="N72" s="81"/>
    </row>
    <row r="73" spans="1:14" x14ac:dyDescent="0.3">
      <c r="A73" s="70">
        <f t="shared" si="8"/>
        <v>71</v>
      </c>
      <c r="B73" s="77">
        <v>5.6</v>
      </c>
      <c r="C73" s="78">
        <v>1.54995854458589E-3</v>
      </c>
      <c r="D73" s="79">
        <f t="shared" si="6"/>
        <v>2.8096799173770362</v>
      </c>
      <c r="E73" s="84">
        <f t="shared" si="7"/>
        <v>238.77933608797454</v>
      </c>
      <c r="F73" s="85"/>
      <c r="G73" s="85"/>
      <c r="H73" s="85"/>
      <c r="I73" s="81"/>
      <c r="J73" s="81"/>
      <c r="K73" s="81"/>
      <c r="L73" s="81"/>
      <c r="M73" s="81"/>
      <c r="N73" s="81"/>
    </row>
    <row r="74" spans="1:14" x14ac:dyDescent="0.3">
      <c r="A74" s="70">
        <f t="shared" si="8"/>
        <v>72</v>
      </c>
      <c r="B74" s="77">
        <v>5.68</v>
      </c>
      <c r="C74" s="78">
        <v>1.3269201929989099E-3</v>
      </c>
      <c r="D74" s="79">
        <f t="shared" si="6"/>
        <v>2.8771551967907767</v>
      </c>
      <c r="E74" s="84">
        <f t="shared" si="7"/>
        <v>234.78749855785767</v>
      </c>
      <c r="F74" s="85"/>
      <c r="G74" s="85"/>
      <c r="H74" s="85"/>
      <c r="I74" s="81"/>
      <c r="J74" s="81"/>
      <c r="K74" s="81"/>
      <c r="L74" s="81"/>
      <c r="M74" s="81"/>
      <c r="N74" s="81"/>
    </row>
    <row r="75" spans="1:14" x14ac:dyDescent="0.3">
      <c r="A75" s="70">
        <f t="shared" si="8"/>
        <v>73</v>
      </c>
      <c r="B75" s="77">
        <v>5.76</v>
      </c>
      <c r="C75" s="78">
        <v>1.1098811250274301E-3</v>
      </c>
      <c r="D75" s="79">
        <f t="shared" si="6"/>
        <v>2.9547235342847777</v>
      </c>
      <c r="E75" s="84">
        <f t="shared" si="7"/>
        <v>230.19855571171257</v>
      </c>
      <c r="F75" s="85"/>
      <c r="G75" s="85"/>
      <c r="H75" s="85"/>
      <c r="I75" s="81"/>
      <c r="J75" s="81"/>
      <c r="K75" s="81"/>
      <c r="L75" s="81"/>
      <c r="M75" s="81"/>
      <c r="N75" s="81"/>
    </row>
    <row r="76" spans="1:14" x14ac:dyDescent="0.3">
      <c r="A76" s="70">
        <f t="shared" si="8"/>
        <v>74</v>
      </c>
      <c r="B76" s="77">
        <v>5.84</v>
      </c>
      <c r="C76" s="78">
        <v>9.0004109286406797E-4</v>
      </c>
      <c r="D76" s="79">
        <f t="shared" si="6"/>
        <v>3.0457376616754521</v>
      </c>
      <c r="E76" s="84">
        <f t="shared" si="7"/>
        <v>224.81415993528026</v>
      </c>
      <c r="F76" s="85"/>
      <c r="G76" s="85"/>
      <c r="H76" s="85"/>
      <c r="I76" s="81"/>
      <c r="J76" s="81"/>
      <c r="K76" s="81"/>
      <c r="L76" s="81"/>
      <c r="M76" s="81"/>
      <c r="N76" s="81"/>
    </row>
    <row r="77" spans="1:14" x14ac:dyDescent="0.3">
      <c r="A77" s="70">
        <f t="shared" si="8"/>
        <v>75</v>
      </c>
      <c r="B77" s="77">
        <v>5.92</v>
      </c>
      <c r="C77" s="78">
        <v>6.9886630111125195E-4</v>
      </c>
      <c r="D77" s="79">
        <f t="shared" si="6"/>
        <v>3.1556059004251238</v>
      </c>
      <c r="E77" s="84">
        <f t="shared" si="7"/>
        <v>218.31435493084967</v>
      </c>
      <c r="F77" s="85"/>
      <c r="G77" s="85"/>
      <c r="H77" s="85"/>
      <c r="I77" s="81"/>
      <c r="J77" s="81"/>
      <c r="K77" s="81"/>
      <c r="L77" s="81"/>
      <c r="M77" s="81"/>
      <c r="N77" s="81"/>
    </row>
    <row r="78" spans="1:14" x14ac:dyDescent="0.3">
      <c r="A78" s="70">
        <f t="shared" si="8"/>
        <v>76</v>
      </c>
      <c r="B78" s="77">
        <v>6</v>
      </c>
      <c r="C78" s="78">
        <v>5.0808761182482003E-4</v>
      </c>
      <c r="D78" s="79">
        <f t="shared" si="6"/>
        <v>3.2940613939141676</v>
      </c>
      <c r="E78" s="84">
        <f t="shared" si="7"/>
        <v>210.12332793603787</v>
      </c>
      <c r="F78" s="85"/>
      <c r="G78" s="85"/>
      <c r="H78" s="85"/>
      <c r="I78" s="81"/>
      <c r="J78" s="81"/>
      <c r="K78" s="81"/>
      <c r="L78" s="81"/>
      <c r="M78" s="81"/>
      <c r="N78" s="81"/>
    </row>
    <row r="79" spans="1:14" x14ac:dyDescent="0.3">
      <c r="A79" s="70">
        <f t="shared" si="8"/>
        <v>77</v>
      </c>
      <c r="B79" s="77">
        <v>6.08</v>
      </c>
      <c r="C79" s="78">
        <v>3.2963540383016798E-4</v>
      </c>
      <c r="D79" s="79">
        <f t="shared" si="6"/>
        <v>3.4819661499410834</v>
      </c>
      <c r="E79" s="84">
        <f t="shared" si="7"/>
        <v>199.00688256948553</v>
      </c>
      <c r="F79" s="85"/>
      <c r="G79" s="85"/>
      <c r="H79" s="85"/>
      <c r="I79" s="81"/>
      <c r="J79" s="81"/>
      <c r="K79" s="81"/>
      <c r="L79" s="81"/>
      <c r="M79" s="81"/>
      <c r="N79" s="81"/>
    </row>
    <row r="80" spans="1:14" x14ac:dyDescent="0.3">
      <c r="A80" s="70">
        <f t="shared" si="8"/>
        <v>78</v>
      </c>
      <c r="B80" s="77">
        <v>6.16</v>
      </c>
      <c r="C80" s="78">
        <v>1.6547478464883501E-4</v>
      </c>
      <c r="D80" s="79">
        <f t="shared" si="6"/>
        <v>3.7812681754362143</v>
      </c>
      <c r="E80" s="84">
        <f t="shared" si="7"/>
        <v>181.30017474119359</v>
      </c>
      <c r="F80" s="85"/>
      <c r="G80" s="85"/>
      <c r="H80" s="85"/>
      <c r="I80" s="81"/>
      <c r="J80" s="81"/>
      <c r="K80" s="81"/>
      <c r="L80" s="81"/>
      <c r="M80" s="81"/>
      <c r="N80" s="81"/>
    </row>
    <row r="81" spans="1:14" x14ac:dyDescent="0.3">
      <c r="A81" s="70">
        <f t="shared" si="8"/>
        <v>79</v>
      </c>
      <c r="B81" s="77">
        <v>6.24</v>
      </c>
      <c r="C81" s="78">
        <v>1.7327774701463399E-5</v>
      </c>
      <c r="D81" s="79">
        <f t="shared" si="6"/>
        <v>4.7612572074493258</v>
      </c>
      <c r="E81" s="84">
        <f t="shared" si="7"/>
        <v>123.32402360729787</v>
      </c>
      <c r="F81" s="85"/>
      <c r="G81" s="85"/>
      <c r="H81" s="85"/>
      <c r="I81" s="81"/>
      <c r="J81" s="81"/>
      <c r="K81" s="81"/>
      <c r="L81" s="81"/>
      <c r="M81" s="81"/>
      <c r="N81" s="81"/>
    </row>
    <row r="82" spans="1:14" x14ac:dyDescent="0.3">
      <c r="A82" s="70">
        <f t="shared" si="8"/>
        <v>80</v>
      </c>
      <c r="B82" s="77">
        <v>6.32</v>
      </c>
      <c r="C82" s="78">
        <v>8.2968009968155705E-11</v>
      </c>
      <c r="D82" s="79">
        <f t="shared" si="6"/>
        <v>10.081089326567861</v>
      </c>
      <c r="E82" s="84">
        <f t="shared" si="7"/>
        <v>-191.39724455975465</v>
      </c>
      <c r="F82" s="85"/>
      <c r="G82" s="85"/>
      <c r="H82" s="85"/>
      <c r="I82" s="81"/>
      <c r="J82" s="81"/>
      <c r="K82" s="81"/>
      <c r="L82" s="81"/>
      <c r="M82" s="81"/>
      <c r="N82" s="81"/>
    </row>
    <row r="83" spans="1:14" x14ac:dyDescent="0.3">
      <c r="A83" s="70">
        <f t="shared" si="8"/>
        <v>81</v>
      </c>
      <c r="B83" s="77">
        <v>6.4</v>
      </c>
      <c r="C83" s="78">
        <v>3.8674548532952497E-11</v>
      </c>
      <c r="D83" s="79">
        <f t="shared" si="6"/>
        <v>10.412574747332329</v>
      </c>
      <c r="E83" s="84">
        <f t="shared" si="7"/>
        <v>-211.00792205218056</v>
      </c>
      <c r="F83" s="85"/>
      <c r="G83" s="85"/>
      <c r="H83" s="85"/>
      <c r="I83" s="81"/>
      <c r="J83" s="81"/>
      <c r="K83" s="81"/>
      <c r="L83" s="81"/>
      <c r="M83" s="81"/>
      <c r="N83" s="81"/>
    </row>
    <row r="84" spans="1:14" x14ac:dyDescent="0.3">
      <c r="A84" s="70">
        <f t="shared" si="8"/>
        <v>82</v>
      </c>
      <c r="B84" s="77">
        <v>6.48</v>
      </c>
      <c r="C84" s="78">
        <v>2.51993301333376E-11</v>
      </c>
      <c r="D84" s="79">
        <f t="shared" si="6"/>
        <v>10.598611003792335</v>
      </c>
      <c r="E84" s="84">
        <f t="shared" si="7"/>
        <v>-222.01382698435452</v>
      </c>
      <c r="F84" s="85"/>
      <c r="G84" s="85"/>
      <c r="H84" s="85"/>
      <c r="I84" s="81"/>
      <c r="J84" s="81"/>
      <c r="K84" s="81"/>
      <c r="L84" s="81"/>
      <c r="M84" s="81"/>
      <c r="N84" s="81"/>
    </row>
    <row r="85" spans="1:14" x14ac:dyDescent="0.3">
      <c r="A85" s="70">
        <f t="shared" si="8"/>
        <v>83</v>
      </c>
      <c r="B85" s="77">
        <v>6.56</v>
      </c>
      <c r="C85" s="78">
        <v>1.8682676152415699E-11</v>
      </c>
      <c r="D85" s="79">
        <f t="shared" si="6"/>
        <v>10.728560914241795</v>
      </c>
      <c r="E85" s="84">
        <f t="shared" si="7"/>
        <v>-229.70166368654452</v>
      </c>
      <c r="F85" s="85"/>
      <c r="G85" s="85"/>
      <c r="H85" s="85"/>
      <c r="I85" s="81"/>
      <c r="J85" s="81"/>
      <c r="K85" s="81"/>
      <c r="L85" s="81"/>
      <c r="M85" s="81"/>
      <c r="N85" s="81"/>
    </row>
    <row r="86" spans="1:14" x14ac:dyDescent="0.3">
      <c r="A86" s="70">
        <f t="shared" si="8"/>
        <v>84</v>
      </c>
      <c r="B86" s="77">
        <v>6.64</v>
      </c>
      <c r="C86" s="78">
        <v>1.4842164264895999E-11</v>
      </c>
      <c r="D86" s="79">
        <f t="shared" si="6"/>
        <v>10.828502766188473</v>
      </c>
      <c r="E86" s="84">
        <f t="shared" si="7"/>
        <v>-235.61422364770999</v>
      </c>
      <c r="F86" s="85"/>
      <c r="G86" s="85"/>
      <c r="H86" s="85"/>
      <c r="I86" s="81"/>
      <c r="J86" s="81"/>
      <c r="K86" s="81"/>
      <c r="L86" s="81"/>
      <c r="M86" s="81"/>
      <c r="N86" s="81"/>
    </row>
    <row r="87" spans="1:14" x14ac:dyDescent="0.3">
      <c r="A87" s="70">
        <f t="shared" si="8"/>
        <v>85</v>
      </c>
      <c r="B87" s="77">
        <v>6.72</v>
      </c>
      <c r="C87" s="78">
        <v>1.2311085163461899E-11</v>
      </c>
      <c r="D87" s="79">
        <f t="shared" si="6"/>
        <v>10.909703664393437</v>
      </c>
      <c r="E87" s="84">
        <f t="shared" si="7"/>
        <v>-240.41806878551563</v>
      </c>
      <c r="F87" s="85"/>
      <c r="G87" s="85"/>
      <c r="H87" s="85"/>
      <c r="I87" s="81"/>
      <c r="J87" s="81"/>
      <c r="K87" s="81"/>
      <c r="L87" s="81"/>
      <c r="M87" s="81"/>
      <c r="N87" s="81"/>
    </row>
    <row r="88" spans="1:14" x14ac:dyDescent="0.3">
      <c r="A88" s="70">
        <f t="shared" si="8"/>
        <v>86</v>
      </c>
      <c r="B88" s="77">
        <v>6.8</v>
      </c>
      <c r="C88" s="78">
        <v>1.0517909847852099E-11</v>
      </c>
      <c r="D88" s="79">
        <f t="shared" si="6"/>
        <v>10.978070555974373</v>
      </c>
      <c r="E88" s="84">
        <f t="shared" si="7"/>
        <v>-244.46265409144382</v>
      </c>
      <c r="F88" s="85"/>
      <c r="G88" s="85"/>
      <c r="H88" s="85"/>
      <c r="I88" s="81"/>
      <c r="J88" s="81"/>
      <c r="K88" s="81"/>
      <c r="L88" s="81"/>
      <c r="M88" s="81"/>
      <c r="N88" s="81"/>
    </row>
    <row r="89" spans="1:14" x14ac:dyDescent="0.3">
      <c r="A89" s="70">
        <f t="shared" si="8"/>
        <v>87</v>
      </c>
      <c r="B89" s="77">
        <v>6.88</v>
      </c>
      <c r="C89" s="78">
        <v>9.1814268050117296E-12</v>
      </c>
      <c r="D89" s="79">
        <f t="shared" si="6"/>
        <v>11.037089823657865</v>
      </c>
      <c r="E89" s="84">
        <f t="shared" si="7"/>
        <v>-247.95423396759929</v>
      </c>
      <c r="F89" s="85"/>
      <c r="G89" s="85"/>
      <c r="H89" s="85"/>
      <c r="I89" s="81"/>
      <c r="J89" s="81"/>
      <c r="K89" s="81"/>
      <c r="L89" s="81"/>
      <c r="M89" s="81"/>
      <c r="N89" s="81"/>
    </row>
    <row r="90" spans="1:14" x14ac:dyDescent="0.3">
      <c r="A90" s="70">
        <f t="shared" si="8"/>
        <v>88</v>
      </c>
      <c r="B90" s="77">
        <v>6.96</v>
      </c>
      <c r="C90" s="78">
        <v>8.1471753511595798E-12</v>
      </c>
      <c r="D90" s="79">
        <f t="shared" si="6"/>
        <v>11.088992936295044</v>
      </c>
      <c r="E90" s="84">
        <f t="shared" si="7"/>
        <v>-251.0248221112148</v>
      </c>
      <c r="F90" s="85"/>
      <c r="G90" s="85"/>
      <c r="H90" s="85"/>
      <c r="I90" s="81"/>
      <c r="J90" s="81"/>
      <c r="K90" s="81"/>
      <c r="L90" s="81"/>
      <c r="M90" s="81"/>
      <c r="N90" s="81"/>
    </row>
    <row r="91" spans="1:14" x14ac:dyDescent="0.3">
      <c r="A91" s="70">
        <f t="shared" si="8"/>
        <v>89</v>
      </c>
      <c r="B91" s="77">
        <v>7.04</v>
      </c>
      <c r="C91" s="78">
        <v>7.3232681704980896E-12</v>
      </c>
      <c r="D91" s="79">
        <f t="shared" si="6"/>
        <v>11.135295062157688</v>
      </c>
      <c r="E91" s="84">
        <f t="shared" si="7"/>
        <v>-253.76405587724878</v>
      </c>
      <c r="F91" s="85"/>
      <c r="G91" s="85"/>
      <c r="H91" s="85"/>
      <c r="I91" s="81"/>
      <c r="J91" s="81"/>
      <c r="K91" s="81"/>
      <c r="L91" s="81"/>
      <c r="M91" s="81"/>
      <c r="N91" s="81"/>
    </row>
    <row r="92" spans="1:14" x14ac:dyDescent="0.3">
      <c r="A92" s="70">
        <f t="shared" si="8"/>
        <v>90</v>
      </c>
      <c r="B92" s="77">
        <v>7.12</v>
      </c>
      <c r="C92" s="78">
        <v>6.6516213241948801E-12</v>
      </c>
      <c r="D92" s="79">
        <f t="shared" si="6"/>
        <v>11.177072483068537</v>
      </c>
      <c r="E92" s="84">
        <f t="shared" si="7"/>
        <v>-256.23560809833464</v>
      </c>
      <c r="F92" s="85"/>
      <c r="G92" s="85"/>
      <c r="H92" s="85"/>
      <c r="I92" s="81"/>
      <c r="J92" s="81"/>
      <c r="K92" s="81"/>
      <c r="L92" s="81"/>
      <c r="M92" s="81"/>
      <c r="N92" s="81"/>
    </row>
    <row r="93" spans="1:14" x14ac:dyDescent="0.3">
      <c r="A93" s="70">
        <f t="shared" si="8"/>
        <v>91</v>
      </c>
      <c r="B93" s="77">
        <v>7.2</v>
      </c>
      <c r="C93" s="78">
        <v>6.0937207137688204E-12</v>
      </c>
      <c r="D93" s="79">
        <f t="shared" si="6"/>
        <v>11.21511745415807</v>
      </c>
      <c r="E93" s="84">
        <f t="shared" si="7"/>
        <v>-258.48634858799142</v>
      </c>
      <c r="F93" s="85"/>
      <c r="G93" s="85"/>
      <c r="H93" s="85"/>
      <c r="I93" s="81"/>
      <c r="J93" s="81"/>
      <c r="K93" s="81"/>
      <c r="L93" s="81"/>
      <c r="M93" s="81"/>
      <c r="N93" s="81"/>
    </row>
    <row r="94" spans="1:14" x14ac:dyDescent="0.3">
      <c r="A94" s="70">
        <f t="shared" si="8"/>
        <v>92</v>
      </c>
      <c r="B94" s="77">
        <v>7.28</v>
      </c>
      <c r="C94" s="78">
        <v>5.6230195977388297E-12</v>
      </c>
      <c r="D94" s="79">
        <f t="shared" si="6"/>
        <v>11.250030402854637</v>
      </c>
      <c r="E94" s="84">
        <f t="shared" si="7"/>
        <v>-260.55179863288026</v>
      </c>
      <c r="F94" s="85"/>
      <c r="G94" s="85"/>
      <c r="H94" s="85"/>
      <c r="I94" s="81"/>
      <c r="J94" s="81"/>
      <c r="K94" s="81"/>
      <c r="L94" s="81"/>
      <c r="M94" s="81"/>
      <c r="N94" s="81"/>
    </row>
    <row r="95" spans="1:14" x14ac:dyDescent="0.3">
      <c r="A95" s="70">
        <f t="shared" si="8"/>
        <v>93</v>
      </c>
      <c r="B95" s="71">
        <v>7.36</v>
      </c>
      <c r="C95" s="78">
        <v>5.2206342463696701E-12</v>
      </c>
      <c r="D95" s="79">
        <f t="shared" si="6"/>
        <v>11.282276732061748</v>
      </c>
      <c r="E95" s="84">
        <f t="shared" si="7"/>
        <v>-262.45949146877297</v>
      </c>
    </row>
    <row r="96" spans="1:14" x14ac:dyDescent="0.3">
      <c r="A96" s="70">
        <f t="shared" si="8"/>
        <v>94</v>
      </c>
      <c r="B96" s="71">
        <v>7.44</v>
      </c>
      <c r="C96" s="78">
        <v>4.8727544347894696E-12</v>
      </c>
      <c r="D96" s="79">
        <f t="shared" si="6"/>
        <v>11.312225474582817</v>
      </c>
      <c r="E96" s="84">
        <f t="shared" si="7"/>
        <v>-264.23125907631947</v>
      </c>
    </row>
    <row r="97" spans="1:5" x14ac:dyDescent="0.3">
      <c r="A97" s="70">
        <f t="shared" si="8"/>
        <v>95</v>
      </c>
      <c r="B97" s="71">
        <v>7.52</v>
      </c>
      <c r="C97" s="78">
        <v>4.5690548260507098E-12</v>
      </c>
      <c r="D97" s="79">
        <f t="shared" si="6"/>
        <v>11.340173630627064</v>
      </c>
      <c r="E97" s="84">
        <f t="shared" si="7"/>
        <v>-265.88467198789704</v>
      </c>
    </row>
    <row r="98" spans="1:5" x14ac:dyDescent="0.3">
      <c r="A98" s="70">
        <f t="shared" si="8"/>
        <v>96</v>
      </c>
      <c r="B98" s="71">
        <v>7.6</v>
      </c>
      <c r="C98" s="78">
        <v>4.3016594543458702E-12</v>
      </c>
      <c r="D98" s="79">
        <f t="shared" si="6"/>
        <v>11.3663639739933</v>
      </c>
      <c r="E98" s="84">
        <f t="shared" si="7"/>
        <v>-267.43409270144355</v>
      </c>
    </row>
    <row r="99" spans="1:5" x14ac:dyDescent="0.3">
      <c r="A99" s="70">
        <f t="shared" si="8"/>
        <v>97</v>
      </c>
      <c r="B99" s="71">
        <v>7.68</v>
      </c>
      <c r="C99" s="78">
        <v>4.06445646924942E-12</v>
      </c>
      <c r="D99" s="79">
        <f t="shared" ref="D99:D130" si="9">-LOG10(C99)</f>
        <v>11.390997523424993</v>
      </c>
      <c r="E99" s="84">
        <f t="shared" ref="E99:E130" si="10">$H$2+$H$3*D99</f>
        <v>-268.89141348582257</v>
      </c>
    </row>
    <row r="100" spans="1:5" x14ac:dyDescent="0.3">
      <c r="A100" s="70">
        <f t="shared" ref="A100:A131" si="11">A99+1</f>
        <v>98</v>
      </c>
      <c r="B100" s="71">
        <v>7.76</v>
      </c>
      <c r="C100" s="78">
        <v>3.8526306711942703E-12</v>
      </c>
      <c r="D100" s="79">
        <f t="shared" si="9"/>
        <v>11.414242622222469</v>
      </c>
      <c r="E100" s="84">
        <f t="shared" si="10"/>
        <v>-270.26659353068123</v>
      </c>
    </row>
    <row r="101" spans="1:5" x14ac:dyDescent="0.3">
      <c r="A101" s="70">
        <f t="shared" si="11"/>
        <v>99</v>
      </c>
      <c r="B101" s="71">
        <v>7.84</v>
      </c>
      <c r="C101" s="78">
        <v>3.6623371887250302E-12</v>
      </c>
      <c r="D101" s="79">
        <f t="shared" si="9"/>
        <v>11.436241673015983</v>
      </c>
      <c r="E101" s="84">
        <f t="shared" si="10"/>
        <v>-271.56805737562559</v>
      </c>
    </row>
    <row r="102" spans="1:5" x14ac:dyDescent="0.3">
      <c r="A102" s="70">
        <f t="shared" si="11"/>
        <v>100</v>
      </c>
      <c r="B102" s="71">
        <v>7.92</v>
      </c>
      <c r="C102" s="78">
        <v>3.49046895772412E-12</v>
      </c>
      <c r="D102" s="79">
        <f t="shared" si="9"/>
        <v>11.457116220012285</v>
      </c>
      <c r="E102" s="84">
        <f t="shared" si="10"/>
        <v>-272.80299557592673</v>
      </c>
    </row>
    <row r="103" spans="1:5" x14ac:dyDescent="0.3">
      <c r="A103" s="70">
        <f t="shared" si="11"/>
        <v>101</v>
      </c>
      <c r="B103" s="71">
        <v>8</v>
      </c>
      <c r="C103" s="78">
        <v>3.3344879874093699E-12</v>
      </c>
      <c r="D103" s="79">
        <f t="shared" si="9"/>
        <v>11.4769708428011</v>
      </c>
      <c r="E103" s="84">
        <f t="shared" si="10"/>
        <v>-273.977595060113</v>
      </c>
    </row>
    <row r="104" spans="1:5" x14ac:dyDescent="0.3">
      <c r="A104" s="70">
        <f t="shared" si="11"/>
        <v>102</v>
      </c>
      <c r="B104" s="71">
        <v>8.08</v>
      </c>
      <c r="C104" s="78">
        <v>3.1923008930576199E-12</v>
      </c>
      <c r="D104" s="79">
        <f t="shared" si="9"/>
        <v>11.495896180593277</v>
      </c>
      <c r="E104" s="84">
        <f t="shared" si="10"/>
        <v>-275.09721804389824</v>
      </c>
    </row>
    <row r="105" spans="1:5" x14ac:dyDescent="0.3">
      <c r="A105" s="70">
        <f t="shared" si="11"/>
        <v>103</v>
      </c>
      <c r="B105" s="71">
        <v>8.16</v>
      </c>
      <c r="C105" s="78">
        <v>3.06216571602754E-12</v>
      </c>
      <c r="D105" s="79">
        <f t="shared" si="9"/>
        <v>11.513971310173064</v>
      </c>
      <c r="E105" s="84">
        <f t="shared" si="10"/>
        <v>-276.16654270983838</v>
      </c>
    </row>
    <row r="106" spans="1:5" x14ac:dyDescent="0.3">
      <c r="A106" s="70">
        <f t="shared" si="11"/>
        <v>104</v>
      </c>
      <c r="B106" s="71">
        <v>8.24</v>
      </c>
      <c r="C106" s="78">
        <v>2.9426212259133E-12</v>
      </c>
      <c r="D106" s="79">
        <f t="shared" si="9"/>
        <v>11.531265636671192</v>
      </c>
      <c r="E106" s="84">
        <f t="shared" si="10"/>
        <v>-277.18967506546767</v>
      </c>
    </row>
    <row r="107" spans="1:5" x14ac:dyDescent="0.3">
      <c r="A107" s="70">
        <f t="shared" si="11"/>
        <v>105</v>
      </c>
      <c r="B107" s="71">
        <v>8.32</v>
      </c>
      <c r="C107" s="78">
        <v>2.8324326220624399E-12</v>
      </c>
      <c r="D107" s="79">
        <f t="shared" si="9"/>
        <v>11.547840412343479</v>
      </c>
      <c r="E107" s="84">
        <f t="shared" si="10"/>
        <v>-278.17023879424016</v>
      </c>
    </row>
    <row r="108" spans="1:5" x14ac:dyDescent="0.3">
      <c r="A108" s="70">
        <f t="shared" si="11"/>
        <v>106</v>
      </c>
      <c r="B108" s="71">
        <v>8.4</v>
      </c>
      <c r="C108" s="78">
        <v>2.7305493624248699E-12</v>
      </c>
      <c r="D108" s="79">
        <f t="shared" si="9"/>
        <v>11.563749967952845</v>
      </c>
      <c r="E108" s="84">
        <f t="shared" si="10"/>
        <v>-279.1114481040903</v>
      </c>
    </row>
    <row r="109" spans="1:5" x14ac:dyDescent="0.3">
      <c r="A109" s="70">
        <f t="shared" si="11"/>
        <v>107</v>
      </c>
      <c r="B109" s="71">
        <v>8.48</v>
      </c>
      <c r="C109" s="78">
        <v>2.6360720738065101E-12</v>
      </c>
      <c r="D109" s="79">
        <f t="shared" si="9"/>
        <v>11.579042719712115</v>
      </c>
      <c r="E109" s="84">
        <f t="shared" si="10"/>
        <v>-280.01616729816874</v>
      </c>
    </row>
    <row r="110" spans="1:5" x14ac:dyDescent="0.3">
      <c r="A110" s="70">
        <f t="shared" si="11"/>
        <v>108</v>
      </c>
      <c r="B110" s="71">
        <v>8.56</v>
      </c>
      <c r="C110" s="78">
        <v>2.5482263415440398E-12</v>
      </c>
      <c r="D110" s="79">
        <f t="shared" si="9"/>
        <v>11.593761999210367</v>
      </c>
      <c r="E110" s="84">
        <f t="shared" si="10"/>
        <v>-280.88695987328526</v>
      </c>
    </row>
    <row r="111" spans="1:5" x14ac:dyDescent="0.3">
      <c r="A111" s="70">
        <f t="shared" si="11"/>
        <v>109</v>
      </c>
      <c r="B111" s="71">
        <v>8.64</v>
      </c>
      <c r="C111" s="78">
        <v>2.46634176631477E-12</v>
      </c>
      <c r="D111" s="79">
        <f t="shared" si="9"/>
        <v>11.607946742444184</v>
      </c>
      <c r="E111" s="84">
        <f t="shared" si="10"/>
        <v>-281.72612928299793</v>
      </c>
    </row>
    <row r="112" spans="1:5" x14ac:dyDescent="0.3">
      <c r="A112" s="70">
        <f t="shared" si="11"/>
        <v>110</v>
      </c>
      <c r="B112" s="71">
        <v>8.7200000000000006</v>
      </c>
      <c r="C112" s="78">
        <v>2.3898350935935902E-12</v>
      </c>
      <c r="D112" s="79">
        <f t="shared" si="9"/>
        <v>11.621632065751951</v>
      </c>
      <c r="E112" s="84">
        <f t="shared" si="10"/>
        <v>-282.53575300988541</v>
      </c>
    </row>
    <row r="113" spans="1:5" x14ac:dyDescent="0.3">
      <c r="A113" s="70">
        <f t="shared" si="11"/>
        <v>111</v>
      </c>
      <c r="B113" s="71">
        <v>8.8000000000000007</v>
      </c>
      <c r="C113" s="78">
        <v>2.31819652109642E-12</v>
      </c>
      <c r="D113" s="79">
        <f t="shared" si="9"/>
        <v>11.634849750249025</v>
      </c>
      <c r="E113" s="84">
        <f t="shared" si="10"/>
        <v>-283.31771122473231</v>
      </c>
    </row>
    <row r="114" spans="1:5" x14ac:dyDescent="0.3">
      <c r="A114" s="70">
        <f t="shared" si="11"/>
        <v>112</v>
      </c>
      <c r="B114" s="71">
        <v>8.8800000000000008</v>
      </c>
      <c r="C114" s="78">
        <v>2.2509785072916101E-12</v>
      </c>
      <c r="D114" s="79">
        <f t="shared" si="9"/>
        <v>11.647628651693934</v>
      </c>
      <c r="E114" s="84">
        <f t="shared" si="10"/>
        <v>-284.07371103421303</v>
      </c>
    </row>
    <row r="115" spans="1:5" x14ac:dyDescent="0.3">
      <c r="A115" s="70">
        <f t="shared" si="11"/>
        <v>113</v>
      </c>
      <c r="B115" s="71">
        <v>8.9600000000000009</v>
      </c>
      <c r="C115" s="78">
        <v>2.1877865639489199E-12</v>
      </c>
      <c r="D115" s="79">
        <f t="shared" si="9"/>
        <v>11.659995049167035</v>
      </c>
      <c r="E115" s="84">
        <f t="shared" si="10"/>
        <v>-284.80530710872176</v>
      </c>
    </row>
    <row r="116" spans="1:5" x14ac:dyDescent="0.3">
      <c r="A116" s="70">
        <f t="shared" si="11"/>
        <v>114</v>
      </c>
      <c r="B116" s="71">
        <v>9.0399999999999991</v>
      </c>
      <c r="C116" s="78">
        <v>2.1282716343198499E-12</v>
      </c>
      <c r="D116" s="79">
        <f t="shared" si="9"/>
        <v>11.671972943220226</v>
      </c>
      <c r="E116" s="84">
        <f t="shared" si="10"/>
        <v>-285.51391932090849</v>
      </c>
    </row>
    <row r="117" spans="1:5" x14ac:dyDescent="0.3">
      <c r="A117" s="70">
        <f t="shared" si="11"/>
        <v>115</v>
      </c>
      <c r="B117" s="71">
        <v>9.1199999999999992</v>
      </c>
      <c r="C117" s="78">
        <v>2.0721237474053198E-12</v>
      </c>
      <c r="D117" s="79">
        <f t="shared" si="9"/>
        <v>11.683584312049158</v>
      </c>
      <c r="E117" s="84">
        <f t="shared" si="10"/>
        <v>-286.20084790082808</v>
      </c>
    </row>
    <row r="118" spans="1:5" x14ac:dyDescent="0.3">
      <c r="A118" s="70">
        <f t="shared" si="11"/>
        <v>116</v>
      </c>
      <c r="B118" s="71">
        <v>9.1999999999999993</v>
      </c>
      <c r="C118" s="78">
        <v>2.0190667059380601E-12</v>
      </c>
      <c r="D118" s="79">
        <f t="shared" si="9"/>
        <v>11.694849332595613</v>
      </c>
      <c r="E118" s="84">
        <f t="shared" si="10"/>
        <v>-286.86728651635644</v>
      </c>
    </row>
    <row r="119" spans="1:5" x14ac:dyDescent="0.3">
      <c r="A119" s="70">
        <f t="shared" si="11"/>
        <v>117</v>
      </c>
      <c r="B119" s="71">
        <v>9.2799999999999994</v>
      </c>
      <c r="C119" s="78">
        <v>1.9688536169156998E-12</v>
      </c>
      <c r="D119" s="79">
        <f t="shared" si="9"/>
        <v>11.705786572195562</v>
      </c>
      <c r="E119" s="84">
        <f t="shared" si="10"/>
        <v>-287.51433361108946</v>
      </c>
    </row>
    <row r="120" spans="1:5" x14ac:dyDescent="0.3">
      <c r="A120" s="70">
        <f t="shared" si="11"/>
        <v>118</v>
      </c>
      <c r="B120" s="71">
        <v>9.36</v>
      </c>
      <c r="C120" s="78">
        <v>1.9212631128714001E-12</v>
      </c>
      <c r="D120" s="79">
        <f t="shared" si="9"/>
        <v>11.716413155365585</v>
      </c>
      <c r="E120" s="84">
        <f t="shared" si="10"/>
        <v>-288.14300227142792</v>
      </c>
    </row>
    <row r="121" spans="1:5" x14ac:dyDescent="0.3">
      <c r="A121" s="70">
        <f t="shared" si="11"/>
        <v>119</v>
      </c>
      <c r="B121" s="71">
        <v>9.44</v>
      </c>
      <c r="C121" s="78">
        <v>1.8760961425376998E-12</v>
      </c>
      <c r="D121" s="79">
        <f t="shared" si="9"/>
        <v>11.726744909505083</v>
      </c>
      <c r="E121" s="84">
        <f t="shared" si="10"/>
        <v>-288.75422884632064</v>
      </c>
    </row>
    <row r="122" spans="1:5" x14ac:dyDescent="0.3">
      <c r="A122" s="70">
        <f t="shared" si="11"/>
        <v>120</v>
      </c>
      <c r="B122" s="71">
        <v>9.52</v>
      </c>
      <c r="C122" s="78">
        <v>1.83317323331688E-12</v>
      </c>
      <c r="D122" s="79">
        <f t="shared" si="9"/>
        <v>11.736796492638055</v>
      </c>
      <c r="E122" s="84">
        <f t="shared" si="10"/>
        <v>-289.34888050446727</v>
      </c>
    </row>
    <row r="123" spans="1:5" x14ac:dyDescent="0.3">
      <c r="A123" s="70">
        <f t="shared" si="11"/>
        <v>121</v>
      </c>
      <c r="B123" s="71">
        <v>9.6</v>
      </c>
      <c r="C123" s="78">
        <v>1.7923321466229999E-12</v>
      </c>
      <c r="D123" s="79">
        <f t="shared" si="9"/>
        <v>11.746581505790573</v>
      </c>
      <c r="E123" s="84">
        <f t="shared" si="10"/>
        <v>-289.92776188257028</v>
      </c>
    </row>
    <row r="124" spans="1:5" x14ac:dyDescent="0.3">
      <c r="A124" s="70">
        <f t="shared" si="11"/>
        <v>122</v>
      </c>
      <c r="B124" s="71">
        <v>9.68</v>
      </c>
      <c r="C124" s="78">
        <v>1.75342586189548E-12</v>
      </c>
      <c r="D124" s="79">
        <f t="shared" si="9"/>
        <v>11.756112592172197</v>
      </c>
      <c r="E124" s="84">
        <f t="shared" si="10"/>
        <v>-290.49162095290717</v>
      </c>
    </row>
    <row r="125" spans="1:5" x14ac:dyDescent="0.3">
      <c r="A125" s="70">
        <f t="shared" si="11"/>
        <v>123</v>
      </c>
      <c r="B125" s="71">
        <v>9.76</v>
      </c>
      <c r="C125" s="78">
        <v>1.7163208367960701E-12</v>
      </c>
      <c r="D125" s="79">
        <f t="shared" si="9"/>
        <v>11.765401524980367</v>
      </c>
      <c r="E125" s="84">
        <f t="shared" si="10"/>
        <v>-291.04115421783854</v>
      </c>
    </row>
    <row r="126" spans="1:5" x14ac:dyDescent="0.3">
      <c r="A126" s="70">
        <f t="shared" si="11"/>
        <v>124</v>
      </c>
      <c r="B126" s="71">
        <v>9.84</v>
      </c>
      <c r="C126" s="78">
        <v>1.68089550046332E-12</v>
      </c>
      <c r="D126" s="79">
        <f t="shared" si="9"/>
        <v>11.774459285360551</v>
      </c>
      <c r="E126" s="84">
        <f t="shared" si="10"/>
        <v>-291.57701132193017</v>
      </c>
    </row>
    <row r="127" spans="1:5" x14ac:dyDescent="0.3">
      <c r="A127" s="70">
        <f t="shared" si="11"/>
        <v>125</v>
      </c>
      <c r="B127" s="71">
        <v>9.92</v>
      </c>
      <c r="C127" s="78">
        <v>1.64703894422372E-12</v>
      </c>
      <c r="D127" s="79">
        <f t="shared" si="9"/>
        <v>11.783296131819011</v>
      </c>
      <c r="E127" s="84">
        <f t="shared" si="10"/>
        <v>-292.09979915841268</v>
      </c>
    </row>
    <row r="128" spans="1:5" x14ac:dyDescent="0.3">
      <c r="A128" s="70">
        <f t="shared" si="11"/>
        <v>126</v>
      </c>
      <c r="B128" s="71">
        <v>10</v>
      </c>
      <c r="C128" s="78">
        <v>1.61464978023828E-12</v>
      </c>
      <c r="D128" s="79">
        <f t="shared" si="9"/>
        <v>11.791921662189822</v>
      </c>
      <c r="E128" s="84">
        <f t="shared" si="10"/>
        <v>-292.61008553514978</v>
      </c>
    </row>
    <row r="129" spans="1:5" x14ac:dyDescent="0.3">
      <c r="A129" s="70">
        <f t="shared" si="11"/>
        <v>127</v>
      </c>
      <c r="B129" s="71">
        <v>10.08</v>
      </c>
      <c r="C129" s="78">
        <v>1.5836351434998E-12</v>
      </c>
      <c r="D129" s="79">
        <f t="shared" si="9"/>
        <v>11.800344869095454</v>
      </c>
      <c r="E129" s="84">
        <f t="shared" si="10"/>
        <v>-293.10840245568704</v>
      </c>
    </row>
    <row r="130" spans="1:5" x14ac:dyDescent="0.3">
      <c r="A130" s="70">
        <f t="shared" si="11"/>
        <v>128</v>
      </c>
      <c r="B130" s="71">
        <v>10.16</v>
      </c>
      <c r="C130" s="78">
        <v>1.55390981662312E-12</v>
      </c>
      <c r="D130" s="79">
        <f t="shared" si="9"/>
        <v>11.808574189704633</v>
      </c>
      <c r="E130" s="84">
        <f t="shared" si="10"/>
        <v>-293.59524906292597</v>
      </c>
    </row>
    <row r="131" spans="1:5" x14ac:dyDescent="0.3">
      <c r="A131" s="70">
        <f t="shared" si="11"/>
        <v>129</v>
      </c>
      <c r="B131" s="71">
        <v>10.24</v>
      </c>
      <c r="C131" s="78">
        <v>1.5253954601706101E-12</v>
      </c>
      <c r="D131" s="79">
        <f t="shared" ref="D131:D152" si="12">-LOG10(C131)</f>
        <v>11.816617550477648</v>
      </c>
      <c r="E131" s="84">
        <f t="shared" ref="E131:E152" si="13">$H$2+$H$3*D131</f>
        <v>-294.07109428625768</v>
      </c>
    </row>
    <row r="132" spans="1:5" x14ac:dyDescent="0.3">
      <c r="A132" s="70">
        <f t="shared" ref="A132:A152" si="14">A131+1</f>
        <v>130</v>
      </c>
      <c r="B132" s="71">
        <v>10.32</v>
      </c>
      <c r="C132" s="78">
        <v>1.4980199339712199E-12</v>
      </c>
      <c r="D132" s="79">
        <f t="shared" si="12"/>
        <v>11.824482407493626</v>
      </c>
      <c r="E132" s="84">
        <f t="shared" si="13"/>
        <v>-294.53637922732287</v>
      </c>
    </row>
    <row r="133" spans="1:5" x14ac:dyDescent="0.3">
      <c r="A133" s="70">
        <f t="shared" si="14"/>
        <v>131</v>
      </c>
      <c r="B133" s="71">
        <v>10.4</v>
      </c>
      <c r="C133" s="78">
        <v>1.47171669713581E-12</v>
      </c>
      <c r="D133" s="79">
        <f t="shared" si="12"/>
        <v>11.832175782873557</v>
      </c>
      <c r="E133" s="84">
        <f t="shared" si="13"/>
        <v>-294.99151931479958</v>
      </c>
    </row>
    <row r="134" spans="1:5" x14ac:dyDescent="0.3">
      <c r="A134" s="70">
        <f t="shared" si="14"/>
        <v>132</v>
      </c>
      <c r="B134" s="71">
        <v>10.48</v>
      </c>
      <c r="C134" s="78">
        <v>1.44642427633406E-12</v>
      </c>
      <c r="D134" s="79">
        <f t="shared" si="12"/>
        <v>11.839704297744371</v>
      </c>
      <c r="E134" s="84">
        <f t="shared" si="13"/>
        <v>-295.4369062545569</v>
      </c>
    </row>
    <row r="135" spans="1:5" x14ac:dyDescent="0.3">
      <c r="A135" s="70">
        <f t="shared" si="14"/>
        <v>133</v>
      </c>
      <c r="B135" s="71">
        <v>10.56</v>
      </c>
      <c r="C135" s="78">
        <v>1.4220857934488801E-12</v>
      </c>
      <c r="D135" s="79">
        <f t="shared" si="12"/>
        <v>11.847074202131227</v>
      </c>
      <c r="E135" s="84">
        <f t="shared" si="13"/>
        <v>-295.87290979808336</v>
      </c>
    </row>
    <row r="136" spans="1:5" x14ac:dyDescent="0.3">
      <c r="A136" s="70">
        <f t="shared" si="14"/>
        <v>134</v>
      </c>
      <c r="B136" s="71">
        <v>10.64</v>
      </c>
      <c r="C136" s="78">
        <v>1.3986485450211501E-12</v>
      </c>
      <c r="D136" s="79">
        <f t="shared" si="12"/>
        <v>11.854291402115422</v>
      </c>
      <c r="E136" s="84">
        <f t="shared" si="13"/>
        <v>-296.29987934914834</v>
      </c>
    </row>
    <row r="137" spans="1:5" x14ac:dyDescent="0.3">
      <c r="A137" s="70">
        <f t="shared" si="14"/>
        <v>135</v>
      </c>
      <c r="B137" s="71">
        <v>10.72</v>
      </c>
      <c r="C137" s="78">
        <v>1.37606362698463E-12</v>
      </c>
      <c r="D137" s="79">
        <f t="shared" si="12"/>
        <v>11.86136148455293</v>
      </c>
      <c r="E137" s="84">
        <f t="shared" si="13"/>
        <v>-296.7181454261513</v>
      </c>
    </row>
    <row r="138" spans="1:5" x14ac:dyDescent="0.3">
      <c r="A138" s="70">
        <f t="shared" si="14"/>
        <v>136</v>
      </c>
      <c r="B138" s="71">
        <v>10.8</v>
      </c>
      <c r="C138" s="78">
        <v>1.3542855991068E-12</v>
      </c>
      <c r="D138" s="79">
        <f t="shared" si="12"/>
        <v>11.868289739611948</v>
      </c>
      <c r="E138" s="84">
        <f t="shared" si="13"/>
        <v>-297.12802099544274</v>
      </c>
    </row>
    <row r="139" spans="1:5" x14ac:dyDescent="0.3">
      <c r="A139" s="70">
        <f t="shared" si="14"/>
        <v>137</v>
      </c>
      <c r="B139" s="71">
        <v>10.88</v>
      </c>
      <c r="C139" s="78">
        <v>1.3332721843237299E-12</v>
      </c>
      <c r="D139" s="79">
        <f t="shared" si="12"/>
        <v>11.875081181356524</v>
      </c>
      <c r="E139" s="84">
        <f t="shared" si="13"/>
        <v>-297.52980268905196</v>
      </c>
    </row>
    <row r="140" spans="1:5" x14ac:dyDescent="0.3">
      <c r="A140" s="70">
        <f t="shared" si="14"/>
        <v>138</v>
      </c>
      <c r="B140" s="71">
        <v>10.96</v>
      </c>
      <c r="C140" s="78">
        <v>1.3129839988119499E-12</v>
      </c>
      <c r="D140" s="79">
        <f t="shared" si="12"/>
        <v>11.881740566576186</v>
      </c>
      <c r="E140" s="84">
        <f t="shared" si="13"/>
        <v>-297.92377191864716</v>
      </c>
    </row>
    <row r="141" spans="1:5" x14ac:dyDescent="0.3">
      <c r="A141" s="70">
        <f t="shared" si="14"/>
        <v>139</v>
      </c>
      <c r="B141" s="71">
        <v>11.04</v>
      </c>
      <c r="C141" s="78">
        <v>1.29338430919645E-12</v>
      </c>
      <c r="D141" s="79">
        <f t="shared" si="12"/>
        <v>11.888272412037992</v>
      </c>
      <c r="E141" s="84">
        <f t="shared" si="13"/>
        <v>-298.31019589616756</v>
      </c>
    </row>
    <row r="142" spans="1:5" x14ac:dyDescent="0.3">
      <c r="A142" s="70">
        <f t="shared" si="14"/>
        <v>140</v>
      </c>
      <c r="B142" s="71">
        <v>11.12</v>
      </c>
      <c r="C142" s="78">
        <v>1.2744388137678101E-12</v>
      </c>
      <c r="D142" s="79">
        <f t="shared" si="12"/>
        <v>11.894681010317024</v>
      </c>
      <c r="E142" s="84">
        <f t="shared" si="13"/>
        <v>-298.68932857035509</v>
      </c>
    </row>
    <row r="143" spans="1:5" x14ac:dyDescent="0.3">
      <c r="A143" s="70">
        <f t="shared" si="14"/>
        <v>141</v>
      </c>
      <c r="B143" s="71">
        <v>11.2</v>
      </c>
      <c r="C143" s="78">
        <v>1.2561154449861399E-12</v>
      </c>
      <c r="D143" s="79">
        <f t="shared" si="12"/>
        <v>11.900970444343717</v>
      </c>
      <c r="E143" s="84">
        <f t="shared" si="13"/>
        <v>-299.06141148737424</v>
      </c>
    </row>
    <row r="144" spans="1:5" x14ac:dyDescent="0.3">
      <c r="A144" s="70">
        <f t="shared" si="14"/>
        <v>142</v>
      </c>
      <c r="B144" s="71">
        <v>11.28</v>
      </c>
      <c r="C144" s="78">
        <v>1.23838419089675E-12</v>
      </c>
      <c r="D144" s="79">
        <f t="shared" si="12"/>
        <v>11.90714460079081</v>
      </c>
      <c r="E144" s="84">
        <f t="shared" si="13"/>
        <v>-299.42667458278424</v>
      </c>
    </row>
    <row r="145" spans="1:5" x14ac:dyDescent="0.3">
      <c r="A145" s="70">
        <f t="shared" si="14"/>
        <v>143</v>
      </c>
      <c r="B145" s="71">
        <v>11.36</v>
      </c>
      <c r="C145" s="78">
        <v>1.2212169333799501E-12</v>
      </c>
      <c r="D145" s="79">
        <f t="shared" si="12"/>
        <v>11.913207182409336</v>
      </c>
      <c r="E145" s="84">
        <f t="shared" si="13"/>
        <v>-299.78533691133623</v>
      </c>
    </row>
    <row r="146" spans="1:5" x14ac:dyDescent="0.3">
      <c r="A146" s="70">
        <f t="shared" si="14"/>
        <v>144</v>
      </c>
      <c r="B146" s="71">
        <v>11.44</v>
      </c>
      <c r="C146" s="78">
        <v>1.2045873014144999E-12</v>
      </c>
      <c r="D146" s="79">
        <f t="shared" si="12"/>
        <v>11.919161719411063</v>
      </c>
      <c r="E146" s="84">
        <f t="shared" si="13"/>
        <v>-300.13760732035848</v>
      </c>
    </row>
    <row r="147" spans="1:5" x14ac:dyDescent="0.3">
      <c r="A147" s="70">
        <f t="shared" si="14"/>
        <v>145</v>
      </c>
      <c r="B147" s="71">
        <v>11.52</v>
      </c>
      <c r="C147" s="78">
        <v>1.18847053775502E-12</v>
      </c>
      <c r="D147" s="79">
        <f t="shared" si="12"/>
        <v>11.925011579984615</v>
      </c>
      <c r="E147" s="84">
        <f t="shared" si="13"/>
        <v>-300.48368507188979</v>
      </c>
    </row>
    <row r="148" spans="1:5" x14ac:dyDescent="0.3">
      <c r="A148" s="70">
        <f t="shared" si="14"/>
        <v>146</v>
      </c>
      <c r="B148" s="71">
        <v>11.6</v>
      </c>
      <c r="C148" s="78">
        <v>1.17284337761609E-12</v>
      </c>
      <c r="D148" s="79">
        <f t="shared" si="12"/>
        <v>11.930759980023097</v>
      </c>
      <c r="E148" s="84">
        <f t="shared" si="13"/>
        <v>-300.82376041816644</v>
      </c>
    </row>
    <row r="149" spans="1:5" x14ac:dyDescent="0.3">
      <c r="A149" s="70">
        <f t="shared" si="14"/>
        <v>147</v>
      </c>
      <c r="B149" s="71">
        <v>11.68</v>
      </c>
      <c r="C149" s="78">
        <v>1.1576839381213601E-12</v>
      </c>
      <c r="D149" s="79">
        <f t="shared" si="12"/>
        <v>11.936409992133189</v>
      </c>
      <c r="E149" s="84">
        <f t="shared" si="13"/>
        <v>-301.1580151345994</v>
      </c>
    </row>
    <row r="150" spans="1:5" x14ac:dyDescent="0.3">
      <c r="A150" s="70">
        <f t="shared" si="14"/>
        <v>148</v>
      </c>
      <c r="B150" s="71">
        <v>11.76</v>
      </c>
      <c r="C150" s="78">
        <v>1.1429716174206299E-12</v>
      </c>
      <c r="D150" s="79">
        <f t="shared" si="12"/>
        <v>11.941964553988488</v>
      </c>
      <c r="E150" s="84">
        <f t="shared" si="13"/>
        <v>-301.48662301395893</v>
      </c>
    </row>
    <row r="151" spans="1:5" x14ac:dyDescent="0.3">
      <c r="A151" s="70">
        <f t="shared" si="14"/>
        <v>149</v>
      </c>
      <c r="B151" s="71">
        <v>11.84</v>
      </c>
      <c r="C151" s="78">
        <v>1.12868700250393E-12</v>
      </c>
      <c r="D151" s="79">
        <f t="shared" si="12"/>
        <v>11.947426476083475</v>
      </c>
      <c r="E151" s="84">
        <f t="shared" si="13"/>
        <v>-301.80975032509832</v>
      </c>
    </row>
    <row r="152" spans="1:5" x14ac:dyDescent="0.3">
      <c r="A152" s="70">
        <f t="shared" si="14"/>
        <v>150</v>
      </c>
      <c r="B152" s="71">
        <v>11.92</v>
      </c>
      <c r="C152" s="78">
        <v>1.11481178485103E-12</v>
      </c>
      <c r="D152" s="79">
        <f t="shared" si="12"/>
        <v>11.95279844893907</v>
      </c>
      <c r="E152" s="84">
        <f t="shared" si="13"/>
        <v>-302.12755623923533</v>
      </c>
    </row>
  </sheetData>
  <mergeCells count="2">
    <mergeCell ref="F1:H1"/>
    <mergeCell ref="I1:N1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MD152"/>
  <sheetViews>
    <sheetView workbookViewId="0">
      <selection activeCell="B2" sqref="B2:E2"/>
    </sheetView>
  </sheetViews>
  <sheetFormatPr defaultColWidth="8.88671875" defaultRowHeight="14.4" x14ac:dyDescent="0.3"/>
  <cols>
    <col min="1" max="1" width="12.44140625" style="70" customWidth="1"/>
    <col min="2" max="2" width="19.6640625" style="71" customWidth="1"/>
    <col min="3" max="3" width="23.5546875" style="73" customWidth="1"/>
    <col min="4" max="4" width="18" style="73" customWidth="1"/>
    <col min="5" max="5" width="14.44140625" style="72" customWidth="1"/>
    <col min="6" max="1018" width="8.88671875" style="73"/>
  </cols>
  <sheetData>
    <row r="1" spans="1:8" x14ac:dyDescent="0.3">
      <c r="A1" s="71" t="s">
        <v>78</v>
      </c>
    </row>
    <row r="2" spans="1:8" ht="16.2" x14ac:dyDescent="0.3">
      <c r="A2" s="444" t="s">
        <v>160</v>
      </c>
      <c r="B2" s="71" t="s">
        <v>71</v>
      </c>
      <c r="C2" s="71" t="s">
        <v>72</v>
      </c>
      <c r="D2" s="71" t="s">
        <v>73</v>
      </c>
      <c r="E2" s="71" t="s">
        <v>74</v>
      </c>
      <c r="G2" s="72" t="s">
        <v>75</v>
      </c>
      <c r="H2" s="75">
        <v>405</v>
      </c>
    </row>
    <row r="3" spans="1:8" x14ac:dyDescent="0.3">
      <c r="A3" s="70">
        <v>1</v>
      </c>
      <c r="B3" s="77">
        <v>0</v>
      </c>
      <c r="C3" s="86">
        <v>2.0949213801662901E-2</v>
      </c>
      <c r="D3" s="79">
        <f t="shared" ref="D3:D34" si="0">-LOG10(C3)</f>
        <v>1.678832270931879</v>
      </c>
      <c r="E3" s="84">
        <f t="shared" ref="E3:E34" si="1">$H$2+$H$3*D3</f>
        <v>305.68028285167003</v>
      </c>
      <c r="G3" s="72" t="s">
        <v>31</v>
      </c>
      <c r="H3" s="82">
        <v>-59.16</v>
      </c>
    </row>
    <row r="4" spans="1:8" ht="15.6" x14ac:dyDescent="0.35">
      <c r="A4" s="70">
        <f>A3+1</f>
        <v>2</v>
      </c>
      <c r="B4" s="77">
        <v>0.08</v>
      </c>
      <c r="C4" s="86">
        <v>2.06094541959949E-2</v>
      </c>
      <c r="D4" s="79">
        <f t="shared" si="0"/>
        <v>1.6859335095699559</v>
      </c>
      <c r="E4" s="84">
        <f t="shared" si="1"/>
        <v>305.26017357384143</v>
      </c>
      <c r="G4" s="72" t="s">
        <v>76</v>
      </c>
      <c r="H4" s="83">
        <v>0</v>
      </c>
    </row>
    <row r="5" spans="1:8" x14ac:dyDescent="0.3">
      <c r="A5" s="70">
        <f t="shared" ref="A5:A34" si="2">A4+1</f>
        <v>3</v>
      </c>
      <c r="B5" s="77">
        <v>0.16</v>
      </c>
      <c r="C5" s="86">
        <v>2.0271965557113102E-2</v>
      </c>
      <c r="D5" s="79">
        <f t="shared" si="0"/>
        <v>1.6931041403438436</v>
      </c>
      <c r="E5" s="84">
        <f t="shared" si="1"/>
        <v>304.83595905725821</v>
      </c>
    </row>
    <row r="6" spans="1:8" x14ac:dyDescent="0.3">
      <c r="A6" s="70">
        <f t="shared" si="2"/>
        <v>4</v>
      </c>
      <c r="B6" s="77">
        <v>0.24</v>
      </c>
      <c r="C6" s="86">
        <v>1.9936711591694301E-2</v>
      </c>
      <c r="D6" s="79">
        <f t="shared" si="0"/>
        <v>1.7003464736750715</v>
      </c>
      <c r="E6" s="84">
        <f t="shared" si="1"/>
        <v>304.40750261738276</v>
      </c>
    </row>
    <row r="7" spans="1:8" x14ac:dyDescent="0.3">
      <c r="A7" s="70">
        <f t="shared" si="2"/>
        <v>5</v>
      </c>
      <c r="B7" s="77">
        <v>0.32</v>
      </c>
      <c r="C7" s="86">
        <v>1.96036565210654E-2</v>
      </c>
      <c r="D7" s="79">
        <f t="shared" si="0"/>
        <v>1.7076629154387777</v>
      </c>
      <c r="E7" s="84">
        <f t="shared" si="1"/>
        <v>303.97466192264193</v>
      </c>
    </row>
    <row r="8" spans="1:8" x14ac:dyDescent="0.3">
      <c r="A8" s="70">
        <f t="shared" si="2"/>
        <v>6</v>
      </c>
      <c r="B8" s="77">
        <v>0.4</v>
      </c>
      <c r="C8" s="86">
        <v>1.9272764868598E-2</v>
      </c>
      <c r="D8" s="79">
        <f t="shared" si="0"/>
        <v>1.715055977039398</v>
      </c>
      <c r="E8" s="84">
        <f t="shared" si="1"/>
        <v>303.53728839834923</v>
      </c>
    </row>
    <row r="9" spans="1:8" x14ac:dyDescent="0.3">
      <c r="A9" s="70">
        <f t="shared" si="2"/>
        <v>7</v>
      </c>
      <c r="B9" s="77">
        <v>0.48</v>
      </c>
      <c r="C9" s="86">
        <v>1.8944001656084099E-2</v>
      </c>
      <c r="D9" s="79">
        <f t="shared" si="0"/>
        <v>1.722528276991161</v>
      </c>
      <c r="E9" s="84">
        <f t="shared" si="1"/>
        <v>303.09522713320291</v>
      </c>
    </row>
    <row r="10" spans="1:8" x14ac:dyDescent="0.3">
      <c r="A10" s="70">
        <f t="shared" si="2"/>
        <v>8</v>
      </c>
      <c r="B10" s="77">
        <v>0.56000000000000005</v>
      </c>
      <c r="C10" s="86">
        <v>1.8617332366071201E-2</v>
      </c>
      <c r="D10" s="79">
        <f t="shared" si="0"/>
        <v>1.7300825479354065</v>
      </c>
      <c r="E10" s="84">
        <f t="shared" si="1"/>
        <v>302.64831646414137</v>
      </c>
    </row>
    <row r="11" spans="1:8" x14ac:dyDescent="0.3">
      <c r="A11" s="70">
        <f t="shared" si="2"/>
        <v>9</v>
      </c>
      <c r="B11" s="77">
        <v>0.64</v>
      </c>
      <c r="C11" s="86">
        <v>1.8292722951304401E-2</v>
      </c>
      <c r="D11" s="79">
        <f t="shared" si="0"/>
        <v>1.7377216430907332</v>
      </c>
      <c r="E11" s="84">
        <f t="shared" si="1"/>
        <v>302.1963875947522</v>
      </c>
    </row>
    <row r="12" spans="1:8" x14ac:dyDescent="0.3">
      <c r="A12" s="70">
        <f t="shared" si="2"/>
        <v>10</v>
      </c>
      <c r="B12" s="77">
        <v>0.72</v>
      </c>
      <c r="C12" s="86">
        <v>1.7970139843986099E-2</v>
      </c>
      <c r="D12" s="79">
        <f t="shared" si="0"/>
        <v>1.7454485431895697</v>
      </c>
      <c r="E12" s="84">
        <f t="shared" si="1"/>
        <v>301.7392641849051</v>
      </c>
    </row>
    <row r="13" spans="1:8" x14ac:dyDescent="0.3">
      <c r="A13" s="70">
        <f t="shared" si="2"/>
        <v>11</v>
      </c>
      <c r="B13" s="77">
        <v>0.8</v>
      </c>
      <c r="C13" s="86">
        <v>1.7649549964897301E-2</v>
      </c>
      <c r="D13" s="79">
        <f t="shared" si="0"/>
        <v>1.7532663639449146</v>
      </c>
      <c r="E13" s="84">
        <f t="shared" si="1"/>
        <v>301.27676190901889</v>
      </c>
    </row>
    <row r="14" spans="1:8" x14ac:dyDescent="0.3">
      <c r="A14" s="70">
        <f t="shared" si="2"/>
        <v>12</v>
      </c>
      <c r="B14" s="77">
        <v>0.88</v>
      </c>
      <c r="C14" s="86">
        <v>1.7330920732422501E-2</v>
      </c>
      <c r="D14" s="79">
        <f t="shared" si="0"/>
        <v>1.7611783640957552</v>
      </c>
      <c r="E14" s="84">
        <f t="shared" si="1"/>
        <v>300.8086879800951</v>
      </c>
    </row>
    <row r="15" spans="1:8" x14ac:dyDescent="0.3">
      <c r="A15" s="70">
        <f t="shared" si="2"/>
        <v>13</v>
      </c>
      <c r="B15" s="77">
        <v>0.96</v>
      </c>
      <c r="C15" s="86">
        <v>1.7014220071531E-2</v>
      </c>
      <c r="D15" s="79">
        <f t="shared" si="0"/>
        <v>1.7691879540846951</v>
      </c>
      <c r="E15" s="84">
        <f t="shared" si="1"/>
        <v>300.33484063634944</v>
      </c>
    </row>
    <row r="16" spans="1:8" x14ac:dyDescent="0.3">
      <c r="A16" s="70">
        <f t="shared" si="2"/>
        <v>14</v>
      </c>
      <c r="B16" s="77">
        <v>1.04</v>
      </c>
      <c r="C16" s="86">
        <v>1.6699416422768801E-2</v>
      </c>
      <c r="D16" s="79">
        <f t="shared" si="0"/>
        <v>1.7772987054272462</v>
      </c>
      <c r="E16" s="84">
        <f t="shared" si="1"/>
        <v>299.8550085869241</v>
      </c>
    </row>
    <row r="17" spans="1:5" x14ac:dyDescent="0.3">
      <c r="A17" s="70">
        <f t="shared" si="2"/>
        <v>15</v>
      </c>
      <c r="B17" s="77">
        <v>1.1200000000000001</v>
      </c>
      <c r="C17" s="86">
        <v>1.6386478751328499E-2</v>
      </c>
      <c r="D17" s="79">
        <f t="shared" si="0"/>
        <v>1.7855143608385884</v>
      </c>
      <c r="E17" s="84">
        <f t="shared" si="1"/>
        <v>299.36897041278911</v>
      </c>
    </row>
    <row r="18" spans="1:5" x14ac:dyDescent="0.3">
      <c r="A18" s="70">
        <f t="shared" si="2"/>
        <v>16</v>
      </c>
      <c r="B18" s="77">
        <v>1.2</v>
      </c>
      <c r="C18" s="86">
        <v>1.6075376556265598E-2</v>
      </c>
      <c r="D18" s="79">
        <f t="shared" si="0"/>
        <v>1.7938388451911189</v>
      </c>
      <c r="E18" s="84">
        <f t="shared" si="1"/>
        <v>298.8764939184934</v>
      </c>
    </row>
    <row r="19" spans="1:5" x14ac:dyDescent="0.3">
      <c r="A19" s="70">
        <f t="shared" si="2"/>
        <v>17</v>
      </c>
      <c r="B19" s="77">
        <v>1.28</v>
      </c>
      <c r="C19" s="86">
        <v>1.57660798799432E-2</v>
      </c>
      <c r="D19" s="79">
        <f t="shared" si="0"/>
        <v>1.8022762773842813</v>
      </c>
      <c r="E19" s="84">
        <f t="shared" si="1"/>
        <v>298.3773354299459</v>
      </c>
    </row>
    <row r="20" spans="1:5" x14ac:dyDescent="0.3">
      <c r="A20" s="70">
        <f t="shared" si="2"/>
        <v>18</v>
      </c>
      <c r="B20" s="77">
        <v>1.36</v>
      </c>
      <c r="C20" s="86">
        <v>1.54585593177932E-2</v>
      </c>
      <c r="D20" s="79">
        <f t="shared" si="0"/>
        <v>1.8108309832176464</v>
      </c>
      <c r="E20" s="84">
        <f t="shared" si="1"/>
        <v>297.87123903284407</v>
      </c>
    </row>
    <row r="21" spans="1:5" x14ac:dyDescent="0.3">
      <c r="A21" s="70">
        <f t="shared" si="2"/>
        <v>19</v>
      </c>
      <c r="B21" s="77">
        <v>1.44</v>
      </c>
      <c r="C21" s="86">
        <v>1.5152786028493201E-2</v>
      </c>
      <c r="D21" s="79">
        <f t="shared" si="0"/>
        <v>1.8195075093688453</v>
      </c>
      <c r="E21" s="84">
        <f t="shared" si="1"/>
        <v>297.3579357457391</v>
      </c>
    </row>
    <row r="22" spans="1:5" x14ac:dyDescent="0.3">
      <c r="A22" s="70">
        <f t="shared" si="2"/>
        <v>20</v>
      </c>
      <c r="B22" s="77">
        <v>1.52</v>
      </c>
      <c r="C22" s="86">
        <v>1.4848731744669001E-2</v>
      </c>
      <c r="D22" s="79">
        <f t="shared" si="0"/>
        <v>1.8283106385900989</v>
      </c>
      <c r="E22" s="84">
        <f t="shared" si="1"/>
        <v>296.83714262100978</v>
      </c>
    </row>
    <row r="23" spans="1:5" x14ac:dyDescent="0.3">
      <c r="A23" s="70">
        <f t="shared" si="2"/>
        <v>21</v>
      </c>
      <c r="B23" s="77">
        <v>1.6</v>
      </c>
      <c r="C23" s="86">
        <v>1.4546368784246901E-2</v>
      </c>
      <c r="D23" s="79">
        <f t="shared" si="0"/>
        <v>1.8372454062508214</v>
      </c>
      <c r="E23" s="84">
        <f t="shared" si="1"/>
        <v>296.30856176620142</v>
      </c>
    </row>
    <row r="24" spans="1:5" x14ac:dyDescent="0.3">
      <c r="A24" s="70">
        <f t="shared" si="2"/>
        <v>22</v>
      </c>
      <c r="B24" s="77">
        <v>1.68</v>
      </c>
      <c r="C24" s="86">
        <v>1.42456700625921E-2</v>
      </c>
      <c r="D24" s="79">
        <f t="shared" si="0"/>
        <v>1.8463171183695872</v>
      </c>
      <c r="E24" s="84">
        <f t="shared" si="1"/>
        <v>295.77187927725521</v>
      </c>
    </row>
    <row r="25" spans="1:5" x14ac:dyDescent="0.3">
      <c r="A25" s="70">
        <f t="shared" si="2"/>
        <v>23</v>
      </c>
      <c r="B25" s="77">
        <v>1.76</v>
      </c>
      <c r="C25" s="86">
        <v>1.39466091055884E-2</v>
      </c>
      <c r="D25" s="79">
        <f t="shared" si="0"/>
        <v>1.8555313712966481</v>
      </c>
      <c r="E25" s="84">
        <f t="shared" si="1"/>
        <v>295.22676407409028</v>
      </c>
    </row>
    <row r="26" spans="1:5" x14ac:dyDescent="0.3">
      <c r="A26" s="70">
        <f t="shared" si="2"/>
        <v>24</v>
      </c>
      <c r="B26" s="77">
        <v>1.84</v>
      </c>
      <c r="C26" s="86">
        <v>1.3649160063831701E-2</v>
      </c>
      <c r="D26" s="79">
        <f t="shared" si="0"/>
        <v>1.8648940732288397</v>
      </c>
      <c r="E26" s="84">
        <f t="shared" si="1"/>
        <v>294.67286662778184</v>
      </c>
    </row>
    <row r="27" spans="1:5" x14ac:dyDescent="0.3">
      <c r="A27" s="70">
        <f t="shared" si="2"/>
        <v>25</v>
      </c>
      <c r="B27" s="77">
        <v>1.92</v>
      </c>
      <c r="C27" s="86">
        <v>1.3353297728131999E-2</v>
      </c>
      <c r="D27" s="79">
        <f t="shared" si="0"/>
        <v>1.8744114677623358</v>
      </c>
      <c r="E27" s="84">
        <f t="shared" si="1"/>
        <v>294.10981756718024</v>
      </c>
    </row>
    <row r="28" spans="1:5" x14ac:dyDescent="0.3">
      <c r="A28" s="70">
        <f t="shared" si="2"/>
        <v>26</v>
      </c>
      <c r="B28" s="77">
        <v>2</v>
      </c>
      <c r="C28" s="86">
        <v>1.30589975465451E-2</v>
      </c>
      <c r="D28" s="79">
        <f t="shared" si="0"/>
        <v>1.8840901597158655</v>
      </c>
      <c r="E28" s="84">
        <f t="shared" si="1"/>
        <v>293.53722615120944</v>
      </c>
    </row>
    <row r="29" spans="1:5" x14ac:dyDescent="0.3">
      <c r="A29" s="70">
        <f t="shared" si="2"/>
        <v>27</v>
      </c>
      <c r="B29" s="77">
        <v>2.08</v>
      </c>
      <c r="C29" s="86">
        <v>1.27662356431823E-2</v>
      </c>
      <c r="D29" s="79">
        <f t="shared" si="0"/>
        <v>1.8939371434884424</v>
      </c>
      <c r="E29" s="84">
        <f t="shared" si="1"/>
        <v>292.95467859122374</v>
      </c>
    </row>
    <row r="30" spans="1:5" x14ac:dyDescent="0.3">
      <c r="A30" s="70">
        <f t="shared" si="2"/>
        <v>28</v>
      </c>
      <c r="B30" s="77">
        <v>2.16</v>
      </c>
      <c r="C30" s="86">
        <v>1.24749888390823E-2</v>
      </c>
      <c r="D30" s="79">
        <f t="shared" si="0"/>
        <v>1.903959834251838</v>
      </c>
      <c r="E30" s="84">
        <f t="shared" si="1"/>
        <v>292.36173620566126</v>
      </c>
    </row>
    <row r="31" spans="1:5" x14ac:dyDescent="0.3">
      <c r="A31" s="70">
        <f t="shared" si="2"/>
        <v>29</v>
      </c>
      <c r="B31" s="77">
        <v>2.2400000000000002</v>
      </c>
      <c r="C31" s="86">
        <v>1.2185234675469E-2</v>
      </c>
      <c r="D31" s="79">
        <f t="shared" si="0"/>
        <v>1.9141661023200613</v>
      </c>
      <c r="E31" s="84">
        <f t="shared" si="1"/>
        <v>291.75793338674521</v>
      </c>
    </row>
    <row r="32" spans="1:5" x14ac:dyDescent="0.3">
      <c r="A32" s="70">
        <f t="shared" si="2"/>
        <v>30</v>
      </c>
      <c r="B32" s="77">
        <v>2.3199999999999998</v>
      </c>
      <c r="C32" s="86">
        <v>1.18969514397648E-2</v>
      </c>
      <c r="D32" s="79">
        <f t="shared" si="0"/>
        <v>1.9245643110869288</v>
      </c>
      <c r="E32" s="84">
        <f t="shared" si="1"/>
        <v>291.14277535609733</v>
      </c>
    </row>
    <row r="33" spans="1:5" x14ac:dyDescent="0.3">
      <c r="A33" s="70">
        <f t="shared" si="2"/>
        <v>31</v>
      </c>
      <c r="B33" s="77">
        <v>2.4</v>
      </c>
      <c r="C33" s="86">
        <v>1.16101181947853E-2</v>
      </c>
      <c r="D33" s="79">
        <f t="shared" si="0"/>
        <v>1.9351633589796209</v>
      </c>
      <c r="E33" s="84">
        <f t="shared" si="1"/>
        <v>290.51573568276564</v>
      </c>
    </row>
    <row r="34" spans="1:5" x14ac:dyDescent="0.3">
      <c r="A34" s="70">
        <f t="shared" si="2"/>
        <v>32</v>
      </c>
      <c r="B34" s="77">
        <v>2.48</v>
      </c>
      <c r="C34" s="86">
        <v>1.1324714811605199E-2</v>
      </c>
      <c r="D34" s="79">
        <f t="shared" si="0"/>
        <v>1.9459727259425628</v>
      </c>
      <c r="E34" s="84">
        <f t="shared" si="1"/>
        <v>289.87625353323801</v>
      </c>
    </row>
    <row r="35" spans="1:5" x14ac:dyDescent="0.3">
      <c r="A35" s="70">
        <f t="shared" ref="A35:A66" si="3">A34+1</f>
        <v>33</v>
      </c>
      <c r="B35" s="77">
        <v>2.56</v>
      </c>
      <c r="C35" s="86">
        <v>1.1040722006661801E-2</v>
      </c>
      <c r="D35" s="79">
        <f t="shared" ref="D35:D66" si="4">-LOG10(C35)</f>
        <v>1.957002525043761</v>
      </c>
      <c r="E35" s="84">
        <f t="shared" ref="E35:E66" si="5">$H$2+$H$3*D35</f>
        <v>289.22373061841108</v>
      </c>
    </row>
    <row r="36" spans="1:5" x14ac:dyDescent="0.3">
      <c r="A36" s="70">
        <f t="shared" si="3"/>
        <v>34</v>
      </c>
      <c r="B36" s="77">
        <v>2.64</v>
      </c>
      <c r="C36" s="86">
        <v>1.0758121383754199E-2</v>
      </c>
      <c r="D36" s="79">
        <f t="shared" si="4"/>
        <v>1.9682635598871125</v>
      </c>
      <c r="E36" s="84">
        <f t="shared" si="5"/>
        <v>288.55752779707842</v>
      </c>
    </row>
    <row r="37" spans="1:5" x14ac:dyDescent="0.3">
      <c r="A37" s="70">
        <f t="shared" si="3"/>
        <v>35</v>
      </c>
      <c r="B37" s="77">
        <v>2.72</v>
      </c>
      <c r="C37" s="86">
        <v>1.0476895481703099E-2</v>
      </c>
      <c r="D37" s="79">
        <f t="shared" si="4"/>
        <v>1.9797673886219802</v>
      </c>
      <c r="E37" s="84">
        <f t="shared" si="5"/>
        <v>287.87696128912364</v>
      </c>
    </row>
    <row r="38" spans="1:5" x14ac:dyDescent="0.3">
      <c r="A38" s="70">
        <f t="shared" si="3"/>
        <v>36</v>
      </c>
      <c r="B38" s="77">
        <v>2.8</v>
      </c>
      <c r="C38" s="86">
        <v>1.01970278285664E-2</v>
      </c>
      <c r="D38" s="79">
        <f t="shared" si="4"/>
        <v>1.9915263954686484</v>
      </c>
      <c r="E38" s="84">
        <f t="shared" si="5"/>
        <v>287.18129844407474</v>
      </c>
    </row>
    <row r="39" spans="1:5" x14ac:dyDescent="0.3">
      <c r="A39" s="70">
        <f t="shared" si="3"/>
        <v>37</v>
      </c>
      <c r="B39" s="77">
        <v>2.88</v>
      </c>
      <c r="C39" s="86">
        <v>9.9185030034585897E-3</v>
      </c>
      <c r="D39" s="79">
        <f t="shared" si="4"/>
        <v>2.0035538708294309</v>
      </c>
      <c r="E39" s="84">
        <f t="shared" si="5"/>
        <v>286.46975300173085</v>
      </c>
    </row>
    <row r="40" spans="1:5" x14ac:dyDescent="0.3">
      <c r="A40" s="70">
        <f t="shared" si="3"/>
        <v>38</v>
      </c>
      <c r="B40" s="77">
        <v>2.96</v>
      </c>
      <c r="C40" s="86">
        <v>9.6413067072089204E-3</v>
      </c>
      <c r="D40" s="79">
        <f t="shared" si="4"/>
        <v>2.0158641012349703</v>
      </c>
      <c r="E40" s="84">
        <f t="shared" si="5"/>
        <v>285.74147977093918</v>
      </c>
    </row>
    <row r="41" spans="1:5" x14ac:dyDescent="0.3">
      <c r="A41" s="70">
        <f t="shared" si="3"/>
        <v>39</v>
      </c>
      <c r="B41" s="77">
        <v>3.04</v>
      </c>
      <c r="C41" s="86">
        <v>9.3654258433138893E-3</v>
      </c>
      <c r="D41" s="79">
        <f t="shared" si="4"/>
        <v>2.0284724705902177</v>
      </c>
      <c r="E41" s="84">
        <f t="shared" si="5"/>
        <v>284.99556863988272</v>
      </c>
    </row>
    <row r="42" spans="1:5" x14ac:dyDescent="0.3">
      <c r="A42" s="70">
        <f t="shared" si="3"/>
        <v>40</v>
      </c>
      <c r="B42" s="77">
        <v>3.12</v>
      </c>
      <c r="C42" s="86">
        <v>9.0908486109110495E-3</v>
      </c>
      <c r="D42" s="79">
        <f t="shared" si="4"/>
        <v>2.0413955744420718</v>
      </c>
      <c r="E42" s="84">
        <f t="shared" si="5"/>
        <v>284.23103781600707</v>
      </c>
    </row>
    <row r="43" spans="1:5" x14ac:dyDescent="0.3">
      <c r="A43" s="70">
        <f t="shared" si="3"/>
        <v>41</v>
      </c>
      <c r="B43" s="77">
        <v>3.2</v>
      </c>
      <c r="C43" s="86">
        <v>8.8175646118260897E-3</v>
      </c>
      <c r="D43" s="79">
        <f t="shared" si="4"/>
        <v>2.0546513493007645</v>
      </c>
      <c r="E43" s="84">
        <f t="shared" si="5"/>
        <v>283.44682617536677</v>
      </c>
    </row>
    <row r="44" spans="1:5" x14ac:dyDescent="0.3">
      <c r="A44" s="70">
        <f t="shared" si="3"/>
        <v>42</v>
      </c>
      <c r="B44" s="77">
        <v>3.28</v>
      </c>
      <c r="C44" s="86">
        <v>8.5455649741424996E-3</v>
      </c>
      <c r="D44" s="79">
        <f t="shared" si="4"/>
        <v>2.0682592194217233</v>
      </c>
      <c r="E44" s="84">
        <f t="shared" si="5"/>
        <v>282.64178457901085</v>
      </c>
    </row>
    <row r="45" spans="1:5" x14ac:dyDescent="0.3">
      <c r="A45" s="70">
        <f t="shared" si="3"/>
        <v>43</v>
      </c>
      <c r="B45" s="77">
        <v>3.36</v>
      </c>
      <c r="C45" s="86">
        <v>8.2748424952275804E-3</v>
      </c>
      <c r="D45" s="79">
        <f t="shared" si="4"/>
        <v>2.082240263909287</v>
      </c>
      <c r="E45" s="84">
        <f t="shared" si="5"/>
        <v>281.8146659871266</v>
      </c>
    </row>
    <row r="46" spans="1:5" x14ac:dyDescent="0.3">
      <c r="A46" s="70">
        <f t="shared" si="3"/>
        <v>44</v>
      </c>
      <c r="B46" s="77">
        <v>3.44</v>
      </c>
      <c r="C46" s="86">
        <v>8.0053918077411298E-3</v>
      </c>
      <c r="D46" s="79">
        <f t="shared" si="4"/>
        <v>2.0966174075578228</v>
      </c>
      <c r="E46" s="84">
        <f t="shared" si="5"/>
        <v>280.96411416887918</v>
      </c>
    </row>
    <row r="47" spans="1:5" x14ac:dyDescent="0.3">
      <c r="A47" s="70">
        <f t="shared" si="3"/>
        <v>45</v>
      </c>
      <c r="B47" s="77">
        <v>3.52</v>
      </c>
      <c r="C47" s="86">
        <v>7.7372095728828402E-3</v>
      </c>
      <c r="D47" s="79">
        <f t="shared" si="4"/>
        <v>2.1114156395242132</v>
      </c>
      <c r="E47" s="84">
        <f t="shared" si="5"/>
        <v>280.08865076574756</v>
      </c>
    </row>
    <row r="48" spans="1:5" x14ac:dyDescent="0.3">
      <c r="A48" s="70">
        <f t="shared" si="3"/>
        <v>46</v>
      </c>
      <c r="B48" s="77">
        <v>3.6</v>
      </c>
      <c r="C48" s="86">
        <v>7.4702947060329402E-3</v>
      </c>
      <c r="D48" s="79">
        <f t="shared" si="4"/>
        <v>2.1266622647603382</v>
      </c>
      <c r="E48" s="84">
        <f t="shared" si="5"/>
        <v>279.18666041677841</v>
      </c>
    </row>
    <row r="49" spans="1:5" x14ac:dyDescent="0.3">
      <c r="A49" s="70">
        <f t="shared" si="3"/>
        <v>47</v>
      </c>
      <c r="B49" s="77">
        <v>3.68</v>
      </c>
      <c r="C49" s="86">
        <v>7.2046486410545802E-3</v>
      </c>
      <c r="D49" s="79">
        <f t="shared" si="4"/>
        <v>2.1423871941660173</v>
      </c>
      <c r="E49" s="84">
        <f t="shared" si="5"/>
        <v>278.25637359313839</v>
      </c>
    </row>
    <row r="50" spans="1:5" x14ac:dyDescent="0.3">
      <c r="A50" s="70">
        <f t="shared" si="3"/>
        <v>48</v>
      </c>
      <c r="B50" s="77">
        <v>3.76</v>
      </c>
      <c r="C50" s="86">
        <v>6.9402756409091002E-3</v>
      </c>
      <c r="D50" s="79">
        <f t="shared" si="4"/>
        <v>2.1586232807052919</v>
      </c>
      <c r="E50" s="84">
        <f t="shared" si="5"/>
        <v>277.29584671347493</v>
      </c>
    </row>
    <row r="51" spans="1:5" x14ac:dyDescent="0.3">
      <c r="A51" s="70">
        <f t="shared" si="3"/>
        <v>49</v>
      </c>
      <c r="B51" s="77">
        <v>3.84</v>
      </c>
      <c r="C51" s="86">
        <v>6.6771831639612401E-3</v>
      </c>
      <c r="D51" s="79">
        <f t="shared" si="4"/>
        <v>2.1754067103313521</v>
      </c>
      <c r="E51" s="84">
        <f t="shared" si="5"/>
        <v>276.30293901679721</v>
      </c>
    </row>
    <row r="52" spans="1:5" x14ac:dyDescent="0.3">
      <c r="A52" s="70">
        <f t="shared" si="3"/>
        <v>50</v>
      </c>
      <c r="B52" s="77">
        <v>3.92</v>
      </c>
      <c r="C52" s="86">
        <v>6.4153822975093798E-3</v>
      </c>
      <c r="D52" s="79">
        <f t="shared" si="4"/>
        <v>2.1927774585795041</v>
      </c>
      <c r="E52" s="84">
        <f t="shared" si="5"/>
        <v>275.27528555043654</v>
      </c>
    </row>
    <row r="53" spans="1:5" x14ac:dyDescent="0.3">
      <c r="A53" s="70">
        <f t="shared" si="3"/>
        <v>51</v>
      </c>
      <c r="B53" s="77">
        <v>4</v>
      </c>
      <c r="C53" s="86">
        <v>6.1548882727875702E-3</v>
      </c>
      <c r="D53" s="79">
        <f t="shared" si="4"/>
        <v>2.2107798262342473</v>
      </c>
      <c r="E53" s="84">
        <f t="shared" si="5"/>
        <v>274.2102654799819</v>
      </c>
    </row>
    <row r="54" spans="1:5" x14ac:dyDescent="0.3">
      <c r="A54" s="70">
        <f t="shared" si="3"/>
        <v>52</v>
      </c>
      <c r="B54" s="77">
        <v>4.08</v>
      </c>
      <c r="C54" s="86">
        <v>5.8957210791003804E-3</v>
      </c>
      <c r="D54" s="79">
        <f t="shared" si="4"/>
        <v>2.2294630707176801</v>
      </c>
      <c r="E54" s="84">
        <f t="shared" si="5"/>
        <v>273.10496473634203</v>
      </c>
    </row>
    <row r="55" spans="1:5" x14ac:dyDescent="0.3">
      <c r="A55" s="70">
        <f t="shared" si="3"/>
        <v>53</v>
      </c>
      <c r="B55" s="77">
        <v>4.16</v>
      </c>
      <c r="C55" s="86">
        <v>5.63790619906567E-3</v>
      </c>
      <c r="D55" s="79">
        <f t="shared" si="4"/>
        <v>2.2488821539995456</v>
      </c>
      <c r="E55" s="84">
        <f t="shared" si="5"/>
        <v>271.9561317693869</v>
      </c>
    </row>
    <row r="56" spans="1:5" x14ac:dyDescent="0.3">
      <c r="A56" s="70">
        <f t="shared" si="3"/>
        <v>54</v>
      </c>
      <c r="B56" s="77">
        <v>4.24</v>
      </c>
      <c r="C56" s="86">
        <v>5.3814754924018902E-3</v>
      </c>
      <c r="D56" s="79">
        <f t="shared" si="4"/>
        <v>2.2690986331898921</v>
      </c>
      <c r="E56" s="84">
        <f t="shared" si="5"/>
        <v>270.76012486048603</v>
      </c>
    </row>
    <row r="57" spans="1:5" x14ac:dyDescent="0.3">
      <c r="A57" s="70">
        <f t="shared" si="3"/>
        <v>55</v>
      </c>
      <c r="B57" s="77">
        <v>4.32</v>
      </c>
      <c r="C57" s="86">
        <v>5.1264682626242803E-3</v>
      </c>
      <c r="D57" s="79">
        <f t="shared" si="4"/>
        <v>2.2901817269489504</v>
      </c>
      <c r="E57" s="84">
        <f t="shared" si="5"/>
        <v>269.51284903370009</v>
      </c>
    </row>
    <row r="58" spans="1:5" x14ac:dyDescent="0.3">
      <c r="A58" s="70">
        <f t="shared" si="3"/>
        <v>56</v>
      </c>
      <c r="B58" s="77">
        <v>4.4000000000000004</v>
      </c>
      <c r="C58" s="86">
        <v>4.87293254980676E-3</v>
      </c>
      <c r="D58" s="79">
        <f t="shared" si="4"/>
        <v>2.3122095999976224</v>
      </c>
      <c r="E58" s="84">
        <f t="shared" si="5"/>
        <v>268.20968006414068</v>
      </c>
    </row>
    <row r="59" spans="1:5" x14ac:dyDescent="0.3">
      <c r="A59" s="70">
        <f t="shared" si="3"/>
        <v>57</v>
      </c>
      <c r="B59" s="77">
        <v>4.4800000000000004</v>
      </c>
      <c r="C59" s="86">
        <v>4.6209267037200302E-3</v>
      </c>
      <c r="D59" s="79">
        <f t="shared" si="4"/>
        <v>2.3352709201249633</v>
      </c>
      <c r="E59" s="84">
        <f t="shared" si="5"/>
        <v>266.84537236540717</v>
      </c>
    </row>
    <row r="60" spans="1:5" x14ac:dyDescent="0.3">
      <c r="A60" s="70">
        <f t="shared" si="3"/>
        <v>58</v>
      </c>
      <c r="B60" s="77">
        <v>4.5599999999999996</v>
      </c>
      <c r="C60" s="86">
        <v>4.37052130576866E-3</v>
      </c>
      <c r="D60" s="79">
        <f t="shared" si="4"/>
        <v>2.3594667582890914</v>
      </c>
      <c r="E60" s="84">
        <f t="shared" si="5"/>
        <v>265.41394657961735</v>
      </c>
    </row>
    <row r="61" spans="1:5" x14ac:dyDescent="0.3">
      <c r="A61" s="70">
        <f t="shared" si="3"/>
        <v>59</v>
      </c>
      <c r="B61" s="77">
        <v>4.6399999999999997</v>
      </c>
      <c r="C61" s="86">
        <v>4.1218015259139196E-3</v>
      </c>
      <c r="D61" s="79">
        <f t="shared" si="4"/>
        <v>2.3849129243170251</v>
      </c>
      <c r="E61" s="84">
        <f t="shared" si="5"/>
        <v>263.90855139740484</v>
      </c>
    </row>
    <row r="62" spans="1:5" x14ac:dyDescent="0.3">
      <c r="A62" s="70">
        <f t="shared" si="3"/>
        <v>60</v>
      </c>
      <c r="B62" s="77">
        <v>4.72</v>
      </c>
      <c r="C62" s="86">
        <v>3.8748700229178602E-3</v>
      </c>
      <c r="D62" s="79">
        <f t="shared" si="4"/>
        <v>2.4117428607128391</v>
      </c>
      <c r="E62" s="84">
        <f t="shared" si="5"/>
        <v>262.32129236022843</v>
      </c>
    </row>
    <row r="63" spans="1:5" x14ac:dyDescent="0.3">
      <c r="A63" s="70">
        <f t="shared" si="3"/>
        <v>61</v>
      </c>
      <c r="B63" s="77">
        <v>4.8</v>
      </c>
      <c r="C63" s="86">
        <v>3.62985052343081E-3</v>
      </c>
      <c r="D63" s="79">
        <f t="shared" si="4"/>
        <v>2.4401112587616249</v>
      </c>
      <c r="E63" s="84">
        <f t="shared" si="5"/>
        <v>260.64301793166226</v>
      </c>
    </row>
    <row r="64" spans="1:5" x14ac:dyDescent="0.3">
      <c r="A64" s="70">
        <f t="shared" si="3"/>
        <v>62</v>
      </c>
      <c r="B64" s="77">
        <v>4.88</v>
      </c>
      <c r="C64" s="86">
        <v>3.3868922479473001E-3</v>
      </c>
      <c r="D64" s="79">
        <f t="shared" si="4"/>
        <v>2.4701986199677965</v>
      </c>
      <c r="E64" s="84">
        <f t="shared" si="5"/>
        <v>258.86304964270516</v>
      </c>
    </row>
    <row r="65" spans="1:5" x14ac:dyDescent="0.3">
      <c r="A65" s="70">
        <f t="shared" si="3"/>
        <v>63</v>
      </c>
      <c r="B65" s="77">
        <v>4.96</v>
      </c>
      <c r="C65" s="86">
        <v>3.1461753888046302E-3</v>
      </c>
      <c r="D65" s="79">
        <f t="shared" si="4"/>
        <v>2.5022170705662359</v>
      </c>
      <c r="E65" s="84">
        <f t="shared" si="5"/>
        <v>256.96883810530153</v>
      </c>
    </row>
    <row r="66" spans="1:5" x14ac:dyDescent="0.3">
      <c r="A66" s="70">
        <f t="shared" si="3"/>
        <v>64</v>
      </c>
      <c r="B66" s="77">
        <v>5.04</v>
      </c>
      <c r="C66" s="86">
        <v>2.9079178844450102E-3</v>
      </c>
      <c r="D66" s="79">
        <f t="shared" si="4"/>
        <v>2.536417861511739</v>
      </c>
      <c r="E66" s="84">
        <f t="shared" si="5"/>
        <v>254.94551931296553</v>
      </c>
    </row>
    <row r="67" spans="1:5" x14ac:dyDescent="0.3">
      <c r="A67" s="70">
        <f t="shared" ref="A67:A98" si="6">A66+1</f>
        <v>65</v>
      </c>
      <c r="B67" s="77">
        <v>5.12</v>
      </c>
      <c r="C67" s="86">
        <v>2.67238376820619E-3</v>
      </c>
      <c r="D67" s="79">
        <f t="shared" ref="D67:D98" si="7">-LOG10(C67)</f>
        <v>2.573101174771911</v>
      </c>
      <c r="E67" s="84">
        <f t="shared" ref="E67:E98" si="8">$H$2+$H$3*D67</f>
        <v>252.77533450049376</v>
      </c>
    </row>
    <row r="68" spans="1:5" x14ac:dyDescent="0.3">
      <c r="A68" s="70">
        <f t="shared" si="6"/>
        <v>66</v>
      </c>
      <c r="B68" s="77">
        <v>5.2</v>
      </c>
      <c r="C68" s="86">
        <v>2.4398933841854398E-3</v>
      </c>
      <c r="D68" s="79">
        <f t="shared" si="7"/>
        <v>2.6126291505758501</v>
      </c>
      <c r="E68" s="84">
        <f t="shared" si="8"/>
        <v>250.43685945193272</v>
      </c>
    </row>
    <row r="69" spans="1:5" x14ac:dyDescent="0.3">
      <c r="A69" s="70">
        <f t="shared" si="6"/>
        <v>67</v>
      </c>
      <c r="B69" s="77">
        <v>5.28</v>
      </c>
      <c r="C69" s="86">
        <v>2.2108357283696601E-3</v>
      </c>
      <c r="D69" s="79">
        <f t="shared" si="7"/>
        <v>2.6554435255863673</v>
      </c>
      <c r="E69" s="84">
        <f t="shared" si="8"/>
        <v>247.90396102631053</v>
      </c>
    </row>
    <row r="70" spans="1:5" x14ac:dyDescent="0.3">
      <c r="A70" s="70">
        <f t="shared" si="6"/>
        <v>68</v>
      </c>
      <c r="B70" s="77">
        <v>5.36</v>
      </c>
      <c r="C70" s="86">
        <v>1.98568303541764E-3</v>
      </c>
      <c r="D70" s="79">
        <f t="shared" si="7"/>
        <v>2.7020900745491763</v>
      </c>
      <c r="E70" s="84">
        <f t="shared" si="8"/>
        <v>245.14435118967074</v>
      </c>
    </row>
    <row r="71" spans="1:5" x14ac:dyDescent="0.3">
      <c r="A71" s="70">
        <f t="shared" si="6"/>
        <v>69</v>
      </c>
      <c r="B71" s="77">
        <v>5.44</v>
      </c>
      <c r="C71" s="86">
        <v>1.7650074154047001E-3</v>
      </c>
      <c r="D71" s="79">
        <f t="shared" si="7"/>
        <v>2.7532534656514689</v>
      </c>
      <c r="E71" s="84">
        <f t="shared" si="8"/>
        <v>242.1175249720591</v>
      </c>
    </row>
    <row r="72" spans="1:5" x14ac:dyDescent="0.3">
      <c r="A72" s="70">
        <f t="shared" si="6"/>
        <v>70</v>
      </c>
      <c r="B72" s="77">
        <v>5.52</v>
      </c>
      <c r="C72" s="86">
        <v>1.54949865019138E-3</v>
      </c>
      <c r="D72" s="79">
        <f t="shared" si="7"/>
        <v>2.8098087977497648</v>
      </c>
      <c r="E72" s="84">
        <f t="shared" si="8"/>
        <v>238.77171152512392</v>
      </c>
    </row>
    <row r="73" spans="1:5" x14ac:dyDescent="0.3">
      <c r="A73" s="70">
        <f t="shared" si="6"/>
        <v>71</v>
      </c>
      <c r="B73" s="77">
        <v>5.6</v>
      </c>
      <c r="C73" s="86">
        <v>1.33998111465901E-3</v>
      </c>
      <c r="D73" s="79">
        <f t="shared" si="7"/>
        <v>2.8729013224241307</v>
      </c>
      <c r="E73" s="84">
        <f t="shared" si="8"/>
        <v>235.03915776538844</v>
      </c>
    </row>
    <row r="74" spans="1:5" x14ac:dyDescent="0.3">
      <c r="A74" s="70">
        <f t="shared" si="6"/>
        <v>72</v>
      </c>
      <c r="B74" s="77">
        <v>5.68</v>
      </c>
      <c r="C74" s="86">
        <v>1.13742580749535E-3</v>
      </c>
      <c r="D74" s="79">
        <f t="shared" si="7"/>
        <v>2.9440769220960989</v>
      </c>
      <c r="E74" s="84">
        <f t="shared" si="8"/>
        <v>230.8284092887948</v>
      </c>
    </row>
    <row r="75" spans="1:5" x14ac:dyDescent="0.3">
      <c r="A75" s="70">
        <f t="shared" si="6"/>
        <v>73</v>
      </c>
      <c r="B75" s="77">
        <v>5.76</v>
      </c>
      <c r="C75" s="86">
        <v>9.4295077632406798E-4</v>
      </c>
      <c r="D75" s="79">
        <f t="shared" si="7"/>
        <v>3.0255109776007414</v>
      </c>
      <c r="E75" s="84">
        <f t="shared" si="8"/>
        <v>226.01077056514015</v>
      </c>
    </row>
    <row r="76" spans="1:5" x14ac:dyDescent="0.3">
      <c r="A76" s="70">
        <f t="shared" si="6"/>
        <v>74</v>
      </c>
      <c r="B76" s="77">
        <v>5.84</v>
      </c>
      <c r="C76" s="86">
        <v>7.5780015688165403E-4</v>
      </c>
      <c r="D76" s="79">
        <f t="shared" si="7"/>
        <v>3.1204453091523034</v>
      </c>
      <c r="E76" s="84">
        <f t="shared" si="8"/>
        <v>220.39445551054973</v>
      </c>
    </row>
    <row r="77" spans="1:5" x14ac:dyDescent="0.3">
      <c r="A77" s="70">
        <f t="shared" si="6"/>
        <v>75</v>
      </c>
      <c r="B77" s="77">
        <v>5.92</v>
      </c>
      <c r="C77" s="86">
        <v>5.8329023336884604E-4</v>
      </c>
      <c r="D77" s="79">
        <f t="shared" si="7"/>
        <v>3.2341152953504189</v>
      </c>
      <c r="E77" s="84">
        <f t="shared" si="8"/>
        <v>213.66973912706922</v>
      </c>
    </row>
    <row r="78" spans="1:5" x14ac:dyDescent="0.3">
      <c r="A78" s="70">
        <f t="shared" si="6"/>
        <v>76</v>
      </c>
      <c r="B78" s="77">
        <v>6</v>
      </c>
      <c r="C78" s="86">
        <v>4.2071343075191203E-4</v>
      </c>
      <c r="D78" s="79">
        <f t="shared" si="7"/>
        <v>3.3760136234516556</v>
      </c>
      <c r="E78" s="84">
        <f t="shared" si="8"/>
        <v>205.27503403660006</v>
      </c>
    </row>
    <row r="79" spans="1:5" x14ac:dyDescent="0.3">
      <c r="A79" s="70">
        <f t="shared" si="6"/>
        <v>77</v>
      </c>
      <c r="B79" s="77">
        <v>6.08</v>
      </c>
      <c r="C79" s="86">
        <v>2.7120161310714198E-4</v>
      </c>
      <c r="D79" s="79">
        <f t="shared" si="7"/>
        <v>3.5667077316137981</v>
      </c>
      <c r="E79" s="84">
        <f t="shared" si="8"/>
        <v>193.99357059772771</v>
      </c>
    </row>
    <row r="80" spans="1:5" x14ac:dyDescent="0.3">
      <c r="A80" s="70">
        <f t="shared" si="6"/>
        <v>78</v>
      </c>
      <c r="B80" s="77">
        <v>6.16</v>
      </c>
      <c r="C80" s="86">
        <v>1.35569046866243E-4</v>
      </c>
      <c r="D80" s="79">
        <f t="shared" si="7"/>
        <v>3.8678394572956454</v>
      </c>
      <c r="E80" s="84">
        <f t="shared" si="8"/>
        <v>176.17861770638964</v>
      </c>
    </row>
    <row r="81" spans="1:5" x14ac:dyDescent="0.3">
      <c r="A81" s="70">
        <f t="shared" si="6"/>
        <v>79</v>
      </c>
      <c r="B81" s="77">
        <v>6.24</v>
      </c>
      <c r="C81" s="86">
        <v>1.4175921587721E-5</v>
      </c>
      <c r="D81" s="79">
        <f t="shared" si="7"/>
        <v>4.8484486976942049</v>
      </c>
      <c r="E81" s="84">
        <f t="shared" si="8"/>
        <v>118.16577504441085</v>
      </c>
    </row>
    <row r="82" spans="1:5" x14ac:dyDescent="0.3">
      <c r="A82" s="70">
        <f t="shared" si="6"/>
        <v>80</v>
      </c>
      <c r="B82" s="77">
        <v>6.32</v>
      </c>
      <c r="C82" s="86">
        <v>8.7342321387353295E-11</v>
      </c>
      <c r="D82" s="79">
        <f t="shared" si="7"/>
        <v>10.058775269566954</v>
      </c>
      <c r="E82" s="84">
        <f t="shared" si="8"/>
        <v>-190.07714494758102</v>
      </c>
    </row>
    <row r="83" spans="1:5" x14ac:dyDescent="0.3">
      <c r="A83" s="70">
        <f t="shared" si="6"/>
        <v>81</v>
      </c>
      <c r="B83" s="77">
        <v>6.4</v>
      </c>
      <c r="C83" s="86">
        <v>4.0658362053973499E-11</v>
      </c>
      <c r="D83" s="79">
        <f t="shared" si="7"/>
        <v>10.390850121154187</v>
      </c>
      <c r="E83" s="84">
        <f t="shared" si="8"/>
        <v>-209.72269316748168</v>
      </c>
    </row>
    <row r="84" spans="1:5" x14ac:dyDescent="0.3">
      <c r="A84" s="70">
        <f t="shared" si="6"/>
        <v>82</v>
      </c>
      <c r="B84" s="77">
        <v>6.48</v>
      </c>
      <c r="C84" s="86">
        <v>2.6457263456072702E-11</v>
      </c>
      <c r="D84" s="79">
        <f t="shared" si="7"/>
        <v>10.577455078039224</v>
      </c>
      <c r="E84" s="84">
        <f t="shared" si="8"/>
        <v>-220.7622424168004</v>
      </c>
    </row>
    <row r="85" spans="1:5" x14ac:dyDescent="0.3">
      <c r="A85" s="70">
        <f t="shared" si="6"/>
        <v>83</v>
      </c>
      <c r="B85" s="77">
        <v>6.56</v>
      </c>
      <c r="C85" s="86">
        <v>1.9590589823128999E-11</v>
      </c>
      <c r="D85" s="79">
        <f t="shared" si="7"/>
        <v>10.707952488299593</v>
      </c>
      <c r="E85" s="84">
        <f t="shared" si="8"/>
        <v>-228.48246920780389</v>
      </c>
    </row>
    <row r="86" spans="1:5" x14ac:dyDescent="0.3">
      <c r="A86" s="70">
        <f t="shared" si="6"/>
        <v>84</v>
      </c>
      <c r="B86" s="77">
        <v>6.64</v>
      </c>
      <c r="C86" s="86">
        <v>1.5544568705158101E-11</v>
      </c>
      <c r="D86" s="79">
        <f t="shared" si="7"/>
        <v>10.808421323255295</v>
      </c>
      <c r="E86" s="84">
        <f t="shared" si="8"/>
        <v>-234.42620548378329</v>
      </c>
    </row>
    <row r="87" spans="1:5" x14ac:dyDescent="0.3">
      <c r="A87" s="70">
        <f t="shared" si="6"/>
        <v>85</v>
      </c>
      <c r="B87" s="77">
        <v>6.72</v>
      </c>
      <c r="C87" s="86">
        <v>1.28786637576531E-11</v>
      </c>
      <c r="D87" s="79">
        <f t="shared" si="7"/>
        <v>10.890129195422073</v>
      </c>
      <c r="E87" s="84">
        <f t="shared" si="8"/>
        <v>-239.26004320116976</v>
      </c>
    </row>
    <row r="88" spans="1:5" x14ac:dyDescent="0.3">
      <c r="A88" s="70">
        <f t="shared" si="6"/>
        <v>86</v>
      </c>
      <c r="B88" s="77">
        <v>6.8</v>
      </c>
      <c r="C88" s="86">
        <v>1.09904732896924E-11</v>
      </c>
      <c r="D88" s="79">
        <f t="shared" si="7"/>
        <v>10.958983604876247</v>
      </c>
      <c r="E88" s="84">
        <f t="shared" si="8"/>
        <v>-243.33347006447877</v>
      </c>
    </row>
    <row r="89" spans="1:5" x14ac:dyDescent="0.3">
      <c r="A89" s="70">
        <f t="shared" si="6"/>
        <v>87</v>
      </c>
      <c r="B89" s="77">
        <v>6.88</v>
      </c>
      <c r="C89" s="86">
        <v>9.5835946369424094E-12</v>
      </c>
      <c r="D89" s="79">
        <f t="shared" si="7"/>
        <v>11.018471564180787</v>
      </c>
      <c r="E89" s="84">
        <f t="shared" si="8"/>
        <v>-246.85277773693531</v>
      </c>
    </row>
    <row r="90" spans="1:5" x14ac:dyDescent="0.3">
      <c r="A90" s="70">
        <f t="shared" si="6"/>
        <v>88</v>
      </c>
      <c r="B90" s="77">
        <v>6.96</v>
      </c>
      <c r="C90" s="86">
        <v>8.4952232220571104E-12</v>
      </c>
      <c r="D90" s="79">
        <f t="shared" si="7"/>
        <v>11.07082520504285</v>
      </c>
      <c r="E90" s="84">
        <f t="shared" si="8"/>
        <v>-249.95001913033491</v>
      </c>
    </row>
    <row r="91" spans="1:5" x14ac:dyDescent="0.3">
      <c r="A91" s="70">
        <f t="shared" si="6"/>
        <v>89</v>
      </c>
      <c r="B91" s="77">
        <v>7.04</v>
      </c>
      <c r="C91" s="86">
        <v>7.6285082356375697E-12</v>
      </c>
      <c r="D91" s="79">
        <f t="shared" si="7"/>
        <v>11.117560380573584</v>
      </c>
      <c r="E91" s="84">
        <f t="shared" si="8"/>
        <v>-252.71487211473323</v>
      </c>
    </row>
    <row r="92" spans="1:5" x14ac:dyDescent="0.3">
      <c r="A92" s="70">
        <f t="shared" si="6"/>
        <v>90</v>
      </c>
      <c r="B92" s="77">
        <v>7.12</v>
      </c>
      <c r="C92" s="86">
        <v>6.9222285272458899E-12</v>
      </c>
      <c r="D92" s="79">
        <f t="shared" si="7"/>
        <v>11.159754067208379</v>
      </c>
      <c r="E92" s="84">
        <f t="shared" si="8"/>
        <v>-255.2110506160476</v>
      </c>
    </row>
    <row r="93" spans="1:5" x14ac:dyDescent="0.3">
      <c r="A93" s="70">
        <f t="shared" si="6"/>
        <v>91</v>
      </c>
      <c r="B93" s="77">
        <v>7.2</v>
      </c>
      <c r="C93" s="86">
        <v>6.3357901623473796E-12</v>
      </c>
      <c r="D93" s="79">
        <f t="shared" si="7"/>
        <v>11.198199214758796</v>
      </c>
      <c r="E93" s="84">
        <f t="shared" si="8"/>
        <v>-257.4854655451303</v>
      </c>
    </row>
    <row r="94" spans="1:5" x14ac:dyDescent="0.3">
      <c r="A94" s="70">
        <f t="shared" si="6"/>
        <v>92</v>
      </c>
      <c r="B94" s="77">
        <v>7.28</v>
      </c>
      <c r="C94" s="86">
        <v>5.8412132467886597E-12</v>
      </c>
      <c r="D94" s="79">
        <f t="shared" si="7"/>
        <v>11.233496938562039</v>
      </c>
      <c r="E94" s="84">
        <f t="shared" si="8"/>
        <v>-259.5736788853302</v>
      </c>
    </row>
    <row r="95" spans="1:5" x14ac:dyDescent="0.3">
      <c r="A95" s="70">
        <f t="shared" si="6"/>
        <v>93</v>
      </c>
      <c r="B95" s="71">
        <v>7.36</v>
      </c>
      <c r="C95" s="86">
        <v>5.4185949253393402E-12</v>
      </c>
      <c r="D95" s="79">
        <f t="shared" si="7"/>
        <v>11.266113314067026</v>
      </c>
      <c r="E95" s="84">
        <f t="shared" si="8"/>
        <v>-261.50326366020522</v>
      </c>
    </row>
    <row r="96" spans="1:5" x14ac:dyDescent="0.3">
      <c r="A96" s="70">
        <f t="shared" si="6"/>
        <v>94</v>
      </c>
      <c r="B96" s="71">
        <v>7.44</v>
      </c>
      <c r="C96" s="86">
        <v>5.0533801266160202E-12</v>
      </c>
      <c r="D96" s="79">
        <f t="shared" si="7"/>
        <v>11.296418031925533</v>
      </c>
      <c r="E96" s="84">
        <f t="shared" si="8"/>
        <v>-263.29609076871452</v>
      </c>
    </row>
    <row r="97" spans="1:5" x14ac:dyDescent="0.3">
      <c r="A97" s="70">
        <f t="shared" si="6"/>
        <v>95</v>
      </c>
      <c r="B97" s="71">
        <v>7.52</v>
      </c>
      <c r="C97" s="86">
        <v>4.7346869697392797E-12</v>
      </c>
      <c r="D97" s="79">
        <f t="shared" si="7"/>
        <v>11.324708728763945</v>
      </c>
      <c r="E97" s="84">
        <f t="shared" si="8"/>
        <v>-264.96976839367494</v>
      </c>
    </row>
    <row r="98" spans="1:5" x14ac:dyDescent="0.3">
      <c r="A98" s="70">
        <f t="shared" si="6"/>
        <v>96</v>
      </c>
      <c r="B98" s="71">
        <v>7.6</v>
      </c>
      <c r="C98" s="86">
        <v>4.4542153233414699E-12</v>
      </c>
      <c r="D98" s="79">
        <f t="shared" si="7"/>
        <v>11.351228792358404</v>
      </c>
      <c r="E98" s="84">
        <f t="shared" si="8"/>
        <v>-266.5386953559231</v>
      </c>
    </row>
    <row r="99" spans="1:5" x14ac:dyDescent="0.3">
      <c r="A99" s="70">
        <f t="shared" ref="A99:A130" si="9">A98+1</f>
        <v>97</v>
      </c>
      <c r="B99" s="71">
        <v>7.68</v>
      </c>
      <c r="C99" s="86">
        <v>4.2055245089645196E-12</v>
      </c>
      <c r="D99" s="79">
        <f t="shared" ref="D99:D130" si="10">-LOG10(C99)</f>
        <v>11.37617983169878</v>
      </c>
      <c r="E99" s="84">
        <f t="shared" ref="E99:E130" si="11">$H$2+$H$3*D99</f>
        <v>-268.01479884329979</v>
      </c>
    </row>
    <row r="100" spans="1:5" x14ac:dyDescent="0.3">
      <c r="A100" s="70">
        <f t="shared" si="9"/>
        <v>98</v>
      </c>
      <c r="B100" s="71">
        <v>7.76</v>
      </c>
      <c r="C100" s="86">
        <v>3.9835405663893703E-12</v>
      </c>
      <c r="D100" s="79">
        <f t="shared" si="10"/>
        <v>11.3997307558376</v>
      </c>
      <c r="E100" s="84">
        <f t="shared" si="11"/>
        <v>-269.40807151535239</v>
      </c>
    </row>
    <row r="101" spans="1:5" x14ac:dyDescent="0.3">
      <c r="A101" s="70">
        <f t="shared" si="9"/>
        <v>99</v>
      </c>
      <c r="B101" s="71">
        <v>7.84</v>
      </c>
      <c r="C101" s="86">
        <v>3.7842122880541603E-12</v>
      </c>
      <c r="D101" s="79">
        <f t="shared" si="10"/>
        <v>11.422024508384293</v>
      </c>
      <c r="E101" s="84">
        <f t="shared" si="11"/>
        <v>-270.7269699160147</v>
      </c>
    </row>
    <row r="102" spans="1:5" x14ac:dyDescent="0.3">
      <c r="A102" s="70">
        <f t="shared" si="9"/>
        <v>100</v>
      </c>
      <c r="B102" s="71">
        <v>7.92</v>
      </c>
      <c r="C102" s="86">
        <v>3.6042661255523799E-12</v>
      </c>
      <c r="D102" s="79">
        <f t="shared" si="10"/>
        <v>11.443183149826186</v>
      </c>
      <c r="E102" s="84">
        <f t="shared" si="11"/>
        <v>-271.97871514371718</v>
      </c>
    </row>
    <row r="103" spans="1:5" x14ac:dyDescent="0.3">
      <c r="A103" s="70">
        <f t="shared" si="9"/>
        <v>101</v>
      </c>
      <c r="B103" s="71">
        <v>8</v>
      </c>
      <c r="C103" s="86">
        <v>3.4410283310825601E-12</v>
      </c>
      <c r="D103" s="79">
        <f t="shared" si="10"/>
        <v>11.463311751679514</v>
      </c>
      <c r="E103" s="84">
        <f t="shared" si="11"/>
        <v>-273.16952322936004</v>
      </c>
    </row>
    <row r="104" spans="1:5" x14ac:dyDescent="0.3">
      <c r="A104" s="70">
        <f t="shared" si="9"/>
        <v>102</v>
      </c>
      <c r="B104" s="71">
        <v>8.08</v>
      </c>
      <c r="C104" s="86">
        <v>3.29229375894696E-12</v>
      </c>
      <c r="D104" s="79">
        <f t="shared" si="10"/>
        <v>11.482501421273298</v>
      </c>
      <c r="E104" s="84">
        <f t="shared" si="11"/>
        <v>-274.30478408252827</v>
      </c>
    </row>
    <row r="105" spans="1:5" x14ac:dyDescent="0.3">
      <c r="A105" s="70">
        <f t="shared" si="9"/>
        <v>103</v>
      </c>
      <c r="B105" s="71">
        <v>8.16</v>
      </c>
      <c r="C105" s="86">
        <v>3.15622764618697E-12</v>
      </c>
      <c r="D105" s="79">
        <f t="shared" si="10"/>
        <v>11.500831680393746</v>
      </c>
      <c r="E105" s="84">
        <f t="shared" si="11"/>
        <v>-275.38920221209401</v>
      </c>
    </row>
    <row r="106" spans="1:5" x14ac:dyDescent="0.3">
      <c r="A106" s="70">
        <f t="shared" si="9"/>
        <v>104</v>
      </c>
      <c r="B106" s="71">
        <v>8.24</v>
      </c>
      <c r="C106" s="86">
        <v>3.0312910912426501E-12</v>
      </c>
      <c r="D106" s="79">
        <f t="shared" si="10"/>
        <v>11.518372356852348</v>
      </c>
      <c r="E106" s="84">
        <f t="shared" si="11"/>
        <v>-276.42690863138489</v>
      </c>
    </row>
    <row r="107" spans="1:5" x14ac:dyDescent="0.3">
      <c r="A107" s="70">
        <f t="shared" si="9"/>
        <v>105</v>
      </c>
      <c r="B107" s="71">
        <v>8.32</v>
      </c>
      <c r="C107" s="86">
        <v>2.9161838190324E-12</v>
      </c>
      <c r="D107" s="79">
        <f t="shared" si="10"/>
        <v>11.535185104127955</v>
      </c>
      <c r="E107" s="84">
        <f t="shared" si="11"/>
        <v>-277.4215507602097</v>
      </c>
    </row>
    <row r="108" spans="1:5" x14ac:dyDescent="0.3">
      <c r="A108" s="70">
        <f t="shared" si="9"/>
        <v>106</v>
      </c>
      <c r="B108" s="71">
        <v>8.4</v>
      </c>
      <c r="C108" s="86">
        <v>2.8097997294359502E-12</v>
      </c>
      <c r="D108" s="79">
        <f t="shared" si="10"/>
        <v>11.551324633653794</v>
      </c>
      <c r="E108" s="84">
        <f t="shared" si="11"/>
        <v>-278.37636532695842</v>
      </c>
    </row>
    <row r="109" spans="1:5" x14ac:dyDescent="0.3">
      <c r="A109" s="70">
        <f t="shared" si="9"/>
        <v>107</v>
      </c>
      <c r="B109" s="71">
        <v>8.48</v>
      </c>
      <c r="C109" s="86">
        <v>2.7111920185378298E-12</v>
      </c>
      <c r="D109" s="79">
        <f t="shared" si="10"/>
        <v>11.566839722685756</v>
      </c>
      <c r="E109" s="84">
        <f t="shared" si="11"/>
        <v>-279.29423799408926</v>
      </c>
    </row>
    <row r="110" spans="1:5" x14ac:dyDescent="0.3">
      <c r="A110" s="70">
        <f t="shared" si="9"/>
        <v>108</v>
      </c>
      <c r="B110" s="71">
        <v>8.56</v>
      </c>
      <c r="C110" s="86">
        <v>2.6195455515501001E-12</v>
      </c>
      <c r="D110" s="79">
        <f t="shared" si="10"/>
        <v>11.581774045158449</v>
      </c>
      <c r="E110" s="84">
        <f t="shared" si="11"/>
        <v>-280.17775251157377</v>
      </c>
    </row>
    <row r="111" spans="1:5" x14ac:dyDescent="0.3">
      <c r="A111" s="70">
        <f t="shared" si="9"/>
        <v>109</v>
      </c>
      <c r="B111" s="71">
        <v>8.64</v>
      </c>
      <c r="C111" s="86">
        <v>2.5341547879097501E-12</v>
      </c>
      <c r="D111" s="79">
        <f t="shared" si="10"/>
        <v>11.596166861638055</v>
      </c>
      <c r="E111" s="84">
        <f t="shared" si="11"/>
        <v>-281.02923153450729</v>
      </c>
    </row>
    <row r="112" spans="1:5" x14ac:dyDescent="0.3">
      <c r="A112" s="70">
        <f t="shared" si="9"/>
        <v>110</v>
      </c>
      <c r="B112" s="71">
        <v>8.7200000000000006</v>
      </c>
      <c r="C112" s="86">
        <v>2.4544059994345699E-12</v>
      </c>
      <c r="D112" s="79">
        <f t="shared" si="10"/>
        <v>11.610053596160814</v>
      </c>
      <c r="E112" s="84">
        <f t="shared" si="11"/>
        <v>-281.85077074887374</v>
      </c>
    </row>
    <row r="113" spans="1:5" x14ac:dyDescent="0.3">
      <c r="A113" s="70">
        <f t="shared" si="9"/>
        <v>111</v>
      </c>
      <c r="B113" s="71">
        <v>8.8000000000000007</v>
      </c>
      <c r="C113" s="86">
        <v>2.3797628384627598E-12</v>
      </c>
      <c r="D113" s="79">
        <f t="shared" si="10"/>
        <v>11.623466321548126</v>
      </c>
      <c r="E113" s="84">
        <f t="shared" si="11"/>
        <v>-282.64426758278705</v>
      </c>
    </row>
    <row r="114" spans="1:5" x14ac:dyDescent="0.3">
      <c r="A114" s="70">
        <f t="shared" si="9"/>
        <v>112</v>
      </c>
      <c r="B114" s="71">
        <v>8.8800000000000008</v>
      </c>
      <c r="C114" s="86">
        <v>2.30975454242057E-12</v>
      </c>
      <c r="D114" s="79">
        <f t="shared" si="10"/>
        <v>11.636434170123581</v>
      </c>
      <c r="E114" s="84">
        <f t="shared" si="11"/>
        <v>-283.41144550451099</v>
      </c>
    </row>
    <row r="115" spans="1:5" x14ac:dyDescent="0.3">
      <c r="A115" s="70">
        <f t="shared" si="9"/>
        <v>113</v>
      </c>
      <c r="B115" s="71">
        <v>8.9600000000000009</v>
      </c>
      <c r="C115" s="86">
        <v>2.2439662297997898E-12</v>
      </c>
      <c r="D115" s="79">
        <f t="shared" si="10"/>
        <v>11.648983683209977</v>
      </c>
      <c r="E115" s="84">
        <f t="shared" si="11"/>
        <v>-284.15387469870223</v>
      </c>
    </row>
    <row r="116" spans="1:5" x14ac:dyDescent="0.3">
      <c r="A116" s="70">
        <f t="shared" si="9"/>
        <v>114</v>
      </c>
      <c r="B116" s="71">
        <v>9.0399999999999991</v>
      </c>
      <c r="C116" s="86">
        <v>2.1820308675695701E-12</v>
      </c>
      <c r="D116" s="79">
        <f t="shared" si="10"/>
        <v>11.661139110062839</v>
      </c>
      <c r="E116" s="84">
        <f t="shared" si="11"/>
        <v>-284.8729897513175</v>
      </c>
    </row>
    <row r="117" spans="1:5" x14ac:dyDescent="0.3">
      <c r="A117" s="70">
        <f t="shared" si="9"/>
        <v>115</v>
      </c>
      <c r="B117" s="71">
        <v>9.1199999999999992</v>
      </c>
      <c r="C117" s="86">
        <v>2.1236225837179599E-12</v>
      </c>
      <c r="D117" s="79">
        <f t="shared" si="10"/>
        <v>11.672922664790695</v>
      </c>
      <c r="E117" s="84">
        <f t="shared" si="11"/>
        <v>-285.57010484901753</v>
      </c>
    </row>
    <row r="118" spans="1:5" x14ac:dyDescent="0.3">
      <c r="A118" s="70">
        <f t="shared" si="9"/>
        <v>116</v>
      </c>
      <c r="B118" s="71">
        <v>9.1999999999999993</v>
      </c>
      <c r="C118" s="86">
        <v>2.0684510694258398E-12</v>
      </c>
      <c r="D118" s="79">
        <f t="shared" si="10"/>
        <v>11.684354748169337</v>
      </c>
      <c r="E118" s="84">
        <f t="shared" si="11"/>
        <v>-286.24642690169799</v>
      </c>
    </row>
    <row r="119" spans="1:5" x14ac:dyDescent="0.3">
      <c r="A119" s="70">
        <f t="shared" si="9"/>
        <v>117</v>
      </c>
      <c r="B119" s="71">
        <v>9.2799999999999994</v>
      </c>
      <c r="C119" s="86">
        <v>2.0162568693566402E-12</v>
      </c>
      <c r="D119" s="79">
        <f t="shared" si="10"/>
        <v>11.695454139965735</v>
      </c>
      <c r="E119" s="84">
        <f t="shared" si="11"/>
        <v>-286.90306692037279</v>
      </c>
    </row>
    <row r="120" spans="1:5" x14ac:dyDescent="0.3">
      <c r="A120" s="70">
        <f t="shared" si="9"/>
        <v>118</v>
      </c>
      <c r="B120" s="71">
        <v>9.36</v>
      </c>
      <c r="C120" s="86">
        <v>1.96680740002688E-12</v>
      </c>
      <c r="D120" s="79">
        <f t="shared" si="10"/>
        <v>11.706238166364795</v>
      </c>
      <c r="E120" s="84">
        <f t="shared" si="11"/>
        <v>-287.54104992214127</v>
      </c>
    </row>
    <row r="121" spans="1:5" x14ac:dyDescent="0.3">
      <c r="A121" s="70">
        <f t="shared" si="9"/>
        <v>119</v>
      </c>
      <c r="B121" s="71">
        <v>9.44</v>
      </c>
      <c r="C121" s="86">
        <v>1.9198935683413098E-12</v>
      </c>
      <c r="D121" s="79">
        <f t="shared" si="10"/>
        <v>11.71672284627731</v>
      </c>
      <c r="E121" s="84">
        <f t="shared" si="11"/>
        <v>-288.16132358576567</v>
      </c>
    </row>
    <row r="122" spans="1:5" x14ac:dyDescent="0.3">
      <c r="A122" s="70">
        <f t="shared" si="9"/>
        <v>120</v>
      </c>
      <c r="B122" s="71">
        <v>9.52</v>
      </c>
      <c r="C122" s="86">
        <v>1.87532688742089E-12</v>
      </c>
      <c r="D122" s="79">
        <f t="shared" si="10"/>
        <v>11.726923019653908</v>
      </c>
      <c r="E122" s="84">
        <f t="shared" si="11"/>
        <v>-288.76476584272518</v>
      </c>
    </row>
    <row r="123" spans="1:5" x14ac:dyDescent="0.3">
      <c r="A123" s="70">
        <f t="shared" si="9"/>
        <v>121</v>
      </c>
      <c r="B123" s="71">
        <v>9.6</v>
      </c>
      <c r="C123" s="86">
        <v>1.83293700651416E-12</v>
      </c>
      <c r="D123" s="79">
        <f t="shared" si="10"/>
        <v>11.736852460402432</v>
      </c>
      <c r="E123" s="84">
        <f t="shared" si="11"/>
        <v>-289.35219155740776</v>
      </c>
    </row>
    <row r="124" spans="1:5" x14ac:dyDescent="0.3">
      <c r="A124" s="70">
        <f t="shared" si="9"/>
        <v>122</v>
      </c>
      <c r="B124" s="71">
        <v>9.68</v>
      </c>
      <c r="C124" s="86">
        <v>1.79256958731539E-12</v>
      </c>
      <c r="D124" s="79">
        <f t="shared" si="10"/>
        <v>11.746523976078304</v>
      </c>
      <c r="E124" s="84">
        <f t="shared" si="11"/>
        <v>-289.92435842479244</v>
      </c>
    </row>
    <row r="125" spans="1:5" x14ac:dyDescent="0.3">
      <c r="A125" s="70">
        <f t="shared" si="9"/>
        <v>123</v>
      </c>
      <c r="B125" s="71">
        <v>9.76</v>
      </c>
      <c r="C125" s="86">
        <v>1.7540844713595499E-12</v>
      </c>
      <c r="D125" s="79">
        <f t="shared" si="10"/>
        <v>11.755949496168389</v>
      </c>
      <c r="E125" s="84">
        <f t="shared" si="11"/>
        <v>-290.48197219332189</v>
      </c>
    </row>
    <row r="126" spans="1:5" x14ac:dyDescent="0.3">
      <c r="A126" s="70">
        <f t="shared" si="9"/>
        <v>124</v>
      </c>
      <c r="B126" s="71">
        <v>9.84</v>
      </c>
      <c r="C126" s="86">
        <v>1.7173540930337699E-12</v>
      </c>
      <c r="D126" s="79">
        <f t="shared" si="10"/>
        <v>11.765140150502504</v>
      </c>
      <c r="E126" s="84">
        <f t="shared" si="11"/>
        <v>-291.02569130372808</v>
      </c>
    </row>
    <row r="127" spans="1:5" x14ac:dyDescent="0.3">
      <c r="A127" s="70">
        <f t="shared" si="9"/>
        <v>125</v>
      </c>
      <c r="B127" s="71">
        <v>9.92</v>
      </c>
      <c r="C127" s="86">
        <v>1.6822621006777301E-12</v>
      </c>
      <c r="D127" s="79">
        <f t="shared" si="10"/>
        <v>11.77410633909092</v>
      </c>
      <c r="E127" s="84">
        <f t="shared" si="11"/>
        <v>-291.55613102061886</v>
      </c>
    </row>
    <row r="128" spans="1:5" x14ac:dyDescent="0.3">
      <c r="A128" s="70">
        <f t="shared" si="9"/>
        <v>126</v>
      </c>
      <c r="B128" s="71">
        <v>10</v>
      </c>
      <c r="C128" s="86">
        <v>1.64870215465447E-12</v>
      </c>
      <c r="D128" s="79">
        <f t="shared" si="10"/>
        <v>11.782857794490946</v>
      </c>
      <c r="E128" s="84">
        <f t="shared" si="11"/>
        <v>-292.07386712208427</v>
      </c>
    </row>
    <row r="129" spans="1:5" x14ac:dyDescent="0.3">
      <c r="A129" s="70">
        <f t="shared" si="9"/>
        <v>127</v>
      </c>
      <c r="B129" s="71">
        <v>10.08</v>
      </c>
      <c r="C129" s="86">
        <v>1.61657687647723E-12</v>
      </c>
      <c r="D129" s="79">
        <f t="shared" si="10"/>
        <v>11.791403637643223</v>
      </c>
      <c r="E129" s="84">
        <f t="shared" si="11"/>
        <v>-292.57943920297305</v>
      </c>
    </row>
    <row r="130" spans="1:5" x14ac:dyDescent="0.3">
      <c r="A130" s="70">
        <f t="shared" si="9"/>
        <v>128</v>
      </c>
      <c r="B130" s="71">
        <v>10.16</v>
      </c>
      <c r="C130" s="86">
        <v>1.5857969273230899E-12</v>
      </c>
      <c r="D130" s="79">
        <f t="shared" si="10"/>
        <v>11.799752427982893</v>
      </c>
      <c r="E130" s="84">
        <f t="shared" si="11"/>
        <v>-293.07335363946788</v>
      </c>
    </row>
    <row r="131" spans="1:5" x14ac:dyDescent="0.3">
      <c r="A131" s="70">
        <f t="shared" ref="A131:A152" si="12">A130+1</f>
        <v>129</v>
      </c>
      <c r="B131" s="71">
        <v>10.24</v>
      </c>
      <c r="C131" s="86">
        <v>1.5562801977429501E-12</v>
      </c>
      <c r="D131" s="79">
        <f t="shared" ref="D131:D152" si="13">-LOG10(C131)</f>
        <v>11.807912208517045</v>
      </c>
      <c r="E131" s="84">
        <f t="shared" ref="E131:E152" si="14">$H$2+$H$3*D131</f>
        <v>-293.55608625586831</v>
      </c>
    </row>
    <row r="132" spans="1:5" x14ac:dyDescent="0.3">
      <c r="A132" s="70">
        <f t="shared" si="12"/>
        <v>130</v>
      </c>
      <c r="B132" s="71">
        <v>10.32</v>
      </c>
      <c r="C132" s="86">
        <v>1.5279510932407001E-12</v>
      </c>
      <c r="D132" s="79">
        <f t="shared" si="13"/>
        <v>11.815890546464264</v>
      </c>
      <c r="E132" s="84">
        <f t="shared" si="14"/>
        <v>-294.02808472882577</v>
      </c>
    </row>
    <row r="133" spans="1:5" x14ac:dyDescent="0.3">
      <c r="A133" s="70">
        <f t="shared" si="12"/>
        <v>131</v>
      </c>
      <c r="B133" s="71">
        <v>10.4</v>
      </c>
      <c r="C133" s="86">
        <v>1.5007399027604801E-12</v>
      </c>
      <c r="D133" s="79">
        <f t="shared" si="13"/>
        <v>11.823694569971194</v>
      </c>
      <c r="E133" s="84">
        <f t="shared" si="14"/>
        <v>-294.48977075949574</v>
      </c>
    </row>
    <row r="134" spans="1:5" x14ac:dyDescent="0.3">
      <c r="A134" s="70">
        <f t="shared" si="12"/>
        <v>132</v>
      </c>
      <c r="B134" s="71">
        <v>10.48</v>
      </c>
      <c r="C134" s="86">
        <v>1.47458223908408E-12</v>
      </c>
      <c r="D134" s="79">
        <f t="shared" si="13"/>
        <v>11.831331001352648</v>
      </c>
      <c r="E134" s="84">
        <f t="shared" si="14"/>
        <v>-294.94154204002268</v>
      </c>
    </row>
    <row r="135" spans="1:5" x14ac:dyDescent="0.3">
      <c r="A135" s="70">
        <f t="shared" si="12"/>
        <v>133</v>
      </c>
      <c r="B135" s="71">
        <v>10.56</v>
      </c>
      <c r="C135" s="86">
        <v>1.4494185417756199E-12</v>
      </c>
      <c r="D135" s="79">
        <f t="shared" si="13"/>
        <v>11.838806187243399</v>
      </c>
      <c r="E135" s="84">
        <f t="shared" si="14"/>
        <v>-295.38377403731943</v>
      </c>
    </row>
    <row r="136" spans="1:5" x14ac:dyDescent="0.3">
      <c r="A136" s="70">
        <f t="shared" si="12"/>
        <v>134</v>
      </c>
      <c r="B136" s="71">
        <v>10.64</v>
      </c>
      <c r="C136" s="86">
        <v>1.42519363467721E-12</v>
      </c>
      <c r="D136" s="79">
        <f t="shared" si="13"/>
        <v>11.846126126000181</v>
      </c>
      <c r="E136" s="84">
        <f t="shared" si="14"/>
        <v>-295.81682161417064</v>
      </c>
    </row>
    <row r="137" spans="1:5" x14ac:dyDescent="0.3">
      <c r="A137" s="70">
        <f t="shared" si="12"/>
        <v>135</v>
      </c>
      <c r="B137" s="71">
        <v>10.72</v>
      </c>
      <c r="C137" s="86">
        <v>1.40185633110577E-12</v>
      </c>
      <c r="D137" s="79">
        <f t="shared" si="13"/>
        <v>11.853296492649763</v>
      </c>
      <c r="E137" s="84">
        <f t="shared" si="14"/>
        <v>-296.2410205051599</v>
      </c>
    </row>
    <row r="138" spans="1:5" x14ac:dyDescent="0.3">
      <c r="A138" s="70">
        <f t="shared" si="12"/>
        <v>136</v>
      </c>
      <c r="B138" s="71">
        <v>10.8</v>
      </c>
      <c r="C138" s="86">
        <v>1.37935908086609E-12</v>
      </c>
      <c r="D138" s="79">
        <f t="shared" si="13"/>
        <v>11.860322661642458</v>
      </c>
      <c r="E138" s="84">
        <f t="shared" si="14"/>
        <v>-296.65668866276781</v>
      </c>
    </row>
    <row r="139" spans="1:5" x14ac:dyDescent="0.3">
      <c r="A139" s="70">
        <f t="shared" si="12"/>
        <v>137</v>
      </c>
      <c r="B139" s="71">
        <v>10.88</v>
      </c>
      <c r="C139" s="86">
        <v>1.35765765400947E-12</v>
      </c>
      <c r="D139" s="79">
        <f t="shared" si="13"/>
        <v>11.867209727639027</v>
      </c>
      <c r="E139" s="84">
        <f t="shared" si="14"/>
        <v>-297.06412748712478</v>
      </c>
    </row>
    <row r="140" spans="1:5" x14ac:dyDescent="0.3">
      <c r="A140" s="70">
        <f t="shared" si="12"/>
        <v>138</v>
      </c>
      <c r="B140" s="71">
        <v>10.96</v>
      </c>
      <c r="C140" s="86">
        <v>1.3367108569581201E-12</v>
      </c>
      <c r="D140" s="79">
        <f t="shared" si="13"/>
        <v>11.873962524531525</v>
      </c>
      <c r="E140" s="84">
        <f t="shared" si="14"/>
        <v>-297.46362295128495</v>
      </c>
    </row>
    <row r="141" spans="1:5" x14ac:dyDescent="0.3">
      <c r="A141" s="70">
        <f t="shared" si="12"/>
        <v>139</v>
      </c>
      <c r="B141" s="71">
        <v>11.04</v>
      </c>
      <c r="C141" s="86">
        <v>1.31648027720071E-12</v>
      </c>
      <c r="D141" s="79">
        <f t="shared" si="13"/>
        <v>11.880585642875468</v>
      </c>
      <c r="E141" s="84">
        <f t="shared" si="14"/>
        <v>-297.85544663251267</v>
      </c>
    </row>
    <row r="142" spans="1:5" x14ac:dyDescent="0.3">
      <c r="A142" s="70">
        <f t="shared" si="12"/>
        <v>140</v>
      </c>
      <c r="B142" s="71">
        <v>11.12</v>
      </c>
      <c r="C142" s="86">
        <v>1.2969300532647399E-12</v>
      </c>
      <c r="D142" s="79">
        <f t="shared" si="13"/>
        <v>11.887083445889939</v>
      </c>
      <c r="E142" s="84">
        <f t="shared" si="14"/>
        <v>-298.23985665884879</v>
      </c>
    </row>
    <row r="143" spans="1:5" x14ac:dyDescent="0.3">
      <c r="A143" s="70">
        <f t="shared" si="12"/>
        <v>141</v>
      </c>
      <c r="B143" s="71">
        <v>11.2</v>
      </c>
      <c r="C143" s="86">
        <v>1.2780266670977399E-12</v>
      </c>
      <c r="D143" s="79">
        <f t="shared" si="13"/>
        <v>11.893460084164655</v>
      </c>
      <c r="E143" s="84">
        <f t="shared" si="14"/>
        <v>-298.61709857918095</v>
      </c>
    </row>
    <row r="144" spans="1:5" x14ac:dyDescent="0.3">
      <c r="A144" s="70">
        <f t="shared" si="12"/>
        <v>142</v>
      </c>
      <c r="B144" s="71">
        <v>11.28</v>
      </c>
      <c r="C144" s="86">
        <v>1.2597387563549E-12</v>
      </c>
      <c r="D144" s="79">
        <f t="shared" si="13"/>
        <v>11.899719509197489</v>
      </c>
      <c r="E144" s="84">
        <f t="shared" si="14"/>
        <v>-298.9874061641234</v>
      </c>
    </row>
    <row r="145" spans="1:5" x14ac:dyDescent="0.3">
      <c r="A145" s="70">
        <f t="shared" si="12"/>
        <v>143</v>
      </c>
      <c r="B145" s="71">
        <v>11.36</v>
      </c>
      <c r="C145" s="86">
        <v>1.24203694440487E-12</v>
      </c>
      <c r="D145" s="79">
        <f t="shared" si="13"/>
        <v>11.905865485872367</v>
      </c>
      <c r="E145" s="84">
        <f t="shared" si="14"/>
        <v>-299.35100214420913</v>
      </c>
    </row>
    <row r="146" spans="1:5" x14ac:dyDescent="0.3">
      <c r="A146" s="70">
        <f t="shared" si="12"/>
        <v>144</v>
      </c>
      <c r="B146" s="71">
        <v>11.44</v>
      </c>
      <c r="C146" s="86">
        <v>1.2248936861357901E-12</v>
      </c>
      <c r="D146" s="79">
        <f t="shared" si="13"/>
        <v>11.911901603975556</v>
      </c>
      <c r="E146" s="84">
        <f t="shared" si="14"/>
        <v>-299.70809889119391</v>
      </c>
    </row>
    <row r="147" spans="1:5" x14ac:dyDescent="0.3">
      <c r="A147" s="70">
        <f t="shared" si="12"/>
        <v>145</v>
      </c>
      <c r="B147" s="71">
        <v>11.52</v>
      </c>
      <c r="C147" s="86">
        <v>1.20828312787707E-12</v>
      </c>
      <c r="D147" s="79">
        <f t="shared" si="13"/>
        <v>11.917831288837974</v>
      </c>
      <c r="E147" s="84">
        <f t="shared" si="14"/>
        <v>-300.05889904765445</v>
      </c>
    </row>
    <row r="148" spans="1:5" x14ac:dyDescent="0.3">
      <c r="A148" s="70">
        <f t="shared" si="12"/>
        <v>146</v>
      </c>
      <c r="B148" s="71">
        <v>11.6</v>
      </c>
      <c r="C148" s="86">
        <v>1.19218097995422E-12</v>
      </c>
      <c r="D148" s="79">
        <f t="shared" si="13"/>
        <v>11.923657811181949</v>
      </c>
      <c r="E148" s="84">
        <f t="shared" si="14"/>
        <v>-300.40359610952407</v>
      </c>
    </row>
    <row r="149" spans="1:5" x14ac:dyDescent="0.3">
      <c r="A149" s="70">
        <f t="shared" si="12"/>
        <v>147</v>
      </c>
      <c r="B149" s="71">
        <v>11.68</v>
      </c>
      <c r="C149" s="86">
        <v>1.17656440056946E-12</v>
      </c>
      <c r="D149" s="79">
        <f t="shared" si="13"/>
        <v>11.929384296242757</v>
      </c>
      <c r="E149" s="84">
        <f t="shared" si="14"/>
        <v>-300.74237496572152</v>
      </c>
    </row>
    <row r="150" spans="1:5" x14ac:dyDescent="0.3">
      <c r="A150" s="70">
        <f t="shared" si="12"/>
        <v>148</v>
      </c>
      <c r="B150" s="71">
        <v>11.76</v>
      </c>
      <c r="C150" s="86">
        <v>1.1614118898528E-12</v>
      </c>
      <c r="D150" s="79">
        <f t="shared" si="13"/>
        <v>11.935013732228104</v>
      </c>
      <c r="E150" s="84">
        <f t="shared" si="14"/>
        <v>-301.07541239861462</v>
      </c>
    </row>
    <row r="151" spans="1:5" x14ac:dyDescent="0.3">
      <c r="A151" s="70">
        <f t="shared" si="12"/>
        <v>149</v>
      </c>
      <c r="B151" s="71">
        <v>11.84</v>
      </c>
      <c r="C151" s="86">
        <v>1.1467031930609301E-12</v>
      </c>
      <c r="D151" s="79">
        <f t="shared" si="13"/>
        <v>11.940548978172416</v>
      </c>
      <c r="E151" s="84">
        <f t="shared" si="14"/>
        <v>-301.40287754868007</v>
      </c>
    </row>
    <row r="152" spans="1:5" x14ac:dyDescent="0.3">
      <c r="A152" s="70">
        <f t="shared" si="12"/>
        <v>150</v>
      </c>
      <c r="B152" s="71">
        <v>11.92</v>
      </c>
      <c r="C152" s="86">
        <v>1.13241921201717E-12</v>
      </c>
      <c r="D152" s="79">
        <f t="shared" si="13"/>
        <v>11.945992771237114</v>
      </c>
      <c r="E152" s="84">
        <f t="shared" si="14"/>
        <v>-301.72493234638762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MD152"/>
  <sheetViews>
    <sheetView workbookViewId="0">
      <selection activeCell="B2" sqref="B2:E2"/>
    </sheetView>
  </sheetViews>
  <sheetFormatPr defaultColWidth="8.88671875" defaultRowHeight="14.4" x14ac:dyDescent="0.3"/>
  <cols>
    <col min="1" max="1" width="12.44140625" style="70" customWidth="1"/>
    <col min="2" max="2" width="19.6640625" style="71" customWidth="1"/>
    <col min="3" max="3" width="23.5546875" style="73" customWidth="1"/>
    <col min="4" max="4" width="18.44140625" style="73" customWidth="1"/>
    <col min="5" max="5" width="16" style="72" customWidth="1"/>
    <col min="6" max="1018" width="8.88671875" style="73"/>
  </cols>
  <sheetData>
    <row r="1" spans="1:12" x14ac:dyDescent="0.3">
      <c r="A1" s="71" t="s">
        <v>79</v>
      </c>
    </row>
    <row r="2" spans="1:12" ht="16.2" x14ac:dyDescent="0.3">
      <c r="A2" s="444" t="s">
        <v>160</v>
      </c>
      <c r="B2" s="71" t="s">
        <v>71</v>
      </c>
      <c r="C2" s="71" t="s">
        <v>72</v>
      </c>
      <c r="D2" s="71" t="s">
        <v>73</v>
      </c>
      <c r="E2" s="71" t="s">
        <v>74</v>
      </c>
      <c r="G2" s="72" t="s">
        <v>75</v>
      </c>
      <c r="H2" s="75">
        <v>405</v>
      </c>
    </row>
    <row r="3" spans="1:12" x14ac:dyDescent="0.3">
      <c r="A3" s="70">
        <v>1</v>
      </c>
      <c r="B3" s="77">
        <v>0</v>
      </c>
      <c r="C3" s="86">
        <v>2.0065770729593101E-2</v>
      </c>
      <c r="D3" s="79">
        <f t="shared" ref="D3:D34" si="0">-LOG10(C3)</f>
        <v>1.6975441542864422</v>
      </c>
      <c r="E3" s="84">
        <f t="shared" ref="E3:E34" si="1">$H$2+$H$3*D3</f>
        <v>304.57328783241405</v>
      </c>
      <c r="F3" s="85"/>
      <c r="G3" s="72" t="s">
        <v>31</v>
      </c>
      <c r="H3" s="82">
        <v>-59.16</v>
      </c>
      <c r="I3" s="81"/>
      <c r="J3" s="81"/>
      <c r="K3" s="81"/>
      <c r="L3" s="81"/>
    </row>
    <row r="4" spans="1:12" ht="15.6" x14ac:dyDescent="0.35">
      <c r="A4" s="70">
        <f>A3+1</f>
        <v>2</v>
      </c>
      <c r="B4" s="77">
        <v>0.08</v>
      </c>
      <c r="C4" s="86">
        <v>1.9740565166554199E-2</v>
      </c>
      <c r="D4" s="79">
        <f t="shared" si="0"/>
        <v>1.704640417765559</v>
      </c>
      <c r="E4" s="84">
        <f t="shared" si="1"/>
        <v>304.15347288498953</v>
      </c>
      <c r="F4" s="85"/>
      <c r="G4" s="72" t="s">
        <v>76</v>
      </c>
      <c r="H4" s="83">
        <v>0</v>
      </c>
      <c r="I4" s="81"/>
      <c r="J4" s="81"/>
      <c r="K4" s="81"/>
      <c r="L4" s="81"/>
    </row>
    <row r="5" spans="1:12" x14ac:dyDescent="0.3">
      <c r="A5" s="70">
        <f t="shared" ref="A5:A68" si="2">A4+1</f>
        <v>3</v>
      </c>
      <c r="B5" s="77">
        <v>0.16</v>
      </c>
      <c r="C5" s="86">
        <v>1.94173854309737E-2</v>
      </c>
      <c r="D5" s="79">
        <f t="shared" si="0"/>
        <v>1.7118092486476244</v>
      </c>
      <c r="E5" s="84">
        <f t="shared" si="1"/>
        <v>303.72936485000656</v>
      </c>
      <c r="F5" s="85"/>
      <c r="G5" s="81"/>
      <c r="H5" s="81"/>
      <c r="I5" s="81"/>
      <c r="J5" s="81"/>
      <c r="K5" s="81"/>
      <c r="L5" s="81"/>
    </row>
    <row r="6" spans="1:12" x14ac:dyDescent="0.3">
      <c r="A6" s="70">
        <f t="shared" si="2"/>
        <v>4</v>
      </c>
      <c r="B6" s="77">
        <v>0.24</v>
      </c>
      <c r="C6" s="86">
        <v>1.9096197219939701E-2</v>
      </c>
      <c r="D6" s="79">
        <f t="shared" si="0"/>
        <v>1.7190531087117522</v>
      </c>
      <c r="E6" s="84">
        <f t="shared" si="1"/>
        <v>303.30081808861274</v>
      </c>
      <c r="F6" s="85"/>
      <c r="G6" s="81"/>
      <c r="H6" s="81"/>
      <c r="I6" s="81"/>
      <c r="J6" s="81"/>
      <c r="K6" s="81"/>
      <c r="L6" s="81"/>
    </row>
    <row r="7" spans="1:12" x14ac:dyDescent="0.3">
      <c r="A7" s="70">
        <f t="shared" si="2"/>
        <v>5</v>
      </c>
      <c r="B7" s="77">
        <v>0.32</v>
      </c>
      <c r="C7" s="86">
        <v>1.8776966804885799E-2</v>
      </c>
      <c r="D7" s="79">
        <f t="shared" si="0"/>
        <v>1.7263745614997243</v>
      </c>
      <c r="E7" s="84">
        <f t="shared" si="1"/>
        <v>302.86768094167633</v>
      </c>
      <c r="F7" s="85"/>
      <c r="G7" s="81"/>
      <c r="H7" s="81"/>
      <c r="I7" s="81"/>
      <c r="J7" s="81"/>
      <c r="K7" s="81"/>
      <c r="L7" s="81"/>
    </row>
    <row r="8" spans="1:12" x14ac:dyDescent="0.3">
      <c r="A8" s="70">
        <f t="shared" si="2"/>
        <v>6</v>
      </c>
      <c r="B8" s="77">
        <v>0.4</v>
      </c>
      <c r="C8" s="86">
        <v>1.8459660999237799E-2</v>
      </c>
      <c r="D8" s="79">
        <f t="shared" si="0"/>
        <v>1.7337762787983102</v>
      </c>
      <c r="E8" s="84">
        <f t="shared" si="1"/>
        <v>302.42979534629194</v>
      </c>
      <c r="F8" s="85"/>
      <c r="G8" s="81"/>
      <c r="H8" s="81"/>
      <c r="I8" s="81"/>
      <c r="J8" s="81"/>
      <c r="K8" s="81"/>
      <c r="L8" s="81"/>
    </row>
    <row r="9" spans="1:12" x14ac:dyDescent="0.3">
      <c r="A9" s="70">
        <f t="shared" si="2"/>
        <v>7</v>
      </c>
      <c r="B9" s="77">
        <v>0.48</v>
      </c>
      <c r="C9" s="86">
        <v>1.8144247201399E-2</v>
      </c>
      <c r="D9" s="79">
        <f t="shared" si="0"/>
        <v>1.7412610458189244</v>
      </c>
      <c r="E9" s="84">
        <f t="shared" si="1"/>
        <v>301.98699652935244</v>
      </c>
      <c r="F9" s="85"/>
      <c r="G9" s="81"/>
      <c r="H9" s="81"/>
      <c r="I9" s="81"/>
      <c r="J9" s="81"/>
      <c r="K9" s="81"/>
      <c r="L9" s="81"/>
    </row>
    <row r="10" spans="1:12" x14ac:dyDescent="0.3">
      <c r="A10" s="70">
        <f t="shared" si="2"/>
        <v>8</v>
      </c>
      <c r="B10" s="77">
        <v>0.56000000000000005</v>
      </c>
      <c r="C10" s="86">
        <v>1.78306933871656E-2</v>
      </c>
      <c r="D10" s="79">
        <f t="shared" si="0"/>
        <v>1.7488317679651602</v>
      </c>
      <c r="E10" s="84">
        <f t="shared" si="1"/>
        <v>301.5391126071811</v>
      </c>
      <c r="F10" s="85"/>
      <c r="G10" s="81"/>
      <c r="H10" s="81"/>
      <c r="I10" s="81"/>
      <c r="J10" s="81"/>
      <c r="K10" s="81"/>
      <c r="L10" s="81"/>
    </row>
    <row r="11" spans="1:12" x14ac:dyDescent="0.3">
      <c r="A11" s="70">
        <f t="shared" si="2"/>
        <v>9</v>
      </c>
      <c r="B11" s="77">
        <v>0.64</v>
      </c>
      <c r="C11" s="86">
        <v>1.7518968113165199E-2</v>
      </c>
      <c r="D11" s="79">
        <f t="shared" si="0"/>
        <v>1.7564914778457976</v>
      </c>
      <c r="E11" s="84">
        <f t="shared" si="1"/>
        <v>301.08596417064263</v>
      </c>
      <c r="F11" s="85"/>
      <c r="G11" s="81"/>
      <c r="H11" s="81"/>
      <c r="I11" s="81"/>
      <c r="J11" s="81"/>
      <c r="K11" s="81"/>
      <c r="L11" s="81"/>
    </row>
    <row r="12" spans="1:12" x14ac:dyDescent="0.3">
      <c r="A12" s="70">
        <f t="shared" si="2"/>
        <v>10</v>
      </c>
      <c r="B12" s="77">
        <v>0.72</v>
      </c>
      <c r="C12" s="86">
        <v>1.72090405204882E-2</v>
      </c>
      <c r="D12" s="79">
        <f t="shared" si="0"/>
        <v>1.7642433428202371</v>
      </c>
      <c r="E12" s="84">
        <f t="shared" si="1"/>
        <v>300.62736383875477</v>
      </c>
      <c r="F12" s="85"/>
      <c r="G12" s="81"/>
      <c r="H12" s="81"/>
      <c r="I12" s="81"/>
      <c r="J12" s="81"/>
      <c r="K12" s="81"/>
      <c r="L12" s="81"/>
    </row>
    <row r="13" spans="1:12" x14ac:dyDescent="0.3">
      <c r="A13" s="70">
        <f t="shared" si="2"/>
        <v>11</v>
      </c>
      <c r="B13" s="77">
        <v>0.8</v>
      </c>
      <c r="C13" s="86">
        <v>1.69008803385855E-2</v>
      </c>
      <c r="D13" s="79">
        <f t="shared" si="0"/>
        <v>1.7720906731240571</v>
      </c>
      <c r="E13" s="84">
        <f t="shared" si="1"/>
        <v>300.16311577798081</v>
      </c>
      <c r="F13" s="85"/>
      <c r="G13" s="81"/>
      <c r="H13" s="81"/>
      <c r="I13" s="81"/>
      <c r="J13" s="81"/>
      <c r="K13" s="81"/>
      <c r="L13" s="81"/>
    </row>
    <row r="14" spans="1:12" x14ac:dyDescent="0.3">
      <c r="A14" s="70">
        <f t="shared" si="2"/>
        <v>12</v>
      </c>
      <c r="B14" s="77">
        <v>0.88</v>
      </c>
      <c r="C14" s="86">
        <v>1.6594457889506899E-2</v>
      </c>
      <c r="D14" s="79">
        <f t="shared" si="0"/>
        <v>1.7800369306275567</v>
      </c>
      <c r="E14" s="84">
        <f t="shared" si="1"/>
        <v>299.69301518407372</v>
      </c>
      <c r="F14" s="85"/>
      <c r="G14" s="81"/>
      <c r="H14" s="81"/>
      <c r="I14" s="81"/>
      <c r="J14" s="81"/>
      <c r="K14" s="81"/>
      <c r="L14" s="81"/>
    </row>
    <row r="15" spans="1:12" x14ac:dyDescent="0.3">
      <c r="A15" s="70">
        <f t="shared" si="2"/>
        <v>13</v>
      </c>
      <c r="B15" s="77">
        <v>0.96</v>
      </c>
      <c r="C15" s="86">
        <v>1.6289744092560201E-2</v>
      </c>
      <c r="D15" s="79">
        <f t="shared" si="0"/>
        <v>1.7880857382858406</v>
      </c>
      <c r="E15" s="84">
        <f t="shared" si="1"/>
        <v>299.21684772300966</v>
      </c>
      <c r="F15" s="85"/>
      <c r="G15" s="81"/>
      <c r="H15" s="81"/>
      <c r="I15" s="81"/>
      <c r="J15" s="81"/>
      <c r="K15" s="81"/>
      <c r="L15" s="81"/>
    </row>
    <row r="16" spans="1:12" x14ac:dyDescent="0.3">
      <c r="A16" s="70">
        <f t="shared" si="2"/>
        <v>14</v>
      </c>
      <c r="B16" s="77">
        <v>1.04</v>
      </c>
      <c r="C16" s="86">
        <v>1.59867104694775E-2</v>
      </c>
      <c r="D16" s="79">
        <f t="shared" si="0"/>
        <v>1.7962408903454177</v>
      </c>
      <c r="E16" s="84">
        <f t="shared" si="1"/>
        <v>298.73438892716513</v>
      </c>
      <c r="F16" s="85"/>
      <c r="G16" s="81"/>
      <c r="H16" s="81"/>
      <c r="I16" s="81"/>
      <c r="J16" s="81"/>
      <c r="K16" s="81"/>
      <c r="L16" s="81"/>
    </row>
    <row r="17" spans="1:12" x14ac:dyDescent="0.3">
      <c r="A17" s="70">
        <f t="shared" si="2"/>
        <v>15</v>
      </c>
      <c r="B17" s="77">
        <v>1.1200000000000001</v>
      </c>
      <c r="C17" s="86">
        <v>1.5685329150187399E-2</v>
      </c>
      <c r="D17" s="79">
        <f t="shared" si="0"/>
        <v>1.8045063633793543</v>
      </c>
      <c r="E17" s="84">
        <f t="shared" si="1"/>
        <v>298.24540354247739</v>
      </c>
      <c r="F17" s="85"/>
      <c r="G17" s="81"/>
      <c r="H17" s="81"/>
      <c r="I17" s="81"/>
      <c r="J17" s="81"/>
      <c r="K17" s="81"/>
      <c r="L17" s="81"/>
    </row>
    <row r="18" spans="1:12" x14ac:dyDescent="0.3">
      <c r="A18" s="70">
        <f t="shared" si="2"/>
        <v>16</v>
      </c>
      <c r="B18" s="77">
        <v>1.2</v>
      </c>
      <c r="C18" s="86">
        <v>1.5385572879295401E-2</v>
      </c>
      <c r="D18" s="79">
        <f t="shared" si="0"/>
        <v>1.8128863282312937</v>
      </c>
      <c r="E18" s="84">
        <f t="shared" si="1"/>
        <v>297.74964482183668</v>
      </c>
      <c r="F18" s="85"/>
      <c r="G18" s="81"/>
      <c r="H18" s="81"/>
      <c r="I18" s="81"/>
      <c r="J18" s="81"/>
      <c r="K18" s="81"/>
      <c r="L18" s="81"/>
    </row>
    <row r="19" spans="1:12" x14ac:dyDescent="0.3">
      <c r="A19" s="70">
        <f t="shared" si="2"/>
        <v>17</v>
      </c>
      <c r="B19" s="77">
        <v>1.28</v>
      </c>
      <c r="C19" s="86">
        <v>1.50874150233886E-2</v>
      </c>
      <c r="D19" s="79">
        <f t="shared" si="0"/>
        <v>1.8213851629577162</v>
      </c>
      <c r="E19" s="84">
        <f t="shared" si="1"/>
        <v>297.24685375942153</v>
      </c>
      <c r="F19" s="85"/>
      <c r="G19" s="81"/>
      <c r="H19" s="81"/>
      <c r="I19" s="81"/>
      <c r="J19" s="81"/>
      <c r="K19" s="81"/>
      <c r="L19" s="81"/>
    </row>
    <row r="20" spans="1:12" x14ac:dyDescent="0.3">
      <c r="A20" s="70">
        <f t="shared" si="2"/>
        <v>18</v>
      </c>
      <c r="B20" s="77">
        <v>1.36</v>
      </c>
      <c r="C20" s="86">
        <v>1.4790829579294101E-2</v>
      </c>
      <c r="D20" s="79">
        <f t="shared" si="0"/>
        <v>1.8300074668681579</v>
      </c>
      <c r="E20" s="84">
        <f t="shared" si="1"/>
        <v>296.7367582600798</v>
      </c>
      <c r="F20" s="85"/>
      <c r="G20" s="81"/>
      <c r="H20" s="81"/>
      <c r="I20" s="81"/>
      <c r="J20" s="81"/>
      <c r="K20" s="81"/>
      <c r="L20" s="81"/>
    </row>
    <row r="21" spans="1:12" x14ac:dyDescent="0.3">
      <c r="A21" s="70">
        <f t="shared" si="2"/>
        <v>19</v>
      </c>
      <c r="B21" s="77">
        <v>1.44</v>
      </c>
      <c r="C21" s="86">
        <v>1.44957911834292E-2</v>
      </c>
      <c r="D21" s="79">
        <f t="shared" si="0"/>
        <v>1.8387580757749897</v>
      </c>
      <c r="E21" s="84">
        <f t="shared" si="1"/>
        <v>296.21907223715164</v>
      </c>
      <c r="F21" s="85"/>
      <c r="G21" s="81"/>
      <c r="H21" s="81"/>
      <c r="I21" s="81"/>
      <c r="J21" s="81"/>
      <c r="K21" s="81"/>
      <c r="L21" s="81"/>
    </row>
    <row r="22" spans="1:12" x14ac:dyDescent="0.3">
      <c r="A22" s="70">
        <f t="shared" si="2"/>
        <v>20</v>
      </c>
      <c r="B22" s="77">
        <v>1.52</v>
      </c>
      <c r="C22" s="86">
        <v>1.4202275122403201E-2</v>
      </c>
      <c r="D22" s="79">
        <f t="shared" si="0"/>
        <v>1.8476420785775536</v>
      </c>
      <c r="E22" s="84">
        <f t="shared" si="1"/>
        <v>295.69349463135194</v>
      </c>
      <c r="F22" s="85"/>
      <c r="G22" s="81"/>
      <c r="H22" s="81"/>
      <c r="I22" s="81"/>
      <c r="J22" s="81"/>
      <c r="K22" s="81"/>
      <c r="L22" s="81"/>
    </row>
    <row r="23" spans="1:12" x14ac:dyDescent="0.3">
      <c r="A23" s="70">
        <f t="shared" si="2"/>
        <v>21</v>
      </c>
      <c r="B23" s="77">
        <v>1.6</v>
      </c>
      <c r="C23" s="86">
        <v>1.39102573450456E-2</v>
      </c>
      <c r="D23" s="79">
        <f t="shared" si="0"/>
        <v>1.8566648353207207</v>
      </c>
      <c r="E23" s="84">
        <f t="shared" si="1"/>
        <v>295.15970834242614</v>
      </c>
      <c r="F23" s="85"/>
      <c r="G23" s="81"/>
      <c r="H23" s="81"/>
      <c r="I23" s="81"/>
      <c r="J23" s="81"/>
      <c r="K23" s="81"/>
      <c r="L23" s="81"/>
    </row>
    <row r="24" spans="1:12" x14ac:dyDescent="0.3">
      <c r="A24" s="70">
        <f t="shared" si="2"/>
        <v>22</v>
      </c>
      <c r="B24" s="77">
        <v>1.68</v>
      </c>
      <c r="C24" s="86">
        <v>1.36197144760563E-2</v>
      </c>
      <c r="D24" s="79">
        <f t="shared" si="0"/>
        <v>1.865831996885273</v>
      </c>
      <c r="E24" s="84">
        <f t="shared" si="1"/>
        <v>294.61737906426725</v>
      </c>
      <c r="F24" s="85"/>
      <c r="G24" s="81"/>
      <c r="H24" s="81"/>
      <c r="I24" s="81"/>
      <c r="J24" s="81"/>
      <c r="K24" s="81"/>
      <c r="L24" s="81"/>
    </row>
    <row r="25" spans="1:12" x14ac:dyDescent="0.3">
      <c r="A25" s="70">
        <f t="shared" si="2"/>
        <v>23</v>
      </c>
      <c r="B25" s="77">
        <v>1.76</v>
      </c>
      <c r="C25" s="86">
        <v>1.33306238315002E-2</v>
      </c>
      <c r="D25" s="79">
        <f t="shared" si="0"/>
        <v>1.8751495264872047</v>
      </c>
      <c r="E25" s="84">
        <f t="shared" si="1"/>
        <v>294.06615401301701</v>
      </c>
      <c r="F25" s="85"/>
      <c r="G25" s="81"/>
      <c r="H25" s="81"/>
      <c r="I25" s="81"/>
      <c r="J25" s="81"/>
      <c r="K25" s="81"/>
      <c r="L25" s="81"/>
    </row>
    <row r="26" spans="1:12" x14ac:dyDescent="0.3">
      <c r="A26" s="70">
        <f t="shared" si="2"/>
        <v>24</v>
      </c>
      <c r="B26" s="77">
        <v>1.84</v>
      </c>
      <c r="C26" s="86">
        <v>1.30429634363951E-2</v>
      </c>
      <c r="D26" s="79">
        <f t="shared" si="0"/>
        <v>1.8846237231857381</v>
      </c>
      <c r="E26" s="84">
        <f t="shared" si="1"/>
        <v>293.50566053633173</v>
      </c>
      <c r="F26" s="85"/>
      <c r="G26" s="81"/>
      <c r="H26" s="81"/>
      <c r="I26" s="81"/>
      <c r="J26" s="81"/>
      <c r="K26" s="81"/>
      <c r="L26" s="81"/>
    </row>
    <row r="27" spans="1:12" x14ac:dyDescent="0.3">
      <c r="A27" s="70">
        <f t="shared" si="2"/>
        <v>25</v>
      </c>
      <c r="B27" s="77">
        <v>1.92</v>
      </c>
      <c r="C27" s="86">
        <v>1.2756712044675199E-2</v>
      </c>
      <c r="D27" s="79">
        <f t="shared" si="0"/>
        <v>1.8942612476257887</v>
      </c>
      <c r="E27" s="84">
        <f t="shared" si="1"/>
        <v>292.93550459045832</v>
      </c>
      <c r="F27" s="85"/>
      <c r="G27" s="81"/>
      <c r="H27" s="81"/>
      <c r="I27" s="81"/>
      <c r="J27" s="81"/>
      <c r="K27" s="81"/>
      <c r="L27" s="81"/>
    </row>
    <row r="28" spans="1:12" x14ac:dyDescent="0.3">
      <c r="A28" s="70">
        <f t="shared" si="2"/>
        <v>26</v>
      </c>
      <c r="B28" s="77">
        <v>2</v>
      </c>
      <c r="C28" s="86">
        <v>1.24718491618507E-2</v>
      </c>
      <c r="D28" s="79">
        <f t="shared" si="0"/>
        <v>1.9040691502704685</v>
      </c>
      <c r="E28" s="84">
        <f t="shared" si="1"/>
        <v>292.35526906999905</v>
      </c>
      <c r="F28" s="85"/>
      <c r="G28" s="81"/>
      <c r="H28" s="81"/>
      <c r="I28" s="81"/>
      <c r="J28" s="81"/>
      <c r="K28" s="81"/>
      <c r="L28" s="81"/>
    </row>
    <row r="29" spans="1:12" x14ac:dyDescent="0.3">
      <c r="A29" s="70">
        <f t="shared" si="2"/>
        <v>27</v>
      </c>
      <c r="B29" s="77">
        <v>2.08</v>
      </c>
      <c r="C29" s="86">
        <v>1.21883550707301E-2</v>
      </c>
      <c r="D29" s="79">
        <f t="shared" si="0"/>
        <v>1.9140549024135423</v>
      </c>
      <c r="E29" s="84">
        <f t="shared" si="1"/>
        <v>291.76451197321484</v>
      </c>
      <c r="F29" s="85"/>
      <c r="G29" s="81"/>
      <c r="H29" s="81"/>
      <c r="I29" s="81"/>
      <c r="J29" s="81"/>
      <c r="K29" s="81"/>
      <c r="L29" s="81"/>
    </row>
    <row r="30" spans="1:12" x14ac:dyDescent="0.3">
      <c r="A30" s="70">
        <f t="shared" si="2"/>
        <v>28</v>
      </c>
      <c r="B30" s="77">
        <v>2.16</v>
      </c>
      <c r="C30" s="86">
        <v>1.19062108606209E-2</v>
      </c>
      <c r="D30" s="79">
        <f t="shared" si="0"/>
        <v>1.9242264303015513</v>
      </c>
      <c r="E30" s="84">
        <f t="shared" si="1"/>
        <v>291.16276438336024</v>
      </c>
      <c r="F30" s="85"/>
      <c r="G30" s="81"/>
      <c r="H30" s="81"/>
      <c r="I30" s="81"/>
      <c r="J30" s="81"/>
      <c r="K30" s="81"/>
      <c r="L30" s="81"/>
    </row>
    <row r="31" spans="1:12" x14ac:dyDescent="0.3">
      <c r="A31" s="70">
        <f t="shared" si="2"/>
        <v>29</v>
      </c>
      <c r="B31" s="77">
        <v>2.2400000000000002</v>
      </c>
      <c r="C31" s="86">
        <v>1.16253984604894E-2</v>
      </c>
      <c r="D31" s="79">
        <f t="shared" si="0"/>
        <v>1.9345921527411363</v>
      </c>
      <c r="E31" s="84">
        <f t="shared" si="1"/>
        <v>290.5495282438344</v>
      </c>
      <c r="F31" s="85"/>
      <c r="G31" s="81"/>
      <c r="H31" s="81"/>
      <c r="I31" s="81"/>
      <c r="J31" s="81"/>
      <c r="K31" s="81"/>
      <c r="L31" s="81"/>
    </row>
    <row r="32" spans="1:12" x14ac:dyDescent="0.3">
      <c r="A32" s="70">
        <f t="shared" si="2"/>
        <v>30</v>
      </c>
      <c r="B32" s="77">
        <v>2.3199999999999998</v>
      </c>
      <c r="C32" s="86">
        <v>1.1345900676629401E-2</v>
      </c>
      <c r="D32" s="79">
        <f t="shared" si="0"/>
        <v>1.9451610226204779</v>
      </c>
      <c r="E32" s="84">
        <f t="shared" si="1"/>
        <v>289.92427390177255</v>
      </c>
      <c r="F32" s="85"/>
      <c r="G32" s="81"/>
      <c r="H32" s="81"/>
      <c r="I32" s="81"/>
      <c r="J32" s="81"/>
      <c r="K32" s="81"/>
      <c r="L32" s="81"/>
    </row>
    <row r="33" spans="1:12" x14ac:dyDescent="0.3">
      <c r="A33" s="70">
        <f t="shared" si="2"/>
        <v>31</v>
      </c>
      <c r="B33" s="77">
        <v>2.4</v>
      </c>
      <c r="C33" s="86">
        <v>1.10677012354744E-2</v>
      </c>
      <c r="D33" s="79">
        <f t="shared" si="0"/>
        <v>1.9559425728357585</v>
      </c>
      <c r="E33" s="84">
        <f t="shared" si="1"/>
        <v>289.28643739103654</v>
      </c>
      <c r="F33" s="85"/>
      <c r="G33" s="81"/>
      <c r="H33" s="81"/>
      <c r="I33" s="81"/>
      <c r="J33" s="81"/>
      <c r="K33" s="81"/>
      <c r="L33" s="81"/>
    </row>
    <row r="34" spans="1:12" x14ac:dyDescent="0.3">
      <c r="A34" s="70">
        <f t="shared" si="2"/>
        <v>32</v>
      </c>
      <c r="B34" s="77">
        <v>2.48</v>
      </c>
      <c r="C34" s="86">
        <v>1.07907848322891E-2</v>
      </c>
      <c r="D34" s="79">
        <f t="shared" si="0"/>
        <v>1.9669469671857795</v>
      </c>
      <c r="E34" s="84">
        <f t="shared" si="1"/>
        <v>288.63541742128928</v>
      </c>
      <c r="F34" s="85"/>
      <c r="G34" s="81"/>
      <c r="H34" s="81"/>
      <c r="I34" s="81"/>
      <c r="J34" s="81"/>
      <c r="K34" s="81"/>
      <c r="L34" s="81"/>
    </row>
    <row r="35" spans="1:12" x14ac:dyDescent="0.3">
      <c r="A35" s="70">
        <f t="shared" si="2"/>
        <v>33</v>
      </c>
      <c r="B35" s="77">
        <v>2.56</v>
      </c>
      <c r="C35" s="86">
        <v>1.0515137186591399E-2</v>
      </c>
      <c r="D35" s="79">
        <f t="shared" ref="D35:D66" si="3">-LOG10(C35)</f>
        <v>1.9781850568824646</v>
      </c>
      <c r="E35" s="84">
        <f t="shared" ref="E35:E66" si="4">$H$2+$H$3*D35</f>
        <v>287.97057203483337</v>
      </c>
      <c r="F35" s="85"/>
      <c r="G35" s="81"/>
      <c r="H35" s="81"/>
      <c r="I35" s="81"/>
      <c r="J35" s="81"/>
      <c r="K35" s="81"/>
      <c r="L35" s="81"/>
    </row>
    <row r="36" spans="1:12" x14ac:dyDescent="0.3">
      <c r="A36" s="70">
        <f t="shared" si="2"/>
        <v>34</v>
      </c>
      <c r="B36" s="77">
        <v>2.64</v>
      </c>
      <c r="C36" s="86">
        <v>1.0240745105296401E-2</v>
      </c>
      <c r="D36" s="79">
        <f t="shared" si="3"/>
        <v>1.989668443424039</v>
      </c>
      <c r="E36" s="84">
        <f t="shared" si="4"/>
        <v>287.29121488703385</v>
      </c>
      <c r="F36" s="85"/>
      <c r="G36" s="81"/>
      <c r="H36" s="81"/>
      <c r="I36" s="81"/>
      <c r="J36" s="81"/>
      <c r="K36" s="81"/>
      <c r="L36" s="81"/>
    </row>
    <row r="37" spans="1:12" x14ac:dyDescent="0.3">
      <c r="A37" s="70">
        <f t="shared" si="2"/>
        <v>35</v>
      </c>
      <c r="B37" s="77">
        <v>2.72</v>
      </c>
      <c r="C37" s="86">
        <v>9.9675965547405092E-3</v>
      </c>
      <c r="D37" s="79">
        <f t="shared" si="3"/>
        <v>2.0014095486941206</v>
      </c>
      <c r="E37" s="84">
        <f t="shared" si="4"/>
        <v>286.59661109925582</v>
      </c>
      <c r="F37" s="85"/>
      <c r="G37" s="81"/>
      <c r="H37" s="81"/>
      <c r="I37" s="81"/>
      <c r="J37" s="81"/>
      <c r="K37" s="81"/>
      <c r="L37" s="81"/>
    </row>
    <row r="38" spans="1:12" x14ac:dyDescent="0.3">
      <c r="A38" s="70">
        <f t="shared" si="2"/>
        <v>36</v>
      </c>
      <c r="B38" s="77">
        <v>2.8</v>
      </c>
      <c r="C38" s="86">
        <v>9.6956807429383497E-3</v>
      </c>
      <c r="D38" s="79">
        <f t="shared" si="3"/>
        <v>2.0134216932874116</v>
      </c>
      <c r="E38" s="84">
        <f t="shared" si="4"/>
        <v>285.88597262511672</v>
      </c>
      <c r="F38" s="85"/>
      <c r="G38" s="81"/>
      <c r="H38" s="81"/>
      <c r="I38" s="81"/>
      <c r="J38" s="81"/>
      <c r="K38" s="81"/>
      <c r="L38" s="81"/>
    </row>
    <row r="39" spans="1:12" x14ac:dyDescent="0.3">
      <c r="A39" s="70">
        <f t="shared" si="2"/>
        <v>37</v>
      </c>
      <c r="B39" s="77">
        <v>2.88</v>
      </c>
      <c r="C39" s="86">
        <v>9.4249882136621006E-3</v>
      </c>
      <c r="D39" s="79">
        <f t="shared" si="3"/>
        <v>2.0257191842250566</v>
      </c>
      <c r="E39" s="84">
        <f t="shared" si="4"/>
        <v>285.15845306124567</v>
      </c>
      <c r="F39" s="85"/>
      <c r="G39" s="81"/>
      <c r="H39" s="81"/>
      <c r="I39" s="81"/>
      <c r="J39" s="81"/>
      <c r="K39" s="81"/>
      <c r="L39" s="81"/>
    </row>
    <row r="40" spans="1:12" x14ac:dyDescent="0.3">
      <c r="A40" s="70">
        <f t="shared" si="2"/>
        <v>38</v>
      </c>
      <c r="B40" s="77">
        <v>2.96</v>
      </c>
      <c r="C40" s="86">
        <v>9.1555109542140901E-3</v>
      </c>
      <c r="D40" s="79">
        <f t="shared" si="3"/>
        <v>2.0383174134154247</v>
      </c>
      <c r="E40" s="84">
        <f t="shared" si="4"/>
        <v>284.4131418223435</v>
      </c>
      <c r="F40" s="85"/>
      <c r="G40" s="81"/>
      <c r="H40" s="81"/>
      <c r="I40" s="81"/>
      <c r="J40" s="81"/>
      <c r="K40" s="81"/>
      <c r="L40" s="81"/>
    </row>
    <row r="41" spans="1:12" x14ac:dyDescent="0.3">
      <c r="A41" s="70">
        <f t="shared" si="2"/>
        <v>39</v>
      </c>
      <c r="B41" s="77">
        <v>3.04</v>
      </c>
      <c r="C41" s="86">
        <v>8.8872425191006792E-3</v>
      </c>
      <c r="D41" s="79">
        <f t="shared" si="3"/>
        <v>2.0512329684454249</v>
      </c>
      <c r="E41" s="84">
        <f t="shared" si="4"/>
        <v>283.64905758676866</v>
      </c>
      <c r="F41" s="85"/>
      <c r="G41" s="81"/>
      <c r="H41" s="81"/>
      <c r="I41" s="81"/>
      <c r="J41" s="81"/>
      <c r="K41" s="81"/>
      <c r="L41" s="81"/>
    </row>
    <row r="42" spans="1:12" x14ac:dyDescent="0.3">
      <c r="A42" s="70">
        <f t="shared" si="2"/>
        <v>40</v>
      </c>
      <c r="B42" s="77">
        <v>3.12</v>
      </c>
      <c r="C42" s="86">
        <v>8.6201781722220708E-3</v>
      </c>
      <c r="D42" s="79">
        <f t="shared" si="3"/>
        <v>2.0644837575612285</v>
      </c>
      <c r="E42" s="84">
        <f t="shared" si="4"/>
        <v>282.86514090267769</v>
      </c>
      <c r="F42" s="85"/>
      <c r="G42" s="81"/>
      <c r="H42" s="81"/>
      <c r="I42" s="81"/>
      <c r="J42" s="81"/>
      <c r="K42" s="81"/>
      <c r="L42" s="81"/>
    </row>
    <row r="43" spans="1:12" x14ac:dyDescent="0.3">
      <c r="A43" s="70">
        <f t="shared" si="2"/>
        <v>41</v>
      </c>
      <c r="B43" s="77">
        <v>3.2</v>
      </c>
      <c r="C43" s="86">
        <v>8.3543150506837204E-3</v>
      </c>
      <c r="D43" s="79">
        <f t="shared" si="3"/>
        <v>2.0780891510252286</v>
      </c>
      <c r="E43" s="84">
        <f t="shared" si="4"/>
        <v>282.06024582534747</v>
      </c>
      <c r="F43" s="85"/>
      <c r="G43" s="81"/>
      <c r="H43" s="81"/>
      <c r="I43" s="81"/>
      <c r="J43" s="81"/>
      <c r="K43" s="81"/>
      <c r="L43" s="81"/>
    </row>
    <row r="44" spans="1:12" x14ac:dyDescent="0.3">
      <c r="A44" s="70">
        <f t="shared" si="2"/>
        <v>42</v>
      </c>
      <c r="B44" s="77">
        <v>3.28</v>
      </c>
      <c r="C44" s="86">
        <v>8.0896523539276104E-3</v>
      </c>
      <c r="D44" s="79">
        <f t="shared" si="3"/>
        <v>2.0920701414303711</v>
      </c>
      <c r="E44" s="84">
        <f t="shared" si="4"/>
        <v>281.23313043297924</v>
      </c>
      <c r="F44" s="85"/>
      <c r="G44" s="81"/>
      <c r="H44" s="81"/>
      <c r="I44" s="81"/>
      <c r="J44" s="81"/>
      <c r="K44" s="81"/>
      <c r="L44" s="81"/>
    </row>
    <row r="45" spans="1:12" x14ac:dyDescent="0.3">
      <c r="A45" s="70">
        <f t="shared" si="2"/>
        <v>43</v>
      </c>
      <c r="B45" s="77">
        <v>3.36</v>
      </c>
      <c r="C45" s="86">
        <v>7.8261915626018398E-3</v>
      </c>
      <c r="D45" s="79">
        <f t="shared" si="3"/>
        <v>2.1064495260286522</v>
      </c>
      <c r="E45" s="84">
        <f t="shared" si="4"/>
        <v>280.38244604014494</v>
      </c>
      <c r="F45" s="85"/>
      <c r="G45" s="81"/>
      <c r="H45" s="81"/>
      <c r="I45" s="81"/>
      <c r="J45" s="81"/>
      <c r="K45" s="81"/>
      <c r="L45" s="81"/>
    </row>
    <row r="46" spans="1:12" x14ac:dyDescent="0.3">
      <c r="A46" s="70">
        <f t="shared" si="2"/>
        <v>44</v>
      </c>
      <c r="B46" s="77">
        <v>3.44</v>
      </c>
      <c r="C46" s="86">
        <v>7.5639366924625598E-3</v>
      </c>
      <c r="D46" s="79">
        <f t="shared" si="3"/>
        <v>2.1212521147065897</v>
      </c>
      <c r="E46" s="84">
        <f t="shared" si="4"/>
        <v>279.50672489395816</v>
      </c>
      <c r="F46" s="85"/>
      <c r="G46" s="81"/>
      <c r="H46" s="81"/>
      <c r="I46" s="81"/>
      <c r="J46" s="81"/>
      <c r="K46" s="81"/>
      <c r="L46" s="81"/>
    </row>
    <row r="47" spans="1:12" x14ac:dyDescent="0.3">
      <c r="A47" s="70">
        <f t="shared" si="2"/>
        <v>45</v>
      </c>
      <c r="B47" s="77">
        <v>3.52</v>
      </c>
      <c r="C47" s="86">
        <v>7.3028945896694199E-3</v>
      </c>
      <c r="D47" s="79">
        <f t="shared" si="3"/>
        <v>2.1365049679406796</v>
      </c>
      <c r="E47" s="84">
        <f t="shared" si="4"/>
        <v>278.60436609662941</v>
      </c>
      <c r="F47" s="85"/>
      <c r="G47" s="81"/>
      <c r="H47" s="81"/>
      <c r="I47" s="81"/>
      <c r="J47" s="81"/>
      <c r="K47" s="81"/>
      <c r="L47" s="81"/>
    </row>
    <row r="48" spans="1:12" x14ac:dyDescent="0.3">
      <c r="A48" s="70">
        <f t="shared" si="2"/>
        <v>46</v>
      </c>
      <c r="B48" s="77">
        <v>3.6</v>
      </c>
      <c r="C48" s="86">
        <v>7.0430752751401903E-3</v>
      </c>
      <c r="D48" s="79">
        <f t="shared" si="3"/>
        <v>2.1522376699204178</v>
      </c>
      <c r="E48" s="84">
        <f t="shared" si="4"/>
        <v>277.67361944750809</v>
      </c>
      <c r="F48" s="85"/>
      <c r="G48" s="81"/>
      <c r="H48" s="81"/>
      <c r="I48" s="81"/>
      <c r="J48" s="81"/>
      <c r="K48" s="81"/>
      <c r="L48" s="81"/>
    </row>
    <row r="49" spans="1:12" x14ac:dyDescent="0.3">
      <c r="A49" s="70">
        <f t="shared" si="2"/>
        <v>47</v>
      </c>
      <c r="B49" s="77">
        <v>3.68</v>
      </c>
      <c r="C49" s="86">
        <v>6.7844923472274599E-3</v>
      </c>
      <c r="D49" s="79">
        <f t="shared" si="3"/>
        <v>2.1684826430736686</v>
      </c>
      <c r="E49" s="84">
        <f t="shared" si="4"/>
        <v>276.71256683576178</v>
      </c>
      <c r="F49" s="85"/>
      <c r="G49" s="81"/>
      <c r="H49" s="81"/>
      <c r="I49" s="81"/>
      <c r="J49" s="81"/>
      <c r="K49" s="81"/>
      <c r="L49" s="81"/>
    </row>
    <row r="50" spans="1:12" x14ac:dyDescent="0.3">
      <c r="A50" s="70">
        <f t="shared" si="2"/>
        <v>48</v>
      </c>
      <c r="B50" s="77">
        <v>3.76</v>
      </c>
      <c r="C50" s="86">
        <v>6.5271634539398804E-3</v>
      </c>
      <c r="D50" s="79">
        <f t="shared" si="3"/>
        <v>2.1852755115180122</v>
      </c>
      <c r="E50" s="84">
        <f t="shared" si="4"/>
        <v>275.71910073859442</v>
      </c>
      <c r="F50" s="85"/>
      <c r="G50" s="81"/>
      <c r="H50" s="81"/>
      <c r="I50" s="81"/>
      <c r="J50" s="81"/>
      <c r="K50" s="81"/>
      <c r="L50" s="81"/>
    </row>
    <row r="51" spans="1:12" x14ac:dyDescent="0.3">
      <c r="A51" s="70">
        <f t="shared" si="2"/>
        <v>49</v>
      </c>
      <c r="B51" s="77">
        <v>3.84</v>
      </c>
      <c r="C51" s="86">
        <v>6.2711108483370403E-3</v>
      </c>
      <c r="D51" s="79">
        <f t="shared" si="3"/>
        <v>2.2026555225549589</v>
      </c>
      <c r="E51" s="84">
        <f t="shared" si="4"/>
        <v>274.69089928564864</v>
      </c>
      <c r="F51" s="85"/>
      <c r="G51" s="81"/>
      <c r="H51" s="81"/>
      <c r="I51" s="81"/>
      <c r="J51" s="81"/>
      <c r="K51" s="81"/>
      <c r="L51" s="81"/>
    </row>
    <row r="52" spans="1:12" x14ac:dyDescent="0.3">
      <c r="A52" s="70">
        <f t="shared" si="2"/>
        <v>50</v>
      </c>
      <c r="B52" s="77">
        <v>3.92</v>
      </c>
      <c r="C52" s="86">
        <v>6.0163620436861397E-3</v>
      </c>
      <c r="D52" s="79">
        <f t="shared" si="3"/>
        <v>2.2206660373026974</v>
      </c>
      <c r="E52" s="84">
        <f t="shared" si="4"/>
        <v>273.62539723317241</v>
      </c>
      <c r="F52" s="85"/>
      <c r="G52" s="81"/>
      <c r="H52" s="81"/>
      <c r="I52" s="81"/>
      <c r="J52" s="81"/>
      <c r="K52" s="81"/>
      <c r="L52" s="81"/>
    </row>
    <row r="53" spans="1:12" x14ac:dyDescent="0.3">
      <c r="A53" s="70">
        <f t="shared" si="2"/>
        <v>51</v>
      </c>
      <c r="B53" s="77">
        <v>4</v>
      </c>
      <c r="C53" s="86">
        <v>5.7629505886051804E-3</v>
      </c>
      <c r="D53" s="79">
        <f t="shared" si="3"/>
        <v>2.2393551040327524</v>
      </c>
      <c r="E53" s="84">
        <f t="shared" si="4"/>
        <v>272.51975204542236</v>
      </c>
      <c r="F53" s="85"/>
      <c r="G53" s="81"/>
      <c r="H53" s="81"/>
      <c r="I53" s="81"/>
      <c r="J53" s="81"/>
      <c r="K53" s="81"/>
      <c r="L53" s="81"/>
    </row>
    <row r="54" spans="1:12" x14ac:dyDescent="0.3">
      <c r="A54" s="70">
        <f t="shared" si="2"/>
        <v>52</v>
      </c>
      <c r="B54" s="77">
        <v>4.08</v>
      </c>
      <c r="C54" s="86">
        <v>5.5109169868845197E-3</v>
      </c>
      <c r="D54" s="79">
        <f t="shared" si="3"/>
        <v>2.2587761308742773</v>
      </c>
      <c r="E54" s="84">
        <f t="shared" si="4"/>
        <v>271.37080409747773</v>
      </c>
      <c r="F54" s="85"/>
      <c r="G54" s="81"/>
      <c r="H54" s="81"/>
      <c r="I54" s="81"/>
      <c r="J54" s="81"/>
      <c r="K54" s="81"/>
      <c r="L54" s="81"/>
    </row>
    <row r="55" spans="1:12" x14ac:dyDescent="0.3">
      <c r="A55" s="70">
        <f t="shared" si="2"/>
        <v>53</v>
      </c>
      <c r="B55" s="77">
        <v>4.16</v>
      </c>
      <c r="C55" s="86">
        <v>5.2603097921485598E-3</v>
      </c>
      <c r="D55" s="79">
        <f t="shared" si="3"/>
        <v>2.2789886784586453</v>
      </c>
      <c r="E55" s="84">
        <f t="shared" si="4"/>
        <v>270.17502978238656</v>
      </c>
      <c r="F55" s="85"/>
      <c r="G55" s="81"/>
      <c r="H55" s="81"/>
      <c r="I55" s="81"/>
      <c r="J55" s="81"/>
      <c r="K55" s="81"/>
      <c r="L55" s="81"/>
    </row>
    <row r="56" spans="1:12" x14ac:dyDescent="0.3">
      <c r="A56" s="70">
        <f t="shared" si="2"/>
        <v>54</v>
      </c>
      <c r="B56" s="77">
        <v>4.24</v>
      </c>
      <c r="C56" s="86">
        <v>5.0111869141918498E-3</v>
      </c>
      <c r="D56" s="79">
        <f t="shared" si="3"/>
        <v>2.3000593980381683</v>
      </c>
      <c r="E56" s="84">
        <f t="shared" si="4"/>
        <v>268.92848601206197</v>
      </c>
      <c r="F56" s="85"/>
      <c r="G56" s="81"/>
      <c r="H56" s="81"/>
      <c r="I56" s="81"/>
      <c r="J56" s="81"/>
      <c r="K56" s="81"/>
      <c r="L56" s="81"/>
    </row>
    <row r="57" spans="1:12" x14ac:dyDescent="0.3">
      <c r="A57" s="70">
        <f t="shared" si="2"/>
        <v>55</v>
      </c>
      <c r="B57" s="77">
        <v>4.32</v>
      </c>
      <c r="C57" s="86">
        <v>4.76361718190026E-3</v>
      </c>
      <c r="D57" s="79">
        <f t="shared" si="3"/>
        <v>2.3220631469517516</v>
      </c>
      <c r="E57" s="84">
        <f t="shared" si="4"/>
        <v>267.62674422633438</v>
      </c>
      <c r="F57" s="85"/>
      <c r="G57" s="81"/>
      <c r="H57" s="81"/>
      <c r="I57" s="81"/>
      <c r="J57" s="81"/>
      <c r="K57" s="81"/>
      <c r="L57" s="81"/>
    </row>
    <row r="58" spans="1:12" x14ac:dyDescent="0.3">
      <c r="A58" s="70">
        <f t="shared" si="2"/>
        <v>56</v>
      </c>
      <c r="B58" s="77">
        <v>4.4000000000000004</v>
      </c>
      <c r="C58" s="86">
        <v>4.5176822173347304E-3</v>
      </c>
      <c r="D58" s="79">
        <f t="shared" si="3"/>
        <v>2.3450843214705142</v>
      </c>
      <c r="E58" s="84">
        <f t="shared" si="4"/>
        <v>266.26481154180442</v>
      </c>
      <c r="F58" s="85"/>
      <c r="G58" s="81"/>
      <c r="H58" s="81"/>
      <c r="I58" s="81"/>
      <c r="J58" s="81"/>
      <c r="K58" s="81"/>
      <c r="L58" s="81"/>
    </row>
    <row r="59" spans="1:12" x14ac:dyDescent="0.3">
      <c r="A59" s="70">
        <f t="shared" si="2"/>
        <v>57</v>
      </c>
      <c r="B59" s="77">
        <v>4.4800000000000004</v>
      </c>
      <c r="C59" s="86">
        <v>4.2734786869224398E-3</v>
      </c>
      <c r="D59" s="79">
        <f t="shared" si="3"/>
        <v>2.3692184576519715</v>
      </c>
      <c r="E59" s="84">
        <f t="shared" si="4"/>
        <v>264.83703604530939</v>
      </c>
      <c r="F59" s="85"/>
      <c r="G59" s="81"/>
      <c r="H59" s="81"/>
      <c r="I59" s="81"/>
      <c r="J59" s="81"/>
      <c r="K59" s="81"/>
      <c r="L59" s="81"/>
    </row>
    <row r="60" spans="1:12" x14ac:dyDescent="0.3">
      <c r="A60" s="70">
        <f t="shared" si="2"/>
        <v>58</v>
      </c>
      <c r="B60" s="77">
        <v>4.5599999999999996</v>
      </c>
      <c r="C60" s="86">
        <v>4.0311210086967997E-3</v>
      </c>
      <c r="D60" s="79">
        <f t="shared" si="3"/>
        <v>2.3945741647294883</v>
      </c>
      <c r="E60" s="84">
        <f t="shared" si="4"/>
        <v>263.33699241460351</v>
      </c>
      <c r="F60" s="85"/>
      <c r="G60" s="81"/>
      <c r="H60" s="81"/>
      <c r="I60" s="81"/>
      <c r="J60" s="81"/>
      <c r="K60" s="81"/>
      <c r="L60" s="81"/>
    </row>
    <row r="61" spans="1:12" x14ac:dyDescent="0.3">
      <c r="A61" s="70">
        <f t="shared" si="2"/>
        <v>59</v>
      </c>
      <c r="B61" s="77">
        <v>4.6399999999999997</v>
      </c>
      <c r="C61" s="86">
        <v>3.7907446087213198E-3</v>
      </c>
      <c r="D61" s="79">
        <f t="shared" si="3"/>
        <v>2.4212754740170563</v>
      </c>
      <c r="E61" s="84">
        <f t="shared" si="4"/>
        <v>261.75734295715097</v>
      </c>
      <c r="F61" s="85"/>
      <c r="G61" s="81"/>
      <c r="H61" s="81"/>
      <c r="I61" s="81"/>
      <c r="J61" s="81"/>
      <c r="K61" s="81"/>
      <c r="L61" s="81"/>
    </row>
    <row r="62" spans="1:12" x14ac:dyDescent="0.3">
      <c r="A62" s="70">
        <f t="shared" si="2"/>
        <v>60</v>
      </c>
      <c r="B62" s="77">
        <v>4.72</v>
      </c>
      <c r="C62" s="86">
        <v>3.5525098340961399E-3</v>
      </c>
      <c r="D62" s="79">
        <f t="shared" si="3"/>
        <v>2.4494647111801475</v>
      </c>
      <c r="E62" s="84">
        <f t="shared" si="4"/>
        <v>260.08966768658252</v>
      </c>
      <c r="F62" s="85"/>
      <c r="G62" s="81"/>
      <c r="H62" s="81"/>
      <c r="I62" s="81"/>
      <c r="J62" s="81"/>
      <c r="K62" s="81"/>
      <c r="L62" s="81"/>
    </row>
    <row r="63" spans="1:12" x14ac:dyDescent="0.3">
      <c r="A63" s="70">
        <f t="shared" si="2"/>
        <v>61</v>
      </c>
      <c r="B63" s="77">
        <v>4.8</v>
      </c>
      <c r="C63" s="86">
        <v>3.3166066419269501E-3</v>
      </c>
      <c r="D63" s="79">
        <f t="shared" si="3"/>
        <v>2.4793060338681476</v>
      </c>
      <c r="E63" s="84">
        <f t="shared" si="4"/>
        <v>258.3242550363604</v>
      </c>
      <c r="F63" s="85"/>
      <c r="G63" s="81"/>
      <c r="H63" s="81"/>
      <c r="I63" s="81"/>
      <c r="J63" s="81"/>
      <c r="K63" s="81"/>
      <c r="L63" s="81"/>
    </row>
    <row r="64" spans="1:12" x14ac:dyDescent="0.3">
      <c r="A64" s="70">
        <f t="shared" si="2"/>
        <v>62</v>
      </c>
      <c r="B64" s="77">
        <v>4.88</v>
      </c>
      <c r="C64" s="86">
        <v>3.0832601888548701E-3</v>
      </c>
      <c r="D64" s="79">
        <f t="shared" si="3"/>
        <v>2.5109898246682532</v>
      </c>
      <c r="E64" s="84">
        <f t="shared" si="4"/>
        <v>256.44984197262613</v>
      </c>
      <c r="F64" s="85"/>
      <c r="G64" s="81"/>
      <c r="H64" s="81"/>
      <c r="I64" s="81"/>
      <c r="J64" s="81"/>
      <c r="K64" s="81"/>
      <c r="L64" s="81"/>
    </row>
    <row r="65" spans="1:12" x14ac:dyDescent="0.3">
      <c r="A65" s="70">
        <f t="shared" si="2"/>
        <v>63</v>
      </c>
      <c r="B65" s="77">
        <v>4.96</v>
      </c>
      <c r="C65" s="86">
        <v>2.8527374362187202E-3</v>
      </c>
      <c r="D65" s="79">
        <f t="shared" si="3"/>
        <v>2.5447381986369346</v>
      </c>
      <c r="E65" s="84">
        <f t="shared" si="4"/>
        <v>254.45328816863895</v>
      </c>
      <c r="F65" s="85"/>
      <c r="G65" s="81"/>
      <c r="H65" s="81"/>
      <c r="I65" s="81"/>
      <c r="J65" s="81"/>
      <c r="K65" s="81"/>
      <c r="L65" s="81"/>
    </row>
    <row r="66" spans="1:12" x14ac:dyDescent="0.3">
      <c r="A66" s="70">
        <f t="shared" si="2"/>
        <v>64</v>
      </c>
      <c r="B66" s="77">
        <v>5.04</v>
      </c>
      <c r="C66" s="86">
        <v>2.6253548480741399E-3</v>
      </c>
      <c r="D66" s="79">
        <f t="shared" si="3"/>
        <v>2.5808119882026959</v>
      </c>
      <c r="E66" s="84">
        <f t="shared" si="4"/>
        <v>252.31916277792851</v>
      </c>
      <c r="F66" s="85"/>
      <c r="G66" s="81"/>
      <c r="H66" s="81"/>
      <c r="I66" s="81"/>
      <c r="J66" s="81"/>
      <c r="K66" s="81"/>
      <c r="L66" s="81"/>
    </row>
    <row r="67" spans="1:12" x14ac:dyDescent="0.3">
      <c r="A67" s="70">
        <f t="shared" si="2"/>
        <v>65</v>
      </c>
      <c r="B67" s="77">
        <v>5.12</v>
      </c>
      <c r="C67" s="86">
        <v>2.4014871711501799E-3</v>
      </c>
      <c r="D67" s="79">
        <f t="shared" ref="D67:D98" si="5">-LOG10(C67)</f>
        <v>2.6195197290389967</v>
      </c>
      <c r="E67" s="84">
        <f t="shared" ref="E67:E98" si="6">$H$2+$H$3*D67</f>
        <v>250.02921283005296</v>
      </c>
      <c r="F67" s="85"/>
      <c r="G67" s="81"/>
      <c r="H67" s="81"/>
      <c r="I67" s="81"/>
      <c r="J67" s="81"/>
      <c r="K67" s="81"/>
      <c r="L67" s="81"/>
    </row>
    <row r="68" spans="1:12" x14ac:dyDescent="0.3">
      <c r="A68" s="70">
        <f t="shared" si="2"/>
        <v>66</v>
      </c>
      <c r="B68" s="77">
        <v>5.2</v>
      </c>
      <c r="C68" s="86">
        <v>2.1815771137133101E-3</v>
      </c>
      <c r="D68" s="79">
        <f t="shared" si="5"/>
        <v>2.6612294310987679</v>
      </c>
      <c r="E68" s="84">
        <f t="shared" si="6"/>
        <v>247.56166685619689</v>
      </c>
      <c r="F68" s="85"/>
      <c r="G68" s="81"/>
      <c r="H68" s="81"/>
      <c r="I68" s="81"/>
      <c r="J68" s="81"/>
      <c r="K68" s="81"/>
      <c r="L68" s="81"/>
    </row>
    <row r="69" spans="1:12" x14ac:dyDescent="0.3">
      <c r="A69" s="70">
        <f t="shared" ref="A69:A132" si="7">A68+1</f>
        <v>67</v>
      </c>
      <c r="B69" s="77">
        <v>5.28</v>
      </c>
      <c r="C69" s="86">
        <v>1.96614543649146E-3</v>
      </c>
      <c r="D69" s="79">
        <f t="shared" si="5"/>
        <v>2.7063843603952447</v>
      </c>
      <c r="E69" s="84">
        <f t="shared" si="6"/>
        <v>244.89030123901733</v>
      </c>
      <c r="F69" s="85"/>
      <c r="G69" s="81"/>
      <c r="H69" s="81"/>
      <c r="I69" s="81"/>
      <c r="J69" s="81"/>
      <c r="K69" s="81"/>
      <c r="L69" s="81"/>
    </row>
    <row r="70" spans="1:12" x14ac:dyDescent="0.3">
      <c r="A70" s="70">
        <f t="shared" si="7"/>
        <v>68</v>
      </c>
      <c r="B70" s="77">
        <v>5.36</v>
      </c>
      <c r="C70" s="86">
        <v>1.7558004735721601E-3</v>
      </c>
      <c r="D70" s="79">
        <f t="shared" si="5"/>
        <v>2.7555248381736446</v>
      </c>
      <c r="E70" s="84">
        <f t="shared" si="6"/>
        <v>241.98315057364721</v>
      </c>
      <c r="F70" s="85"/>
      <c r="G70" s="81"/>
      <c r="H70" s="81"/>
      <c r="I70" s="81"/>
      <c r="J70" s="81"/>
      <c r="K70" s="81"/>
      <c r="L70" s="81"/>
    </row>
    <row r="71" spans="1:12" x14ac:dyDescent="0.3">
      <c r="A71" s="70">
        <f t="shared" si="7"/>
        <v>69</v>
      </c>
      <c r="B71" s="77">
        <v>5.44</v>
      </c>
      <c r="C71" s="86">
        <v>1.5512453372381199E-3</v>
      </c>
      <c r="D71" s="79">
        <f t="shared" si="5"/>
        <v>2.8093195109016253</v>
      </c>
      <c r="E71" s="84">
        <f t="shared" si="6"/>
        <v>238.80065773505984</v>
      </c>
      <c r="F71" s="85"/>
      <c r="G71" s="81"/>
      <c r="H71" s="81"/>
      <c r="I71" s="81"/>
      <c r="J71" s="81"/>
      <c r="K71" s="81"/>
      <c r="L71" s="81"/>
    </row>
    <row r="72" spans="1:12" x14ac:dyDescent="0.3">
      <c r="A72" s="70">
        <f t="shared" si="7"/>
        <v>70</v>
      </c>
      <c r="B72" s="77">
        <v>5.52</v>
      </c>
      <c r="C72" s="86">
        <v>1.3532801778748801E-3</v>
      </c>
      <c r="D72" s="79">
        <f t="shared" si="5"/>
        <v>2.8686122794496085</v>
      </c>
      <c r="E72" s="84">
        <f t="shared" si="6"/>
        <v>235.29289754776116</v>
      </c>
      <c r="F72" s="85"/>
      <c r="G72" s="81"/>
      <c r="H72" s="81"/>
      <c r="I72" s="81"/>
      <c r="J72" s="81"/>
      <c r="K72" s="81"/>
      <c r="L72" s="81"/>
    </row>
    <row r="73" spans="1:12" x14ac:dyDescent="0.3">
      <c r="A73" s="70">
        <f t="shared" si="7"/>
        <v>71</v>
      </c>
      <c r="B73" s="77">
        <v>5.6</v>
      </c>
      <c r="C73" s="86">
        <v>1.1627953688776701E-3</v>
      </c>
      <c r="D73" s="79">
        <f t="shared" si="5"/>
        <v>2.9344967065841674</v>
      </c>
      <c r="E73" s="84">
        <f t="shared" si="6"/>
        <v>231.39517483848067</v>
      </c>
      <c r="F73" s="85"/>
      <c r="G73" s="81"/>
      <c r="H73" s="81"/>
      <c r="I73" s="81"/>
      <c r="J73" s="81"/>
      <c r="K73" s="81"/>
      <c r="L73" s="81"/>
    </row>
    <row r="74" spans="1:12" x14ac:dyDescent="0.3">
      <c r="A74" s="70">
        <f t="shared" si="7"/>
        <v>72</v>
      </c>
      <c r="B74" s="77">
        <v>5.68</v>
      </c>
      <c r="C74" s="86">
        <v>9.8075105265980509E-4</v>
      </c>
      <c r="D74" s="79">
        <f t="shared" si="5"/>
        <v>3.0084412170611854</v>
      </c>
      <c r="E74" s="84">
        <f t="shared" si="6"/>
        <v>227.02061759866029</v>
      </c>
      <c r="F74" s="85"/>
      <c r="G74" s="81"/>
      <c r="H74" s="81"/>
      <c r="I74" s="81"/>
      <c r="J74" s="81"/>
      <c r="K74" s="81"/>
      <c r="L74" s="81"/>
    </row>
    <row r="75" spans="1:12" x14ac:dyDescent="0.3">
      <c r="A75" s="70">
        <f t="shared" si="7"/>
        <v>73</v>
      </c>
      <c r="B75" s="77">
        <v>5.76</v>
      </c>
      <c r="C75" s="86">
        <v>8.0813799797884497E-4</v>
      </c>
      <c r="D75" s="79">
        <f t="shared" si="5"/>
        <v>3.092514472587482</v>
      </c>
      <c r="E75" s="84">
        <f t="shared" si="6"/>
        <v>222.04684380172458</v>
      </c>
      <c r="F75" s="85"/>
      <c r="G75" s="81"/>
      <c r="H75" s="81"/>
      <c r="I75" s="81"/>
      <c r="J75" s="81"/>
      <c r="K75" s="81"/>
      <c r="L75" s="81"/>
    </row>
    <row r="76" spans="1:12" x14ac:dyDescent="0.3">
      <c r="A76" s="70">
        <f t="shared" si="7"/>
        <v>74</v>
      </c>
      <c r="B76" s="77">
        <v>5.84</v>
      </c>
      <c r="C76" s="86">
        <v>6.4591700435204095E-4</v>
      </c>
      <c r="D76" s="79">
        <f t="shared" si="5"/>
        <v>3.1898232821095029</v>
      </c>
      <c r="E76" s="84">
        <f t="shared" si="6"/>
        <v>216.29005463040181</v>
      </c>
      <c r="F76" s="85"/>
      <c r="G76" s="81"/>
      <c r="H76" s="81"/>
      <c r="I76" s="81"/>
      <c r="J76" s="81"/>
      <c r="K76" s="81"/>
      <c r="L76" s="81"/>
    </row>
    <row r="77" spans="1:12" x14ac:dyDescent="0.3">
      <c r="A77" s="70">
        <f t="shared" si="7"/>
        <v>75</v>
      </c>
      <c r="B77" s="77">
        <v>5.92</v>
      </c>
      <c r="C77" s="86">
        <v>4.9493897258547103E-4</v>
      </c>
      <c r="D77" s="79">
        <f t="shared" si="5"/>
        <v>3.3054483475377641</v>
      </c>
      <c r="E77" s="84">
        <f t="shared" si="6"/>
        <v>209.44967575966589</v>
      </c>
      <c r="F77" s="85"/>
      <c r="G77" s="81"/>
      <c r="H77" s="81"/>
      <c r="I77" s="81"/>
      <c r="J77" s="81"/>
      <c r="K77" s="81"/>
      <c r="L77" s="81"/>
    </row>
    <row r="78" spans="1:12" x14ac:dyDescent="0.3">
      <c r="A78" s="70">
        <f t="shared" si="7"/>
        <v>76</v>
      </c>
      <c r="B78" s="77">
        <v>6</v>
      </c>
      <c r="C78" s="86">
        <v>3.5585541360179298E-4</v>
      </c>
      <c r="D78" s="79">
        <f t="shared" si="5"/>
        <v>3.4487264228973276</v>
      </c>
      <c r="E78" s="84">
        <f t="shared" si="6"/>
        <v>200.97334482139411</v>
      </c>
      <c r="F78" s="85"/>
      <c r="G78" s="81"/>
      <c r="H78" s="81"/>
      <c r="I78" s="81"/>
      <c r="J78" s="81"/>
      <c r="K78" s="81"/>
      <c r="L78" s="81"/>
    </row>
    <row r="79" spans="1:12" x14ac:dyDescent="0.3">
      <c r="A79" s="70">
        <f t="shared" si="7"/>
        <v>77</v>
      </c>
      <c r="B79" s="77">
        <v>6.08</v>
      </c>
      <c r="C79" s="86">
        <v>2.29036900480484E-4</v>
      </c>
      <c r="D79" s="79">
        <f t="shared" si="5"/>
        <v>3.6400945421840243</v>
      </c>
      <c r="E79" s="84">
        <f t="shared" si="6"/>
        <v>189.65200688439313</v>
      </c>
      <c r="F79" s="85"/>
      <c r="G79" s="81"/>
      <c r="H79" s="81"/>
      <c r="I79" s="81"/>
      <c r="J79" s="81"/>
      <c r="K79" s="81"/>
      <c r="L79" s="81"/>
    </row>
    <row r="80" spans="1:12" x14ac:dyDescent="0.3">
      <c r="A80" s="70">
        <f t="shared" si="7"/>
        <v>78</v>
      </c>
      <c r="B80" s="77">
        <v>6.16</v>
      </c>
      <c r="C80" s="86">
        <v>1.14520136080943E-4</v>
      </c>
      <c r="D80" s="79">
        <f t="shared" si="5"/>
        <v>3.9411181445906456</v>
      </c>
      <c r="E80" s="84">
        <f t="shared" si="6"/>
        <v>171.84345056601742</v>
      </c>
      <c r="F80" s="85"/>
      <c r="G80" s="81"/>
      <c r="H80" s="81"/>
      <c r="I80" s="81"/>
      <c r="J80" s="81"/>
      <c r="K80" s="81"/>
      <c r="L80" s="81"/>
    </row>
    <row r="81" spans="1:12" x14ac:dyDescent="0.3">
      <c r="A81" s="70">
        <f t="shared" si="7"/>
        <v>79</v>
      </c>
      <c r="B81" s="77">
        <v>6.24</v>
      </c>
      <c r="C81" s="86">
        <v>1.19996491473516E-5</v>
      </c>
      <c r="D81" s="79">
        <f t="shared" si="5"/>
        <v>4.9208314519187697</v>
      </c>
      <c r="E81" s="84">
        <f t="shared" si="6"/>
        <v>113.88361130448561</v>
      </c>
      <c r="F81" s="85"/>
      <c r="G81" s="81"/>
      <c r="H81" s="81"/>
      <c r="I81" s="81"/>
      <c r="J81" s="81"/>
      <c r="K81" s="81"/>
      <c r="L81" s="81"/>
    </row>
    <row r="82" spans="1:12" x14ac:dyDescent="0.3">
      <c r="A82" s="70">
        <f t="shared" si="7"/>
        <v>80</v>
      </c>
      <c r="B82" s="77">
        <v>6.32</v>
      </c>
      <c r="C82" s="86">
        <v>9.1726931377562295E-11</v>
      </c>
      <c r="D82" s="79">
        <f t="shared" si="5"/>
        <v>10.0375031350881</v>
      </c>
      <c r="E82" s="84">
        <f t="shared" si="6"/>
        <v>-188.81868547181193</v>
      </c>
      <c r="F82" s="85"/>
      <c r="G82" s="81"/>
      <c r="H82" s="81"/>
      <c r="I82" s="81"/>
      <c r="J82" s="81"/>
      <c r="K82" s="81"/>
      <c r="L82" s="81"/>
    </row>
    <row r="83" spans="1:12" x14ac:dyDescent="0.3">
      <c r="A83" s="70">
        <f t="shared" si="7"/>
        <v>81</v>
      </c>
      <c r="B83" s="77">
        <v>6.4</v>
      </c>
      <c r="C83" s="86">
        <v>4.2651824146925503E-11</v>
      </c>
      <c r="D83" s="79">
        <f t="shared" si="5"/>
        <v>10.370062390053251</v>
      </c>
      <c r="E83" s="84">
        <f t="shared" si="6"/>
        <v>-208.49289099555028</v>
      </c>
      <c r="F83" s="85"/>
      <c r="G83" s="81"/>
      <c r="H83" s="81"/>
      <c r="I83" s="81"/>
      <c r="J83" s="81"/>
      <c r="K83" s="81"/>
      <c r="L83" s="81"/>
    </row>
    <row r="84" spans="1:12" x14ac:dyDescent="0.3">
      <c r="A84" s="70">
        <f t="shared" si="7"/>
        <v>82</v>
      </c>
      <c r="B84" s="77">
        <v>6.48</v>
      </c>
      <c r="C84" s="86">
        <v>2.7724225044794701E-11</v>
      </c>
      <c r="D84" s="79">
        <f t="shared" si="5"/>
        <v>10.5571405845286</v>
      </c>
      <c r="E84" s="84">
        <f t="shared" si="6"/>
        <v>-219.56043698071198</v>
      </c>
      <c r="F84" s="85"/>
      <c r="G84" s="81"/>
      <c r="H84" s="81"/>
      <c r="I84" s="81"/>
      <c r="J84" s="81"/>
      <c r="K84" s="81"/>
      <c r="L84" s="81"/>
    </row>
    <row r="85" spans="1:12" x14ac:dyDescent="0.3">
      <c r="A85" s="70">
        <f t="shared" si="7"/>
        <v>83</v>
      </c>
      <c r="B85" s="77">
        <v>6.56</v>
      </c>
      <c r="C85" s="86">
        <v>2.0506920792988699E-11</v>
      </c>
      <c r="D85" s="79">
        <f t="shared" si="5"/>
        <v>10.688099546019158</v>
      </c>
      <c r="E85" s="84">
        <f t="shared" si="6"/>
        <v>-227.30796914249333</v>
      </c>
      <c r="F85" s="85"/>
      <c r="G85" s="81"/>
      <c r="H85" s="81"/>
      <c r="I85" s="81"/>
      <c r="J85" s="81"/>
      <c r="K85" s="81"/>
      <c r="L85" s="81"/>
    </row>
    <row r="86" spans="1:12" x14ac:dyDescent="0.3">
      <c r="A86" s="70">
        <f t="shared" si="7"/>
        <v>84</v>
      </c>
      <c r="B86" s="77">
        <v>6.64</v>
      </c>
      <c r="C86" s="86">
        <v>1.6254821143803401E-11</v>
      </c>
      <c r="D86" s="79">
        <f t="shared" si="5"/>
        <v>10.789017804801295</v>
      </c>
      <c r="E86" s="84">
        <f t="shared" si="6"/>
        <v>-233.27829333204454</v>
      </c>
      <c r="F86" s="85"/>
      <c r="G86" s="81"/>
      <c r="H86" s="81"/>
      <c r="I86" s="81"/>
      <c r="J86" s="81"/>
      <c r="K86" s="81"/>
      <c r="L86" s="81"/>
    </row>
    <row r="87" spans="1:12" x14ac:dyDescent="0.3">
      <c r="A87" s="70">
        <f t="shared" si="7"/>
        <v>85</v>
      </c>
      <c r="B87" s="77">
        <v>6.72</v>
      </c>
      <c r="C87" s="86">
        <v>1.34535624816498E-11</v>
      </c>
      <c r="D87" s="79">
        <f t="shared" si="5"/>
        <v>10.871162699954454</v>
      </c>
      <c r="E87" s="84">
        <f t="shared" si="6"/>
        <v>-238.13798532930548</v>
      </c>
      <c r="F87" s="85"/>
      <c r="G87" s="81"/>
      <c r="H87" s="81"/>
      <c r="I87" s="81"/>
      <c r="J87" s="81"/>
      <c r="K87" s="81"/>
      <c r="L87" s="81"/>
    </row>
    <row r="88" spans="1:12" x14ac:dyDescent="0.3">
      <c r="A88" s="70">
        <f t="shared" si="7"/>
        <v>86</v>
      </c>
      <c r="B88" s="77">
        <v>6.8</v>
      </c>
      <c r="C88" s="86">
        <v>1.1469868510605401E-11</v>
      </c>
      <c r="D88" s="79">
        <f t="shared" si="5"/>
        <v>10.940441560777531</v>
      </c>
      <c r="E88" s="84">
        <f t="shared" si="6"/>
        <v>-242.23652273559867</v>
      </c>
      <c r="F88" s="85"/>
      <c r="G88" s="81"/>
      <c r="H88" s="81"/>
      <c r="I88" s="81"/>
      <c r="J88" s="81"/>
      <c r="K88" s="81"/>
      <c r="L88" s="81"/>
    </row>
    <row r="89" spans="1:12" x14ac:dyDescent="0.3">
      <c r="A89" s="70">
        <f t="shared" si="7"/>
        <v>87</v>
      </c>
      <c r="B89" s="77">
        <v>6.88</v>
      </c>
      <c r="C89" s="86">
        <v>9.9921429191727302E-12</v>
      </c>
      <c r="D89" s="79">
        <f t="shared" si="5"/>
        <v>11.000341362808042</v>
      </c>
      <c r="E89" s="84">
        <f t="shared" si="6"/>
        <v>-245.78019502372376</v>
      </c>
    </row>
    <row r="90" spans="1:12" x14ac:dyDescent="0.3">
      <c r="A90" s="70">
        <f t="shared" si="7"/>
        <v>88</v>
      </c>
      <c r="B90" s="77">
        <v>6.96</v>
      </c>
      <c r="C90" s="86">
        <v>8.8492346202468398E-12</v>
      </c>
      <c r="D90" s="79">
        <f t="shared" si="5"/>
        <v>11.053094290271414</v>
      </c>
      <c r="E90" s="84">
        <f t="shared" si="6"/>
        <v>-248.90105821245675</v>
      </c>
    </row>
    <row r="91" spans="1:12" x14ac:dyDescent="0.3">
      <c r="A91" s="70">
        <f t="shared" si="7"/>
        <v>89</v>
      </c>
      <c r="B91" s="77">
        <v>7.04</v>
      </c>
      <c r="C91" s="86">
        <v>7.9393267276051993E-12</v>
      </c>
      <c r="D91" s="79">
        <f t="shared" si="5"/>
        <v>11.100216325140101</v>
      </c>
      <c r="E91" s="84">
        <f t="shared" si="6"/>
        <v>-251.68879779528834</v>
      </c>
    </row>
    <row r="92" spans="1:12" x14ac:dyDescent="0.3">
      <c r="A92" s="70">
        <f t="shared" si="7"/>
        <v>90</v>
      </c>
      <c r="B92" s="77">
        <v>7.12</v>
      </c>
      <c r="C92" s="86">
        <v>7.1980584019639098E-12</v>
      </c>
      <c r="D92" s="79">
        <f t="shared" si="5"/>
        <v>11.142784633989336</v>
      </c>
      <c r="E92" s="84">
        <f t="shared" si="6"/>
        <v>-254.2071389468091</v>
      </c>
    </row>
    <row r="93" spans="1:12" x14ac:dyDescent="0.3">
      <c r="A93" s="70">
        <f t="shared" si="7"/>
        <v>91</v>
      </c>
      <c r="B93" s="77">
        <v>7.2</v>
      </c>
      <c r="C93" s="86">
        <v>6.5827535352375997E-12</v>
      </c>
      <c r="D93" s="79">
        <f t="shared" si="5"/>
        <v>11.181592405015786</v>
      </c>
      <c r="E93" s="84">
        <f t="shared" si="6"/>
        <v>-256.50300668073385</v>
      </c>
    </row>
    <row r="94" spans="1:12" x14ac:dyDescent="0.3">
      <c r="A94" s="70">
        <f t="shared" si="7"/>
        <v>92</v>
      </c>
      <c r="B94" s="77">
        <v>7.28</v>
      </c>
      <c r="C94" s="86">
        <v>6.0639968949476299E-12</v>
      </c>
      <c r="D94" s="79">
        <f t="shared" si="5"/>
        <v>11.217241029755201</v>
      </c>
      <c r="E94" s="84">
        <f t="shared" si="6"/>
        <v>-258.61197932031757</v>
      </c>
    </row>
    <row r="95" spans="1:12" x14ac:dyDescent="0.3">
      <c r="A95" s="70">
        <f t="shared" si="7"/>
        <v>93</v>
      </c>
      <c r="B95" s="71">
        <v>7.36</v>
      </c>
      <c r="C95" s="86">
        <v>5.6208644792348704E-12</v>
      </c>
      <c r="D95" s="79">
        <f t="shared" si="5"/>
        <v>11.250196885553885</v>
      </c>
      <c r="E95" s="84">
        <f t="shared" si="6"/>
        <v>-260.56164774936781</v>
      </c>
    </row>
    <row r="96" spans="1:12" x14ac:dyDescent="0.3">
      <c r="A96" s="70">
        <f t="shared" si="7"/>
        <v>94</v>
      </c>
      <c r="B96" s="71">
        <v>7.44</v>
      </c>
      <c r="C96" s="86">
        <v>5.2380544954119903E-12</v>
      </c>
      <c r="D96" s="79">
        <f t="shared" si="5"/>
        <v>11.280829987595856</v>
      </c>
      <c r="E96" s="84">
        <f t="shared" si="6"/>
        <v>-262.37390206617079</v>
      </c>
    </row>
    <row r="97" spans="1:5" x14ac:dyDescent="0.3">
      <c r="A97" s="70">
        <f t="shared" si="7"/>
        <v>95</v>
      </c>
      <c r="B97" s="71">
        <v>7.52</v>
      </c>
      <c r="C97" s="86">
        <v>4.9041267966676704E-12</v>
      </c>
      <c r="D97" s="79">
        <f t="shared" si="5"/>
        <v>11.309438309619086</v>
      </c>
      <c r="E97" s="84">
        <f t="shared" si="6"/>
        <v>-264.06637039706504</v>
      </c>
    </row>
    <row r="98" spans="1:5" x14ac:dyDescent="0.3">
      <c r="A98" s="70">
        <f t="shared" si="7"/>
        <v>96</v>
      </c>
      <c r="B98" s="71">
        <v>7.6</v>
      </c>
      <c r="C98" s="86">
        <v>4.6103555051534499E-12</v>
      </c>
      <c r="D98" s="79">
        <f t="shared" si="5"/>
        <v>11.336265584811304</v>
      </c>
      <c r="E98" s="84">
        <f t="shared" si="6"/>
        <v>-265.65347199743667</v>
      </c>
    </row>
    <row r="99" spans="1:5" x14ac:dyDescent="0.3">
      <c r="A99" s="70">
        <f t="shared" si="7"/>
        <v>97</v>
      </c>
      <c r="B99" s="71">
        <v>7.68</v>
      </c>
      <c r="C99" s="86">
        <v>4.3499696657058004E-12</v>
      </c>
      <c r="D99" s="79">
        <f t="shared" ref="D99:D130" si="8">-LOG10(C99)</f>
        <v>11.361513771565482</v>
      </c>
      <c r="E99" s="84">
        <f t="shared" ref="E99:E130" si="9">$H$2+$H$3*D99</f>
        <v>-267.14715472581383</v>
      </c>
    </row>
    <row r="100" spans="1:5" x14ac:dyDescent="0.3">
      <c r="A100" s="70">
        <f t="shared" si="7"/>
        <v>98</v>
      </c>
      <c r="B100" s="71">
        <v>7.76</v>
      </c>
      <c r="C100" s="86">
        <v>4.1176352318222596E-12</v>
      </c>
      <c r="D100" s="79">
        <f t="shared" si="8"/>
        <v>11.385352128777575</v>
      </c>
      <c r="E100" s="84">
        <f t="shared" si="9"/>
        <v>-268.55743193848127</v>
      </c>
    </row>
    <row r="101" spans="1:5" x14ac:dyDescent="0.3">
      <c r="A101" s="70">
        <f t="shared" si="7"/>
        <v>99</v>
      </c>
      <c r="B101" s="71">
        <v>7.84</v>
      </c>
      <c r="C101" s="86">
        <v>3.9090934479910903E-12</v>
      </c>
      <c r="D101" s="79">
        <f t="shared" si="8"/>
        <v>11.407923947510504</v>
      </c>
      <c r="E101" s="84">
        <f t="shared" si="9"/>
        <v>-269.89278073472133</v>
      </c>
    </row>
    <row r="102" spans="1:5" x14ac:dyDescent="0.3">
      <c r="A102" s="70">
        <f t="shared" si="7"/>
        <v>100</v>
      </c>
      <c r="B102" s="71">
        <v>7.92</v>
      </c>
      <c r="C102" s="86">
        <v>3.7209031744387699E-12</v>
      </c>
      <c r="D102" s="79">
        <f t="shared" si="8"/>
        <v>11.429351631067977</v>
      </c>
      <c r="E102" s="84">
        <f t="shared" si="9"/>
        <v>-271.16044249398146</v>
      </c>
    </row>
    <row r="103" spans="1:5" x14ac:dyDescent="0.3">
      <c r="A103" s="70">
        <f t="shared" si="7"/>
        <v>101</v>
      </c>
      <c r="B103" s="71">
        <v>8</v>
      </c>
      <c r="C103" s="86">
        <v>3.5502538953956901E-12</v>
      </c>
      <c r="D103" s="79">
        <f t="shared" si="8"/>
        <v>11.449740587388163</v>
      </c>
      <c r="E103" s="84">
        <f t="shared" si="9"/>
        <v>-272.36665314988375</v>
      </c>
    </row>
    <row r="104" spans="1:5" x14ac:dyDescent="0.3">
      <c r="A104" s="70">
        <f t="shared" si="7"/>
        <v>102</v>
      </c>
      <c r="B104" s="71">
        <v>8.08</v>
      </c>
      <c r="C104" s="86">
        <v>3.39482778121396E-12</v>
      </c>
      <c r="D104" s="79">
        <f t="shared" si="8"/>
        <v>11.4691822524779</v>
      </c>
      <c r="E104" s="84">
        <f t="shared" si="9"/>
        <v>-273.51682205659256</v>
      </c>
    </row>
    <row r="105" spans="1:5" x14ac:dyDescent="0.3">
      <c r="A105" s="70">
        <f t="shared" si="7"/>
        <v>103</v>
      </c>
      <c r="B105" s="71">
        <v>8.16</v>
      </c>
      <c r="C105" s="86">
        <v>3.2526964219889499E-12</v>
      </c>
      <c r="D105" s="79">
        <f t="shared" si="8"/>
        <v>11.487756468045331</v>
      </c>
      <c r="E105" s="84">
        <f t="shared" si="9"/>
        <v>-274.61567264956182</v>
      </c>
    </row>
    <row r="106" spans="1:5" x14ac:dyDescent="0.3">
      <c r="A106" s="70">
        <f t="shared" si="7"/>
        <v>104</v>
      </c>
      <c r="B106" s="71">
        <v>8.24</v>
      </c>
      <c r="C106" s="86">
        <v>3.12224247564622E-12</v>
      </c>
      <c r="D106" s="79">
        <f t="shared" si="8"/>
        <v>11.505533372335107</v>
      </c>
      <c r="E106" s="84">
        <f t="shared" si="9"/>
        <v>-275.66735430734491</v>
      </c>
    </row>
    <row r="107" spans="1:5" x14ac:dyDescent="0.3">
      <c r="A107" s="70">
        <f t="shared" si="7"/>
        <v>105</v>
      </c>
      <c r="B107" s="71">
        <v>8.32</v>
      </c>
      <c r="C107" s="86">
        <v>3.0020994900509402E-12</v>
      </c>
      <c r="D107" s="79">
        <f t="shared" si="8"/>
        <v>11.52257491926658</v>
      </c>
      <c r="E107" s="84">
        <f t="shared" si="9"/>
        <v>-276.67553222381082</v>
      </c>
    </row>
    <row r="108" spans="1:5" x14ac:dyDescent="0.3">
      <c r="A108" s="70">
        <f t="shared" si="7"/>
        <v>106</v>
      </c>
      <c r="B108" s="71">
        <v>8.4</v>
      </c>
      <c r="C108" s="86">
        <v>2.89110516512403E-12</v>
      </c>
      <c r="D108" s="79">
        <f t="shared" si="8"/>
        <v>11.538936110403931</v>
      </c>
      <c r="E108" s="84">
        <f t="shared" si="9"/>
        <v>-277.64346029149647</v>
      </c>
    </row>
    <row r="109" spans="1:5" x14ac:dyDescent="0.3">
      <c r="A109" s="70">
        <f t="shared" si="7"/>
        <v>107</v>
      </c>
      <c r="B109" s="71">
        <v>8.48</v>
      </c>
      <c r="C109" s="86">
        <v>2.7882646795825801E-12</v>
      </c>
      <c r="D109" s="79">
        <f t="shared" si="8"/>
        <v>11.55466600265933</v>
      </c>
      <c r="E109" s="84">
        <f t="shared" si="9"/>
        <v>-278.57404071732594</v>
      </c>
    </row>
    <row r="110" spans="1:5" x14ac:dyDescent="0.3">
      <c r="A110" s="70">
        <f t="shared" si="7"/>
        <v>108</v>
      </c>
      <c r="B110" s="71">
        <v>8.56</v>
      </c>
      <c r="C110" s="86">
        <v>2.6927216420956402E-12</v>
      </c>
      <c r="D110" s="79">
        <f t="shared" si="8"/>
        <v>11.56980853910615</v>
      </c>
      <c r="E110" s="84">
        <f t="shared" si="9"/>
        <v>-279.46987317351977</v>
      </c>
    </row>
    <row r="111" spans="1:5" x14ac:dyDescent="0.3">
      <c r="A111" s="70">
        <f t="shared" si="7"/>
        <v>109</v>
      </c>
      <c r="B111" s="71">
        <v>8.64</v>
      </c>
      <c r="C111" s="86">
        <v>2.6037348801014901E-12</v>
      </c>
      <c r="D111" s="79">
        <f t="shared" si="8"/>
        <v>11.58440323898661</v>
      </c>
      <c r="E111" s="84">
        <f t="shared" si="9"/>
        <v>-280.33329561844778</v>
      </c>
    </row>
    <row r="112" spans="1:5" x14ac:dyDescent="0.3">
      <c r="A112" s="70">
        <f t="shared" si="7"/>
        <v>110</v>
      </c>
      <c r="B112" s="71">
        <v>8.7200000000000006</v>
      </c>
      <c r="C112" s="86">
        <v>2.5206597425088001E-12</v>
      </c>
      <c r="D112" s="79">
        <f t="shared" si="8"/>
        <v>11.598485774682176</v>
      </c>
      <c r="E112" s="84">
        <f t="shared" si="9"/>
        <v>-281.1664184301975</v>
      </c>
    </row>
    <row r="113" spans="1:5" x14ac:dyDescent="0.3">
      <c r="A113" s="70">
        <f t="shared" si="7"/>
        <v>111</v>
      </c>
      <c r="B113" s="71">
        <v>8.8000000000000007</v>
      </c>
      <c r="C113" s="86">
        <v>2.4429329247602998E-12</v>
      </c>
      <c r="D113" s="79">
        <f t="shared" si="8"/>
        <v>11.612088457220745</v>
      </c>
      <c r="E113" s="84">
        <f t="shared" si="9"/>
        <v>-281.97115312917924</v>
      </c>
    </row>
    <row r="114" spans="1:5" x14ac:dyDescent="0.3">
      <c r="A114" s="70">
        <f t="shared" si="7"/>
        <v>112</v>
      </c>
      <c r="B114" s="71">
        <v>8.8800000000000008</v>
      </c>
      <c r="C114" s="86">
        <v>2.3700600660343801E-12</v>
      </c>
      <c r="D114" s="79">
        <f t="shared" si="8"/>
        <v>11.625240647231788</v>
      </c>
      <c r="E114" s="84">
        <f t="shared" si="9"/>
        <v>-282.74923669023258</v>
      </c>
    </row>
    <row r="115" spans="1:5" x14ac:dyDescent="0.3">
      <c r="A115" s="70">
        <f t="shared" si="7"/>
        <v>113</v>
      </c>
      <c r="B115" s="71">
        <v>8.9600000000000009</v>
      </c>
      <c r="C115" s="86">
        <v>2.30160554554864E-12</v>
      </c>
      <c r="D115" s="79">
        <f t="shared" si="8"/>
        <v>11.637969104715978</v>
      </c>
      <c r="E115" s="84">
        <f t="shared" si="9"/>
        <v>-283.50225223499717</v>
      </c>
    </row>
    <row r="116" spans="1:5" x14ac:dyDescent="0.3">
      <c r="A116" s="70">
        <f t="shared" si="7"/>
        <v>114</v>
      </c>
      <c r="B116" s="71">
        <v>9.0399999999999991</v>
      </c>
      <c r="C116" s="86">
        <v>2.23718403639192E-12</v>
      </c>
      <c r="D116" s="79">
        <f t="shared" si="8"/>
        <v>11.65029828827622</v>
      </c>
      <c r="E116" s="84">
        <f t="shared" si="9"/>
        <v>-284.23164673442113</v>
      </c>
    </row>
    <row r="117" spans="1:5" x14ac:dyDescent="0.3">
      <c r="A117" s="70">
        <f t="shared" si="7"/>
        <v>115</v>
      </c>
      <c r="B117" s="71">
        <v>9.1199999999999992</v>
      </c>
      <c r="C117" s="86">
        <v>2.1764534737930402E-12</v>
      </c>
      <c r="D117" s="79">
        <f t="shared" si="8"/>
        <v>11.662250612352629</v>
      </c>
      <c r="E117" s="84">
        <f t="shared" si="9"/>
        <v>-284.93874622678152</v>
      </c>
    </row>
    <row r="118" spans="1:5" x14ac:dyDescent="0.3">
      <c r="A118" s="70">
        <f t="shared" si="7"/>
        <v>116</v>
      </c>
      <c r="B118" s="71">
        <v>9.1999999999999993</v>
      </c>
      <c r="C118" s="86">
        <v>2.1191091691798201E-12</v>
      </c>
      <c r="D118" s="79">
        <f t="shared" si="8"/>
        <v>11.673846669362293</v>
      </c>
      <c r="E118" s="84">
        <f t="shared" si="9"/>
        <v>-285.62476895947316</v>
      </c>
    </row>
    <row r="119" spans="1:5" x14ac:dyDescent="0.3">
      <c r="A119" s="70">
        <f t="shared" si="7"/>
        <v>117</v>
      </c>
      <c r="B119" s="71">
        <v>9.2799999999999994</v>
      </c>
      <c r="C119" s="86">
        <v>2.0648788581364701E-12</v>
      </c>
      <c r="D119" s="79">
        <f t="shared" si="8"/>
        <v>11.68510542235437</v>
      </c>
      <c r="E119" s="84">
        <f t="shared" si="9"/>
        <v>-286.29083678648453</v>
      </c>
    </row>
    <row r="120" spans="1:5" x14ac:dyDescent="0.3">
      <c r="A120" s="70">
        <f t="shared" si="7"/>
        <v>118</v>
      </c>
      <c r="B120" s="71">
        <v>9.36</v>
      </c>
      <c r="C120" s="86">
        <v>2.0135185139819498E-12</v>
      </c>
      <c r="D120" s="79">
        <f t="shared" si="8"/>
        <v>11.69604437276962</v>
      </c>
      <c r="E120" s="84">
        <f t="shared" si="9"/>
        <v>-286.93798509305066</v>
      </c>
    </row>
    <row r="121" spans="1:5" x14ac:dyDescent="0.3">
      <c r="A121" s="70">
        <f t="shared" si="7"/>
        <v>119</v>
      </c>
      <c r="B121" s="71">
        <v>9.44</v>
      </c>
      <c r="C121" s="86">
        <v>1.9648087924620999E-12</v>
      </c>
      <c r="D121" s="79">
        <f t="shared" si="8"/>
        <v>11.706679707079426</v>
      </c>
      <c r="E121" s="84">
        <f t="shared" si="9"/>
        <v>-287.56717147081872</v>
      </c>
    </row>
    <row r="122" spans="1:5" x14ac:dyDescent="0.3">
      <c r="A122" s="70">
        <f t="shared" si="7"/>
        <v>120</v>
      </c>
      <c r="B122" s="71">
        <v>9.52</v>
      </c>
      <c r="C122" s="86">
        <v>1.9185519993819399E-12</v>
      </c>
      <c r="D122" s="79">
        <f t="shared" si="8"/>
        <v>11.717026425426521</v>
      </c>
      <c r="E122" s="84">
        <f t="shared" si="9"/>
        <v>-288.17928332823294</v>
      </c>
    </row>
    <row r="123" spans="1:5" x14ac:dyDescent="0.3">
      <c r="A123" s="70">
        <f t="shared" si="7"/>
        <v>121</v>
      </c>
      <c r="B123" s="71">
        <v>9.6</v>
      </c>
      <c r="C123" s="86">
        <v>1.8745694936781101E-12</v>
      </c>
      <c r="D123" s="79">
        <f t="shared" si="8"/>
        <v>11.727098454862864</v>
      </c>
      <c r="E123" s="84">
        <f t="shared" si="9"/>
        <v>-288.77514458968699</v>
      </c>
    </row>
    <row r="124" spans="1:5" x14ac:dyDescent="0.3">
      <c r="A124" s="70">
        <f t="shared" si="7"/>
        <v>122</v>
      </c>
      <c r="B124" s="71">
        <v>9.68</v>
      </c>
      <c r="C124" s="86">
        <v>1.83269945476439E-12</v>
      </c>
      <c r="D124" s="79">
        <f t="shared" si="8"/>
        <v>11.7369087493527</v>
      </c>
      <c r="E124" s="84">
        <f t="shared" si="9"/>
        <v>-289.35552161170574</v>
      </c>
    </row>
    <row r="125" spans="1:5" x14ac:dyDescent="0.3">
      <c r="A125" s="70">
        <f t="shared" si="7"/>
        <v>123</v>
      </c>
      <c r="B125" s="71">
        <v>9.76</v>
      </c>
      <c r="C125" s="86">
        <v>1.79279495596603E-12</v>
      </c>
      <c r="D125" s="79">
        <f t="shared" si="8"/>
        <v>11.7464693783601</v>
      </c>
      <c r="E125" s="84">
        <f t="shared" si="9"/>
        <v>-289.92112842378344</v>
      </c>
    </row>
    <row r="126" spans="1:5" x14ac:dyDescent="0.3">
      <c r="A126" s="70">
        <f t="shared" si="7"/>
        <v>124</v>
      </c>
      <c r="B126" s="71">
        <v>9.84</v>
      </c>
      <c r="C126" s="86">
        <v>1.75472229623623E-12</v>
      </c>
      <c r="D126" s="79">
        <f t="shared" si="8"/>
        <v>11.755791605554421</v>
      </c>
      <c r="E126" s="84">
        <f t="shared" si="9"/>
        <v>-290.47263138459948</v>
      </c>
    </row>
    <row r="127" spans="1:5" x14ac:dyDescent="0.3">
      <c r="A127" s="70">
        <f t="shared" si="7"/>
        <v>125</v>
      </c>
      <c r="B127" s="71">
        <v>9.92</v>
      </c>
      <c r="C127" s="86">
        <v>1.7183595506903401E-12</v>
      </c>
      <c r="D127" s="79">
        <f t="shared" si="8"/>
        <v>11.764885958931387</v>
      </c>
      <c r="E127" s="84">
        <f t="shared" si="9"/>
        <v>-291.01065333038082</v>
      </c>
    </row>
    <row r="128" spans="1:5" x14ac:dyDescent="0.3">
      <c r="A128" s="70">
        <f t="shared" si="7"/>
        <v>126</v>
      </c>
      <c r="B128" s="71">
        <v>10</v>
      </c>
      <c r="C128" s="86">
        <v>1.68359530723262E-12</v>
      </c>
      <c r="D128" s="79">
        <f t="shared" si="8"/>
        <v>11.773762293452537</v>
      </c>
      <c r="E128" s="84">
        <f t="shared" si="9"/>
        <v>-291.53577728065204</v>
      </c>
    </row>
    <row r="129" spans="1:5" x14ac:dyDescent="0.3">
      <c r="A129" s="70">
        <f t="shared" si="7"/>
        <v>127</v>
      </c>
      <c r="B129" s="71">
        <v>10.08</v>
      </c>
      <c r="C129" s="86">
        <v>1.65032756202304E-12</v>
      </c>
      <c r="D129" s="79">
        <f t="shared" si="8"/>
        <v>11.782429847143538</v>
      </c>
      <c r="E129" s="84">
        <f t="shared" si="9"/>
        <v>-292.04854975701164</v>
      </c>
    </row>
    <row r="130" spans="1:5" x14ac:dyDescent="0.3">
      <c r="A130" s="70">
        <f t="shared" si="7"/>
        <v>128</v>
      </c>
      <c r="B130" s="71">
        <v>10.16</v>
      </c>
      <c r="C130" s="86">
        <v>1.6184627509957701E-12</v>
      </c>
      <c r="D130" s="79">
        <f t="shared" si="8"/>
        <v>11.790897291456433</v>
      </c>
      <c r="E130" s="84">
        <f t="shared" si="9"/>
        <v>-292.54948376256255</v>
      </c>
    </row>
    <row r="131" spans="1:5" x14ac:dyDescent="0.3">
      <c r="A131" s="70">
        <f t="shared" si="7"/>
        <v>129</v>
      </c>
      <c r="B131" s="71">
        <v>10.24</v>
      </c>
      <c r="C131" s="86">
        <v>1.5879148982994401E-12</v>
      </c>
      <c r="D131" s="79">
        <f t="shared" ref="D131:D152" si="10">-LOG10(C131)</f>
        <v>11.799172776587335</v>
      </c>
      <c r="E131" s="84">
        <f t="shared" ref="E131:E152" si="11">$H$2+$H$3*D131</f>
        <v>-293.03906146290672</v>
      </c>
    </row>
    <row r="132" spans="1:5" x14ac:dyDescent="0.3">
      <c r="A132" s="70">
        <f t="shared" si="7"/>
        <v>130</v>
      </c>
      <c r="B132" s="71">
        <v>10.32</v>
      </c>
      <c r="C132" s="86">
        <v>1.5586048655404201E-12</v>
      </c>
      <c r="D132" s="79">
        <f t="shared" si="10"/>
        <v>11.807263972345483</v>
      </c>
      <c r="E132" s="84">
        <f t="shared" si="11"/>
        <v>-293.51773660395872</v>
      </c>
    </row>
    <row r="133" spans="1:5" x14ac:dyDescent="0.3">
      <c r="A133" s="70">
        <f t="shared" ref="A133:A152" si="12">A132+1</f>
        <v>131</v>
      </c>
      <c r="B133" s="71">
        <v>10.4</v>
      </c>
      <c r="C133" s="86">
        <v>1.5304596881983801E-12</v>
      </c>
      <c r="D133" s="79">
        <f t="shared" si="10"/>
        <v>11.815178105088902</v>
      </c>
      <c r="E133" s="84">
        <f t="shared" si="11"/>
        <v>-293.9859366970594</v>
      </c>
    </row>
    <row r="134" spans="1:5" x14ac:dyDescent="0.3">
      <c r="A134" s="70">
        <f t="shared" si="12"/>
        <v>132</v>
      </c>
      <c r="B134" s="71">
        <v>10.48</v>
      </c>
      <c r="C134" s="86">
        <v>1.5034119876484899E-12</v>
      </c>
      <c r="D134" s="79">
        <f t="shared" si="10"/>
        <v>11.822921991173311</v>
      </c>
      <c r="E134" s="84">
        <f t="shared" si="11"/>
        <v>-294.44406499781303</v>
      </c>
    </row>
    <row r="135" spans="1:5" x14ac:dyDescent="0.3">
      <c r="A135" s="70">
        <f t="shared" si="12"/>
        <v>133</v>
      </c>
      <c r="B135" s="71">
        <v>10.56</v>
      </c>
      <c r="C135" s="86">
        <v>1.4773994489434301E-12</v>
      </c>
      <c r="D135" s="79">
        <f t="shared" si="10"/>
        <v>11.830502067302897</v>
      </c>
      <c r="E135" s="84">
        <f t="shared" si="11"/>
        <v>-294.8925023016393</v>
      </c>
    </row>
    <row r="136" spans="1:5" x14ac:dyDescent="0.3">
      <c r="A136" s="70">
        <f t="shared" si="12"/>
        <v>134</v>
      </c>
      <c r="B136" s="71">
        <v>10.64</v>
      </c>
      <c r="C136" s="86">
        <v>1.4523643559465099E-12</v>
      </c>
      <c r="D136" s="79">
        <f t="shared" si="10"/>
        <v>11.837924418121647</v>
      </c>
      <c r="E136" s="84">
        <f t="shared" si="11"/>
        <v>-295.33160857607663</v>
      </c>
    </row>
    <row r="137" spans="1:5" x14ac:dyDescent="0.3">
      <c r="A137" s="70">
        <f t="shared" si="12"/>
        <v>135</v>
      </c>
      <c r="B137" s="71">
        <v>10.72</v>
      </c>
      <c r="C137" s="86">
        <v>1.4282531766120699E-12</v>
      </c>
      <c r="D137" s="79">
        <f t="shared" si="10"/>
        <v>11.845194801341588</v>
      </c>
      <c r="E137" s="84">
        <f t="shared" si="11"/>
        <v>-295.76172444736835</v>
      </c>
    </row>
    <row r="138" spans="1:5" x14ac:dyDescent="0.3">
      <c r="A138" s="70">
        <f t="shared" si="12"/>
        <v>136</v>
      </c>
      <c r="B138" s="71">
        <v>10.8</v>
      </c>
      <c r="C138" s="86">
        <v>1.4050161922246499E-12</v>
      </c>
      <c r="D138" s="79">
        <f t="shared" si="10"/>
        <v>11.852318670667589</v>
      </c>
      <c r="E138" s="84">
        <f t="shared" si="11"/>
        <v>-296.18317255669456</v>
      </c>
    </row>
    <row r="139" spans="1:5" x14ac:dyDescent="0.3">
      <c r="A139" s="70">
        <f t="shared" si="12"/>
        <v>137</v>
      </c>
      <c r="B139" s="71">
        <v>10.88</v>
      </c>
      <c r="C139" s="86">
        <v>1.3826071652647701E-12</v>
      </c>
      <c r="D139" s="79">
        <f t="shared" si="10"/>
        <v>11.859301196747028</v>
      </c>
      <c r="E139" s="84">
        <f t="shared" si="11"/>
        <v>-296.59625879955411</v>
      </c>
    </row>
    <row r="140" spans="1:5" x14ac:dyDescent="0.3">
      <c r="A140" s="70">
        <f t="shared" si="12"/>
        <v>138</v>
      </c>
      <c r="B140" s="71">
        <v>10.96</v>
      </c>
      <c r="C140" s="86">
        <v>1.36098304129528E-12</v>
      </c>
      <c r="D140" s="79">
        <f t="shared" si="10"/>
        <v>11.866147286345354</v>
      </c>
      <c r="E140" s="84">
        <f t="shared" si="11"/>
        <v>-297.0012734601911</v>
      </c>
    </row>
    <row r="141" spans="1:5" x14ac:dyDescent="0.3">
      <c r="A141" s="70">
        <f t="shared" si="12"/>
        <v>139</v>
      </c>
      <c r="B141" s="71">
        <v>11.04</v>
      </c>
      <c r="C141" s="86">
        <v>1.3401036808783899E-12</v>
      </c>
      <c r="D141" s="79">
        <f t="shared" si="10"/>
        <v>11.872861599925148</v>
      </c>
      <c r="E141" s="84">
        <f t="shared" si="11"/>
        <v>-297.39849225157172</v>
      </c>
    </row>
    <row r="142" spans="1:5" x14ac:dyDescent="0.3">
      <c r="A142" s="70">
        <f t="shared" si="12"/>
        <v>140</v>
      </c>
      <c r="B142" s="71">
        <v>11.12</v>
      </c>
      <c r="C142" s="86">
        <v>1.3199316180590501E-12</v>
      </c>
      <c r="D142" s="79">
        <f t="shared" si="10"/>
        <v>11.87944856778573</v>
      </c>
      <c r="E142" s="84">
        <f t="shared" si="11"/>
        <v>-297.78817727020373</v>
      </c>
    </row>
    <row r="143" spans="1:5" x14ac:dyDescent="0.3">
      <c r="A143" s="70">
        <f t="shared" si="12"/>
        <v>141</v>
      </c>
      <c r="B143" s="71">
        <v>11.2</v>
      </c>
      <c r="C143" s="86">
        <v>1.30043184239902E-12</v>
      </c>
      <c r="D143" s="79">
        <f t="shared" si="10"/>
        <v>11.885912404902706</v>
      </c>
      <c r="E143" s="84">
        <f t="shared" si="11"/>
        <v>-298.17057787404406</v>
      </c>
    </row>
    <row r="144" spans="1:5" x14ac:dyDescent="0.3">
      <c r="A144" s="70">
        <f t="shared" si="12"/>
        <v>142</v>
      </c>
      <c r="B144" s="71">
        <v>11.28</v>
      </c>
      <c r="C144" s="86">
        <v>1.28157160193041E-12</v>
      </c>
      <c r="D144" s="79">
        <f t="shared" si="10"/>
        <v>11.892257124591268</v>
      </c>
      <c r="E144" s="84">
        <f t="shared" si="11"/>
        <v>-298.54593149081938</v>
      </c>
    </row>
    <row r="145" spans="1:5" x14ac:dyDescent="0.3">
      <c r="A145" s="70">
        <f t="shared" si="12"/>
        <v>143</v>
      </c>
      <c r="B145" s="71">
        <v>11.36</v>
      </c>
      <c r="C145" s="86">
        <v>1.2633202247279699E-12</v>
      </c>
      <c r="D145" s="79">
        <f t="shared" si="10"/>
        <v>11.898486551103446</v>
      </c>
      <c r="E145" s="84">
        <f t="shared" si="11"/>
        <v>-298.91446436327976</v>
      </c>
    </row>
    <row r="146" spans="1:5" x14ac:dyDescent="0.3">
      <c r="A146" s="70">
        <f t="shared" si="12"/>
        <v>144</v>
      </c>
      <c r="B146" s="71">
        <v>11.44</v>
      </c>
      <c r="C146" s="86">
        <v>1.2456489570833801E-12</v>
      </c>
      <c r="D146" s="79">
        <f t="shared" si="10"/>
        <v>11.904604331257746</v>
      </c>
      <c r="E146" s="84">
        <f t="shared" si="11"/>
        <v>-299.27639223720814</v>
      </c>
    </row>
    <row r="147" spans="1:5" x14ac:dyDescent="0.3">
      <c r="A147" s="70">
        <f t="shared" si="12"/>
        <v>145</v>
      </c>
      <c r="B147" s="71">
        <v>11.52</v>
      </c>
      <c r="C147" s="86">
        <v>1.22853081651068E-12</v>
      </c>
      <c r="D147" s="79">
        <f t="shared" si="10"/>
        <v>11.910613945189041</v>
      </c>
      <c r="E147" s="84">
        <f t="shared" si="11"/>
        <v>-299.63192099738365</v>
      </c>
    </row>
    <row r="148" spans="1:5" x14ac:dyDescent="0.3">
      <c r="A148" s="70">
        <f t="shared" si="12"/>
        <v>146</v>
      </c>
      <c r="B148" s="71">
        <v>11.6</v>
      </c>
      <c r="C148" s="86">
        <v>1.21194045802401E-12</v>
      </c>
      <c r="D148" s="79">
        <f t="shared" si="10"/>
        <v>11.916518716297469</v>
      </c>
      <c r="E148" s="84">
        <f t="shared" si="11"/>
        <v>-299.98124725615821</v>
      </c>
    </row>
    <row r="149" spans="1:5" x14ac:dyDescent="0.3">
      <c r="A149" s="70">
        <f t="shared" si="12"/>
        <v>147</v>
      </c>
      <c r="B149" s="71">
        <v>11.68</v>
      </c>
      <c r="C149" s="86">
        <v>1.19585405231328E-12</v>
      </c>
      <c r="D149" s="79">
        <f t="shared" si="10"/>
        <v>11.922321820466914</v>
      </c>
      <c r="E149" s="84">
        <f t="shared" si="11"/>
        <v>-300.3245588988226</v>
      </c>
    </row>
    <row r="150" spans="1:5" x14ac:dyDescent="0.3">
      <c r="A150" s="70">
        <f t="shared" si="12"/>
        <v>148</v>
      </c>
      <c r="B150" s="71">
        <v>11.76</v>
      </c>
      <c r="C150" s="86">
        <v>1.18024917460331E-12</v>
      </c>
      <c r="D150" s="79">
        <f t="shared" si="10"/>
        <v>11.928026294616558</v>
      </c>
      <c r="E150" s="84">
        <f t="shared" si="11"/>
        <v>-300.66203558951554</v>
      </c>
    </row>
    <row r="151" spans="1:5" x14ac:dyDescent="0.3">
      <c r="A151" s="70">
        <f t="shared" si="12"/>
        <v>149</v>
      </c>
      <c r="B151" s="71">
        <v>11.84</v>
      </c>
      <c r="C151" s="86">
        <v>1.1651047031214501E-12</v>
      </c>
      <c r="D151" s="79">
        <f t="shared" si="10"/>
        <v>11.933635044642569</v>
      </c>
      <c r="E151" s="84">
        <f t="shared" si="11"/>
        <v>-300.99384924105436</v>
      </c>
    </row>
    <row r="152" spans="1:5" x14ac:dyDescent="0.3">
      <c r="A152" s="70">
        <f t="shared" si="12"/>
        <v>150</v>
      </c>
      <c r="B152" s="71">
        <v>11.92</v>
      </c>
      <c r="C152" s="86">
        <v>1.1504007262203299E-12</v>
      </c>
      <c r="D152" s="79">
        <f t="shared" si="10"/>
        <v>11.939150852801438</v>
      </c>
      <c r="E152" s="84">
        <f t="shared" si="11"/>
        <v>-301.32016445173304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H152"/>
  <sheetViews>
    <sheetView workbookViewId="0">
      <selection activeCell="B2" sqref="B2:E2"/>
    </sheetView>
  </sheetViews>
  <sheetFormatPr defaultColWidth="9.109375" defaultRowHeight="14.4" x14ac:dyDescent="0.3"/>
  <cols>
    <col min="1" max="1" width="12.44140625" style="70" customWidth="1"/>
    <col min="2" max="2" width="19.6640625" style="178" customWidth="1"/>
    <col min="3" max="4" width="23.5546875" style="179" customWidth="1"/>
    <col min="5" max="5" width="10.33203125" style="180" bestFit="1" customWidth="1"/>
    <col min="6" max="16384" width="9.109375" style="179"/>
  </cols>
  <sheetData>
    <row r="1" spans="1:8" x14ac:dyDescent="0.3">
      <c r="A1" s="71" t="s">
        <v>125</v>
      </c>
    </row>
    <row r="2" spans="1:8" ht="16.2" x14ac:dyDescent="0.3">
      <c r="A2" s="444" t="s">
        <v>160</v>
      </c>
      <c r="B2" s="71" t="s">
        <v>71</v>
      </c>
      <c r="C2" s="71" t="s">
        <v>72</v>
      </c>
      <c r="D2" s="71" t="s">
        <v>73</v>
      </c>
      <c r="E2" s="444" t="s">
        <v>74</v>
      </c>
      <c r="G2" s="180" t="s">
        <v>126</v>
      </c>
      <c r="H2" s="181">
        <v>405</v>
      </c>
    </row>
    <row r="3" spans="1:8" x14ac:dyDescent="0.3">
      <c r="A3" s="70">
        <v>1</v>
      </c>
      <c r="B3" s="182">
        <v>0</v>
      </c>
      <c r="C3" s="183">
        <v>1.9288220819777071E-2</v>
      </c>
      <c r="D3" s="184">
        <f>-LOG10(C3)</f>
        <v>1.7147078306137156</v>
      </c>
      <c r="E3" s="445">
        <f t="shared" ref="E3:E66" si="0">$H$2+$H$3*D3+$H$4*C3</f>
        <v>303.55788474089258</v>
      </c>
      <c r="G3" s="180" t="s">
        <v>31</v>
      </c>
      <c r="H3" s="185">
        <v>-59.16</v>
      </c>
    </row>
    <row r="4" spans="1:8" ht="15.6" x14ac:dyDescent="0.35">
      <c r="A4" s="70">
        <f>A3+1</f>
        <v>2</v>
      </c>
      <c r="B4" s="182">
        <v>0.08</v>
      </c>
      <c r="C4" s="183">
        <v>1.8975045049777279E-2</v>
      </c>
      <c r="D4" s="184">
        <f t="shared" ref="D4:D67" si="1">-LOG10(C4)</f>
        <v>1.7218171843470298</v>
      </c>
      <c r="E4" s="445">
        <f t="shared" si="0"/>
        <v>303.13729537402969</v>
      </c>
      <c r="G4" s="180" t="s">
        <v>127</v>
      </c>
      <c r="H4" s="186">
        <v>0</v>
      </c>
    </row>
    <row r="5" spans="1:8" x14ac:dyDescent="0.3">
      <c r="A5" s="70">
        <f t="shared" ref="A5:A68" si="2">A4+1</f>
        <v>3</v>
      </c>
      <c r="B5" s="182">
        <v>0.16</v>
      </c>
      <c r="C5" s="183">
        <v>1.8663679625277249E-2</v>
      </c>
      <c r="D5" s="184">
        <f t="shared" si="1"/>
        <v>1.7290027291097396</v>
      </c>
      <c r="E5" s="445">
        <f t="shared" si="0"/>
        <v>302.71219854586781</v>
      </c>
    </row>
    <row r="6" spans="1:8" x14ac:dyDescent="0.3">
      <c r="A6" s="70">
        <f t="shared" si="2"/>
        <v>4</v>
      </c>
      <c r="B6" s="182">
        <v>0.24000000000000002</v>
      </c>
      <c r="C6" s="183">
        <v>1.8354093374364541E-2</v>
      </c>
      <c r="D6" s="184">
        <f t="shared" si="1"/>
        <v>1.7362670632022279</v>
      </c>
      <c r="E6" s="445">
        <f t="shared" si="0"/>
        <v>302.2824405409562</v>
      </c>
    </row>
    <row r="7" spans="1:8" x14ac:dyDescent="0.3">
      <c r="A7" s="70">
        <f t="shared" si="2"/>
        <v>5</v>
      </c>
      <c r="B7" s="182">
        <v>0.32</v>
      </c>
      <c r="C7" s="183">
        <v>1.8046255662212289E-2</v>
      </c>
      <c r="D7" s="184">
        <f t="shared" si="1"/>
        <v>1.7436128942529914</v>
      </c>
      <c r="E7" s="445">
        <f t="shared" si="0"/>
        <v>301.84786117599305</v>
      </c>
    </row>
    <row r="8" spans="1:8" x14ac:dyDescent="0.3">
      <c r="A8" s="70">
        <f t="shared" si="2"/>
        <v>6</v>
      </c>
      <c r="B8" s="182">
        <v>0.4</v>
      </c>
      <c r="C8" s="183">
        <v>1.7740136548374211E-2</v>
      </c>
      <c r="D8" s="184">
        <f t="shared" si="1"/>
        <v>1.7510430416645402</v>
      </c>
      <c r="E8" s="445">
        <f t="shared" si="0"/>
        <v>301.40829365512582</v>
      </c>
    </row>
    <row r="9" spans="1:8" x14ac:dyDescent="0.3">
      <c r="A9" s="70">
        <f t="shared" si="2"/>
        <v>7</v>
      </c>
      <c r="B9" s="182">
        <v>0.48000000000000009</v>
      </c>
      <c r="C9" s="183">
        <v>1.7435706674333529E-2</v>
      </c>
      <c r="D9" s="184">
        <f t="shared" si="1"/>
        <v>1.7585604458478556</v>
      </c>
      <c r="E9" s="445">
        <f t="shared" si="0"/>
        <v>300.96356402364086</v>
      </c>
    </row>
    <row r="10" spans="1:8" x14ac:dyDescent="0.3">
      <c r="A10" s="70">
        <f t="shared" si="2"/>
        <v>8</v>
      </c>
      <c r="B10" s="182">
        <v>0.56000000000000005</v>
      </c>
      <c r="C10" s="183">
        <v>1.7132937291658112E-2</v>
      </c>
      <c r="D10" s="184">
        <f t="shared" si="1"/>
        <v>1.7661681746758702</v>
      </c>
      <c r="E10" s="445">
        <f t="shared" si="0"/>
        <v>300.51349078617551</v>
      </c>
    </row>
    <row r="11" spans="1:8" x14ac:dyDescent="0.3">
      <c r="A11" s="70">
        <f t="shared" si="2"/>
        <v>9</v>
      </c>
      <c r="B11" s="182">
        <v>0.64</v>
      </c>
      <c r="C11" s="183">
        <v>1.6831800263536329E-2</v>
      </c>
      <c r="D11" s="184">
        <f t="shared" si="1"/>
        <v>1.7738694311004215</v>
      </c>
      <c r="E11" s="445">
        <f t="shared" si="0"/>
        <v>300.05788445609909</v>
      </c>
    </row>
    <row r="12" spans="1:8" x14ac:dyDescent="0.3">
      <c r="A12" s="70">
        <f t="shared" si="2"/>
        <v>10</v>
      </c>
      <c r="B12" s="182">
        <v>0.72000000000000008</v>
      </c>
      <c r="C12" s="183">
        <v>1.6532268066934221E-2</v>
      </c>
      <c r="D12" s="184">
        <f t="shared" si="1"/>
        <v>1.7816675613478394</v>
      </c>
      <c r="E12" s="445">
        <f t="shared" si="0"/>
        <v>299.59654707066181</v>
      </c>
    </row>
    <row r="13" spans="1:8" x14ac:dyDescent="0.3">
      <c r="A13" s="70">
        <f t="shared" si="2"/>
        <v>11</v>
      </c>
      <c r="B13" s="182">
        <v>0.8</v>
      </c>
      <c r="C13" s="183">
        <v>1.6234313795462429E-2</v>
      </c>
      <c r="D13" s="184">
        <f t="shared" si="1"/>
        <v>1.7895660637452415</v>
      </c>
      <c r="E13" s="445">
        <f t="shared" si="0"/>
        <v>299.12927166883151</v>
      </c>
    </row>
    <row r="14" spans="1:8" x14ac:dyDescent="0.3">
      <c r="A14" s="70">
        <f t="shared" si="2"/>
        <v>12</v>
      </c>
      <c r="B14" s="182">
        <v>0.88</v>
      </c>
      <c r="C14" s="183">
        <v>1.5937911163042939E-2</v>
      </c>
      <c r="D14" s="184">
        <f t="shared" si="1"/>
        <v>1.79756859823531</v>
      </c>
      <c r="E14" s="445">
        <f t="shared" si="0"/>
        <v>298.65584172839908</v>
      </c>
    </row>
    <row r="15" spans="1:8" x14ac:dyDescent="0.3">
      <c r="A15" s="70">
        <f t="shared" si="2"/>
        <v>13</v>
      </c>
      <c r="B15" s="182">
        <v>0.96000000000000019</v>
      </c>
      <c r="C15" s="183">
        <v>1.56430345084758E-2</v>
      </c>
      <c r="D15" s="184">
        <f t="shared" si="1"/>
        <v>1.8056789966435134</v>
      </c>
      <c r="E15" s="445">
        <f t="shared" si="0"/>
        <v>298.17603055856978</v>
      </c>
    </row>
    <row r="16" spans="1:8" x14ac:dyDescent="0.3">
      <c r="A16" s="70">
        <f t="shared" si="2"/>
        <v>14</v>
      </c>
      <c r="B16" s="182">
        <v>1.0399999999999998</v>
      </c>
      <c r="C16" s="183">
        <v>1.534965880101607E-2</v>
      </c>
      <c r="D16" s="184">
        <f t="shared" si="1"/>
        <v>1.8139012737687397</v>
      </c>
      <c r="E16" s="445">
        <f t="shared" si="0"/>
        <v>297.68960064384135</v>
      </c>
    </row>
    <row r="17" spans="1:5" x14ac:dyDescent="0.3">
      <c r="A17" s="70">
        <f t="shared" si="2"/>
        <v>15</v>
      </c>
      <c r="B17" s="182">
        <v>1.1199999999999999</v>
      </c>
      <c r="C17" s="183">
        <v>1.505775964708223E-2</v>
      </c>
      <c r="D17" s="184">
        <f t="shared" si="1"/>
        <v>1.8222396393761873</v>
      </c>
      <c r="E17" s="445">
        <f t="shared" si="0"/>
        <v>297.19630293450479</v>
      </c>
    </row>
    <row r="18" spans="1:5" x14ac:dyDescent="0.3">
      <c r="A18" s="70">
        <f t="shared" si="2"/>
        <v>16</v>
      </c>
      <c r="B18" s="182">
        <v>1.2</v>
      </c>
      <c r="C18" s="183">
        <v>1.476731329823109E-2</v>
      </c>
      <c r="D18" s="184">
        <f t="shared" si="1"/>
        <v>1.830698511180225</v>
      </c>
      <c r="E18" s="445">
        <f t="shared" si="0"/>
        <v>296.6958760785779</v>
      </c>
    </row>
    <row r="19" spans="1:5" x14ac:dyDescent="0.3">
      <c r="A19" s="70">
        <f t="shared" si="2"/>
        <v>17</v>
      </c>
      <c r="B19" s="182">
        <v>1.28</v>
      </c>
      <c r="C19" s="183">
        <v>1.4478296660548499E-2</v>
      </c>
      <c r="D19" s="184">
        <f t="shared" si="1"/>
        <v>1.839282528914971</v>
      </c>
      <c r="E19" s="445">
        <f t="shared" si="0"/>
        <v>296.1880455893903</v>
      </c>
    </row>
    <row r="20" spans="1:5" x14ac:dyDescent="0.3">
      <c r="A20" s="70">
        <f t="shared" si="2"/>
        <v>18</v>
      </c>
      <c r="B20" s="182">
        <v>1.36</v>
      </c>
      <c r="C20" s="183">
        <v>1.419068730562343E-2</v>
      </c>
      <c r="D20" s="184">
        <f t="shared" si="1"/>
        <v>1.8479965696016536</v>
      </c>
      <c r="E20" s="445">
        <f t="shared" si="0"/>
        <v>295.67252294236619</v>
      </c>
    </row>
    <row r="21" spans="1:5" x14ac:dyDescent="0.3">
      <c r="A21" s="70">
        <f t="shared" si="2"/>
        <v>19</v>
      </c>
      <c r="B21" s="182">
        <v>1.4400000000000002</v>
      </c>
      <c r="C21" s="183">
        <v>1.390446348329219E-2</v>
      </c>
      <c r="D21" s="184">
        <f t="shared" si="1"/>
        <v>1.8568457641346634</v>
      </c>
      <c r="E21" s="445">
        <f t="shared" si="0"/>
        <v>295.14900459379334</v>
      </c>
    </row>
    <row r="22" spans="1:5" x14ac:dyDescent="0.3">
      <c r="A22" s="70">
        <f t="shared" si="2"/>
        <v>20</v>
      </c>
      <c r="B22" s="182">
        <v>1.52</v>
      </c>
      <c r="C22" s="183">
        <v>1.3619604136362739E-2</v>
      </c>
      <c r="D22" s="184">
        <f t="shared" si="1"/>
        <v>1.8658355153227737</v>
      </c>
      <c r="E22" s="445">
        <f t="shared" si="0"/>
        <v>294.61717091350471</v>
      </c>
    </row>
    <row r="23" spans="1:5" x14ac:dyDescent="0.3">
      <c r="A23" s="70">
        <f t="shared" si="2"/>
        <v>21</v>
      </c>
      <c r="B23" s="182">
        <v>1.6</v>
      </c>
      <c r="C23" s="183">
        <v>1.33360889175561E-2</v>
      </c>
      <c r="D23" s="184">
        <f t="shared" si="1"/>
        <v>1.8749715175385377</v>
      </c>
      <c r="E23" s="445">
        <f t="shared" si="0"/>
        <v>294.07668502242012</v>
      </c>
    </row>
    <row r="24" spans="1:5" x14ac:dyDescent="0.3">
      <c r="A24" s="70">
        <f t="shared" si="2"/>
        <v>22</v>
      </c>
      <c r="B24" s="182">
        <v>1.6800000000000002</v>
      </c>
      <c r="C24" s="183">
        <v>1.305389820893138E-2</v>
      </c>
      <c r="D24" s="184">
        <f t="shared" si="1"/>
        <v>1.8842597781477615</v>
      </c>
      <c r="E24" s="445">
        <f t="shared" si="0"/>
        <v>293.52719152477846</v>
      </c>
    </row>
    <row r="25" spans="1:5" x14ac:dyDescent="0.3">
      <c r="A25" s="70">
        <f t="shared" si="2"/>
        <v>23</v>
      </c>
      <c r="B25" s="182">
        <v>1.76</v>
      </c>
      <c r="C25" s="183">
        <v>1.277301314409743E-2</v>
      </c>
      <c r="D25" s="184">
        <f t="shared" si="1"/>
        <v>1.8937066409124153</v>
      </c>
      <c r="E25" s="445">
        <f t="shared" si="0"/>
        <v>292.96831512362155</v>
      </c>
    </row>
    <row r="26" spans="1:5" x14ac:dyDescent="0.3">
      <c r="A26" s="70">
        <f t="shared" si="2"/>
        <v>24</v>
      </c>
      <c r="B26" s="182">
        <v>1.84</v>
      </c>
      <c r="C26" s="183">
        <v>1.249341563355442E-2</v>
      </c>
      <c r="D26" s="184">
        <f t="shared" si="1"/>
        <v>1.9033188115849664</v>
      </c>
      <c r="E26" s="445">
        <f t="shared" si="0"/>
        <v>292.39965910663341</v>
      </c>
    </row>
    <row r="27" spans="1:5" x14ac:dyDescent="0.3">
      <c r="A27" s="70">
        <f t="shared" si="2"/>
        <v>25</v>
      </c>
      <c r="B27" s="182">
        <v>1.9200000000000002</v>
      </c>
      <c r="C27" s="183">
        <v>1.2215088393556631E-2</v>
      </c>
      <c r="D27" s="184">
        <f t="shared" si="1"/>
        <v>1.9131033859402391</v>
      </c>
      <c r="E27" s="445">
        <f t="shared" si="0"/>
        <v>291.82080368777548</v>
      </c>
    </row>
    <row r="28" spans="1:5" x14ac:dyDescent="0.3">
      <c r="A28" s="70">
        <f t="shared" si="2"/>
        <v>26</v>
      </c>
      <c r="B28" s="182">
        <v>2</v>
      </c>
      <c r="C28" s="183">
        <v>1.193801497894259E-2</v>
      </c>
      <c r="D28" s="184">
        <f t="shared" si="1"/>
        <v>1.9230678805232495</v>
      </c>
      <c r="E28" s="445">
        <f t="shared" si="0"/>
        <v>291.23130418824456</v>
      </c>
    </row>
    <row r="29" spans="1:5" x14ac:dyDescent="0.3">
      <c r="A29" s="70">
        <f t="shared" si="2"/>
        <v>27</v>
      </c>
      <c r="B29" s="182">
        <v>2.0799999999999996</v>
      </c>
      <c r="C29" s="183">
        <v>1.1662179820443749E-2</v>
      </c>
      <c r="D29" s="184">
        <f t="shared" si="1"/>
        <v>1.9332202664285765</v>
      </c>
      <c r="E29" s="445">
        <f t="shared" si="0"/>
        <v>290.63068903808539</v>
      </c>
    </row>
    <row r="30" spans="1:5" x14ac:dyDescent="0.3">
      <c r="A30" s="70">
        <f t="shared" si="2"/>
        <v>28</v>
      </c>
      <c r="B30" s="182">
        <v>2.16</v>
      </c>
      <c r="C30" s="183">
        <v>1.1387568267057301E-2</v>
      </c>
      <c r="D30" s="184">
        <f t="shared" si="1"/>
        <v>1.9435690064696665</v>
      </c>
      <c r="E30" s="445">
        <f t="shared" si="0"/>
        <v>290.01845757725454</v>
      </c>
    </row>
    <row r="31" spans="1:5" x14ac:dyDescent="0.3">
      <c r="A31" s="70">
        <f t="shared" si="2"/>
        <v>29</v>
      </c>
      <c r="B31" s="182">
        <v>2.2399999999999998</v>
      </c>
      <c r="C31" s="183">
        <v>1.1114166634157039E-2</v>
      </c>
      <c r="D31" s="184">
        <f t="shared" si="1"/>
        <v>1.9541230961458897</v>
      </c>
      <c r="E31" s="445">
        <f t="shared" si="0"/>
        <v>289.39407763200916</v>
      </c>
    </row>
    <row r="32" spans="1:5" x14ac:dyDescent="0.3">
      <c r="A32" s="70">
        <f t="shared" si="2"/>
        <v>30</v>
      </c>
      <c r="B32" s="182">
        <v>2.3199999999999998</v>
      </c>
      <c r="C32" s="183">
        <v>1.08419622581189E-2</v>
      </c>
      <c r="D32" s="184">
        <f t="shared" si="1"/>
        <v>1.9648921088723612</v>
      </c>
      <c r="E32" s="445">
        <f t="shared" si="0"/>
        <v>288.75698283911112</v>
      </c>
    </row>
    <row r="33" spans="1:5" x14ac:dyDescent="0.3">
      <c r="A33" s="70">
        <f t="shared" si="2"/>
        <v>31</v>
      </c>
      <c r="B33" s="182">
        <v>2.4</v>
      </c>
      <c r="C33" s="183">
        <v>1.0570943558358409E-2</v>
      </c>
      <c r="D33" s="184">
        <f t="shared" si="1"/>
        <v>1.975886246003892</v>
      </c>
      <c r="E33" s="445">
        <f t="shared" si="0"/>
        <v>288.10656968640978</v>
      </c>
    </row>
    <row r="34" spans="1:5" x14ac:dyDescent="0.3">
      <c r="A34" s="70">
        <f t="shared" si="2"/>
        <v>32</v>
      </c>
      <c r="B34" s="182">
        <v>2.48</v>
      </c>
      <c r="C34" s="183">
        <v>1.0301100107819469E-2</v>
      </c>
      <c r="D34" s="184">
        <f t="shared" si="1"/>
        <v>1.9871163922615482</v>
      </c>
      <c r="E34" s="445">
        <f t="shared" si="0"/>
        <v>287.44219423380684</v>
      </c>
    </row>
    <row r="35" spans="1:5" x14ac:dyDescent="0.3">
      <c r="A35" s="70">
        <f t="shared" si="2"/>
        <v>33</v>
      </c>
      <c r="B35" s="182">
        <v>2.56</v>
      </c>
      <c r="C35" s="183">
        <v>1.003242271312116E-2</v>
      </c>
      <c r="D35" s="184">
        <f t="shared" si="1"/>
        <v>1.9985941772601383</v>
      </c>
      <c r="E35" s="445">
        <f t="shared" si="0"/>
        <v>286.76316847329019</v>
      </c>
    </row>
    <row r="36" spans="1:5" x14ac:dyDescent="0.3">
      <c r="A36" s="70">
        <f t="shared" si="2"/>
        <v>34</v>
      </c>
      <c r="B36" s="182">
        <v>2.64</v>
      </c>
      <c r="C36" s="183">
        <v>9.7649035057667827E-3</v>
      </c>
      <c r="D36" s="184">
        <f t="shared" si="1"/>
        <v>2.0103320439398829</v>
      </c>
      <c r="E36" s="445">
        <f t="shared" si="0"/>
        <v>286.06875628051654</v>
      </c>
    </row>
    <row r="37" spans="1:5" x14ac:dyDescent="0.3">
      <c r="A37" s="70">
        <f t="shared" si="2"/>
        <v>35</v>
      </c>
      <c r="B37" s="182">
        <v>2.72</v>
      </c>
      <c r="C37" s="183">
        <v>9.4985360460537929E-3</v>
      </c>
      <c r="D37" s="184">
        <f t="shared" si="1"/>
        <v>2.0223433248283271</v>
      </c>
      <c r="E37" s="445">
        <f t="shared" si="0"/>
        <v>285.35816890315618</v>
      </c>
    </row>
    <row r="38" spans="1:5" x14ac:dyDescent="0.3">
      <c r="A38" s="70">
        <f t="shared" si="2"/>
        <v>36</v>
      </c>
      <c r="B38" s="182">
        <v>2.8</v>
      </c>
      <c r="C38" s="183">
        <v>9.2333154416001633E-3</v>
      </c>
      <c r="D38" s="184">
        <f t="shared" si="1"/>
        <v>2.0346423272027065</v>
      </c>
      <c r="E38" s="445">
        <f t="shared" si="0"/>
        <v>284.63055992268789</v>
      </c>
    </row>
    <row r="39" spans="1:5" x14ac:dyDescent="0.3">
      <c r="A39" s="70">
        <f t="shared" si="2"/>
        <v>37</v>
      </c>
      <c r="B39" s="182">
        <v>2.8800000000000003</v>
      </c>
      <c r="C39" s="183">
        <v>8.9692384827333854E-3</v>
      </c>
      <c r="D39" s="184">
        <f t="shared" si="1"/>
        <v>2.0472444283924833</v>
      </c>
      <c r="E39" s="445">
        <f t="shared" si="0"/>
        <v>283.88501961630072</v>
      </c>
    </row>
    <row r="40" spans="1:5" x14ac:dyDescent="0.3">
      <c r="A40" s="70">
        <f t="shared" si="2"/>
        <v>38</v>
      </c>
      <c r="B40" s="182">
        <v>2.96</v>
      </c>
      <c r="C40" s="183">
        <v>8.7063037973806965E-3</v>
      </c>
      <c r="D40" s="184">
        <f t="shared" si="1"/>
        <v>2.0601661826617224</v>
      </c>
      <c r="E40" s="445">
        <f t="shared" si="0"/>
        <v>283.12056863373255</v>
      </c>
    </row>
    <row r="41" spans="1:5" x14ac:dyDescent="0.3">
      <c r="A41" s="70">
        <f t="shared" si="2"/>
        <v>39</v>
      </c>
      <c r="B41" s="182">
        <v>3.04</v>
      </c>
      <c r="C41" s="183">
        <v>8.4445120285686522E-3</v>
      </c>
      <c r="D41" s="184">
        <f t="shared" si="1"/>
        <v>2.0734254413473128</v>
      </c>
      <c r="E41" s="445">
        <f t="shared" si="0"/>
        <v>282.33615088989296</v>
      </c>
    </row>
    <row r="42" spans="1:5" x14ac:dyDescent="0.3">
      <c r="A42" s="70">
        <f t="shared" si="2"/>
        <v>40</v>
      </c>
      <c r="B42" s="182">
        <v>3.12</v>
      </c>
      <c r="C42" s="183">
        <v>8.1838660382006542E-3</v>
      </c>
      <c r="D42" s="184">
        <f t="shared" si="1"/>
        <v>2.087041488209191</v>
      </c>
      <c r="E42" s="445">
        <f t="shared" si="0"/>
        <v>281.53062555754428</v>
      </c>
    </row>
    <row r="43" spans="1:5" x14ac:dyDescent="0.3">
      <c r="A43" s="70">
        <f t="shared" si="2"/>
        <v>41</v>
      </c>
      <c r="B43" s="182">
        <v>3.2</v>
      </c>
      <c r="C43" s="183">
        <v>7.9243711414531855E-3</v>
      </c>
      <c r="D43" s="184">
        <f t="shared" si="1"/>
        <v>2.1010351922815866</v>
      </c>
      <c r="E43" s="445">
        <f t="shared" si="0"/>
        <v>280.70275802462135</v>
      </c>
    </row>
    <row r="44" spans="1:5" x14ac:dyDescent="0.3">
      <c r="A44" s="70">
        <f t="shared" si="2"/>
        <v>42</v>
      </c>
      <c r="B44" s="182">
        <v>3.28</v>
      </c>
      <c r="C44" s="183">
        <v>7.6660353769371879E-3</v>
      </c>
      <c r="D44" s="184">
        <f t="shared" si="1"/>
        <v>2.1154291809108923</v>
      </c>
      <c r="E44" s="445">
        <f t="shared" si="0"/>
        <v>279.85120965731164</v>
      </c>
    </row>
    <row r="45" spans="1:5" x14ac:dyDescent="0.3">
      <c r="A45" s="70">
        <f t="shared" si="2"/>
        <v>43</v>
      </c>
      <c r="B45" s="182">
        <v>3.3600000000000003</v>
      </c>
      <c r="C45" s="183">
        <v>7.4088698187391704E-3</v>
      </c>
      <c r="D45" s="184">
        <f t="shared" si="1"/>
        <v>2.1302480361394318</v>
      </c>
      <c r="E45" s="445">
        <f t="shared" si="0"/>
        <v>278.97452618199122</v>
      </c>
    </row>
    <row r="46" spans="1:5" x14ac:dyDescent="0.3">
      <c r="A46" s="70">
        <f t="shared" si="2"/>
        <v>44</v>
      </c>
      <c r="B46" s="182">
        <v>3.44</v>
      </c>
      <c r="C46" s="183">
        <v>7.1528889376203672E-3</v>
      </c>
      <c r="D46" s="184">
        <f t="shared" si="1"/>
        <v>2.1455185181616483</v>
      </c>
      <c r="E46" s="445">
        <f t="shared" si="0"/>
        <v>278.07112446555686</v>
      </c>
    </row>
    <row r="47" spans="1:5" x14ac:dyDescent="0.3">
      <c r="A47" s="70">
        <f t="shared" si="2"/>
        <v>45</v>
      </c>
      <c r="B47" s="182">
        <v>3.52</v>
      </c>
      <c r="C47" s="183">
        <v>6.8981110200525674E-3</v>
      </c>
      <c r="D47" s="184">
        <f t="shared" si="1"/>
        <v>2.161269820260276</v>
      </c>
      <c r="E47" s="445">
        <f t="shared" si="0"/>
        <v>277.13927743340207</v>
      </c>
    </row>
    <row r="48" spans="1:5" x14ac:dyDescent="0.3">
      <c r="A48" s="70">
        <f t="shared" si="2"/>
        <v>46</v>
      </c>
      <c r="B48" s="182">
        <v>3.6</v>
      </c>
      <c r="C48" s="183">
        <v>6.6445586554523539E-3</v>
      </c>
      <c r="D48" s="184">
        <f t="shared" si="1"/>
        <v>2.177533860449945</v>
      </c>
      <c r="E48" s="445">
        <f t="shared" si="0"/>
        <v>276.17709681578128</v>
      </c>
    </row>
    <row r="49" spans="1:5" x14ac:dyDescent="0.3">
      <c r="A49" s="70">
        <f t="shared" si="2"/>
        <v>47</v>
      </c>
      <c r="B49" s="182">
        <v>3.68</v>
      </c>
      <c r="C49" s="183">
        <v>6.3922593039996197E-3</v>
      </c>
      <c r="D49" s="184">
        <f t="shared" si="1"/>
        <v>2.1943456160451253</v>
      </c>
      <c r="E49" s="445">
        <f t="shared" si="0"/>
        <v>275.18251335477038</v>
      </c>
    </row>
    <row r="50" spans="1:5" x14ac:dyDescent="0.3">
      <c r="A50" s="70">
        <f t="shared" si="2"/>
        <v>48</v>
      </c>
      <c r="B50" s="182">
        <v>3.76</v>
      </c>
      <c r="C50" s="183">
        <v>6.1412459598527052E-3</v>
      </c>
      <c r="D50" s="184">
        <f t="shared" si="1"/>
        <v>2.2117435085667498</v>
      </c>
      <c r="E50" s="445">
        <f t="shared" si="0"/>
        <v>274.15325403319105</v>
      </c>
    </row>
    <row r="51" spans="1:5" x14ac:dyDescent="0.3">
      <c r="A51" s="70">
        <f t="shared" si="2"/>
        <v>49</v>
      </c>
      <c r="B51" s="182">
        <v>3.8400000000000007</v>
      </c>
      <c r="C51" s="183">
        <v>5.8915579274747129E-3</v>
      </c>
      <c r="D51" s="184">
        <f t="shared" si="1"/>
        <v>2.229769847854715</v>
      </c>
      <c r="E51" s="445">
        <f t="shared" si="0"/>
        <v>273.08681580091508</v>
      </c>
    </row>
    <row r="52" spans="1:5" x14ac:dyDescent="0.3">
      <c r="A52" s="70">
        <f t="shared" si="2"/>
        <v>50</v>
      </c>
      <c r="B52" s="182">
        <v>3.9200000000000008</v>
      </c>
      <c r="C52" s="183">
        <v>5.6432417322374176E-3</v>
      </c>
      <c r="D52" s="184">
        <f t="shared" si="1"/>
        <v>2.2484713460212458</v>
      </c>
      <c r="E52" s="445">
        <f t="shared" si="0"/>
        <v>271.9804351693831</v>
      </c>
    </row>
    <row r="53" spans="1:5" x14ac:dyDescent="0.3">
      <c r="A53" s="70">
        <f t="shared" si="2"/>
        <v>51</v>
      </c>
      <c r="B53" s="182">
        <v>4</v>
      </c>
      <c r="C53" s="183">
        <v>5.3963521905446643E-3</v>
      </c>
      <c r="D53" s="184">
        <f t="shared" si="1"/>
        <v>2.2678997140374264</v>
      </c>
      <c r="E53" s="445">
        <f t="shared" si="0"/>
        <v>270.83105291754589</v>
      </c>
    </row>
    <row r="54" spans="1:5" x14ac:dyDescent="0.3">
      <c r="A54" s="70">
        <f t="shared" si="2"/>
        <v>52</v>
      </c>
      <c r="B54" s="182">
        <v>4.08</v>
      </c>
      <c r="C54" s="183">
        <v>5.1509536694746508E-3</v>
      </c>
      <c r="D54" s="184">
        <f t="shared" si="1"/>
        <v>2.2881123563865522</v>
      </c>
      <c r="E54" s="445">
        <f t="shared" si="0"/>
        <v>269.63527299617158</v>
      </c>
    </row>
    <row r="55" spans="1:5" x14ac:dyDescent="0.3">
      <c r="A55" s="70">
        <f t="shared" si="2"/>
        <v>53</v>
      </c>
      <c r="B55" s="182">
        <v>4.160000000000001</v>
      </c>
      <c r="C55" s="183">
        <v>4.9071215714015957E-3</v>
      </c>
      <c r="D55" s="184">
        <f t="shared" si="1"/>
        <v>2.3091731824643982</v>
      </c>
      <c r="E55" s="445">
        <f t="shared" si="0"/>
        <v>268.38931452540623</v>
      </c>
    </row>
    <row r="56" spans="1:5" x14ac:dyDescent="0.3">
      <c r="A56" s="70">
        <f t="shared" si="2"/>
        <v>54</v>
      </c>
      <c r="B56" s="182">
        <v>4.2400000000000011</v>
      </c>
      <c r="C56" s="183">
        <v>4.6649440851687539E-3</v>
      </c>
      <c r="D56" s="184">
        <f t="shared" si="1"/>
        <v>2.3311535574154876</v>
      </c>
      <c r="E56" s="445">
        <f t="shared" si="0"/>
        <v>267.08895554329979</v>
      </c>
    </row>
    <row r="57" spans="1:5" x14ac:dyDescent="0.3">
      <c r="A57" s="70">
        <f t="shared" si="2"/>
        <v>55</v>
      </c>
      <c r="B57" s="182">
        <v>4.32</v>
      </c>
      <c r="C57" s="183">
        <v>4.4245242519549326E-3</v>
      </c>
      <c r="D57" s="184">
        <f t="shared" si="1"/>
        <v>2.3541334200754216</v>
      </c>
      <c r="E57" s="445">
        <f t="shared" si="0"/>
        <v>265.72946686833808</v>
      </c>
    </row>
    <row r="58" spans="1:5" x14ac:dyDescent="0.3">
      <c r="A58" s="70">
        <f t="shared" si="2"/>
        <v>56</v>
      </c>
      <c r="B58" s="182">
        <v>4.4000000000000004</v>
      </c>
      <c r="C58" s="183">
        <v>4.1859824005697054E-3</v>
      </c>
      <c r="D58" s="184">
        <f t="shared" si="1"/>
        <v>2.3782026019293747</v>
      </c>
      <c r="E58" s="445">
        <f t="shared" si="0"/>
        <v>264.3055340698582</v>
      </c>
    </row>
    <row r="59" spans="1:5" x14ac:dyDescent="0.3">
      <c r="A59" s="70">
        <f t="shared" si="2"/>
        <v>57</v>
      </c>
      <c r="B59" s="182">
        <v>4.4799999999999995</v>
      </c>
      <c r="C59" s="183">
        <v>3.949459012686893E-3</v>
      </c>
      <c r="D59" s="184">
        <f t="shared" si="1"/>
        <v>2.4034623889040252</v>
      </c>
      <c r="E59" s="445">
        <f t="shared" si="0"/>
        <v>262.81116507243792</v>
      </c>
    </row>
    <row r="60" spans="1:5" x14ac:dyDescent="0.3">
      <c r="A60" s="70">
        <f t="shared" si="2"/>
        <v>58</v>
      </c>
      <c r="B60" s="182">
        <v>4.5600000000000005</v>
      </c>
      <c r="C60" s="183">
        <v>3.715118081973565E-3</v>
      </c>
      <c r="D60" s="184">
        <f t="shared" si="1"/>
        <v>2.4300273779910131</v>
      </c>
      <c r="E60" s="445">
        <f t="shared" si="0"/>
        <v>261.23958031805171</v>
      </c>
    </row>
    <row r="61" spans="1:5" x14ac:dyDescent="0.3">
      <c r="A61" s="70">
        <f t="shared" si="2"/>
        <v>59</v>
      </c>
      <c r="B61" s="182">
        <v>4.6399999999999997</v>
      </c>
      <c r="C61" s="183">
        <v>3.483151029636223E-3</v>
      </c>
      <c r="D61" s="184">
        <f t="shared" si="1"/>
        <v>2.4580276940988774</v>
      </c>
      <c r="E61" s="445">
        <f t="shared" si="0"/>
        <v>259.58308161711045</v>
      </c>
    </row>
    <row r="62" spans="1:5" x14ac:dyDescent="0.3">
      <c r="A62" s="70">
        <f t="shared" si="2"/>
        <v>60</v>
      </c>
      <c r="B62" s="182">
        <v>4.7200000000000006</v>
      </c>
      <c r="C62" s="183">
        <v>3.253781228419776E-3</v>
      </c>
      <c r="D62" s="184">
        <f t="shared" si="1"/>
        <v>2.4876116506874548</v>
      </c>
      <c r="E62" s="445">
        <f t="shared" si="0"/>
        <v>257.83289474533018</v>
      </c>
    </row>
    <row r="63" spans="1:5" x14ac:dyDescent="0.3">
      <c r="A63" s="70">
        <f t="shared" si="2"/>
        <v>61</v>
      </c>
      <c r="B63" s="182">
        <v>4.8</v>
      </c>
      <c r="C63" s="183">
        <v>3.027269161017824E-3</v>
      </c>
      <c r="D63" s="184">
        <f t="shared" si="1"/>
        <v>2.5189489632694162</v>
      </c>
      <c r="E63" s="445">
        <f t="shared" si="0"/>
        <v>255.97897933298134</v>
      </c>
    </row>
    <row r="64" spans="1:5" x14ac:dyDescent="0.3">
      <c r="A64" s="70">
        <f t="shared" si="2"/>
        <v>62</v>
      </c>
      <c r="B64" s="182">
        <v>4.8800000000000008</v>
      </c>
      <c r="C64" s="183">
        <v>2.8039181873197819E-3</v>
      </c>
      <c r="D64" s="184">
        <f t="shared" si="1"/>
        <v>2.5522346623579901</v>
      </c>
      <c r="E64" s="445">
        <f t="shared" si="0"/>
        <v>254.00979737490132</v>
      </c>
    </row>
    <row r="65" spans="1:5" x14ac:dyDescent="0.3">
      <c r="A65" s="70">
        <f t="shared" si="2"/>
        <v>63</v>
      </c>
      <c r="B65" s="182">
        <v>4.96</v>
      </c>
      <c r="C65" s="183">
        <v>2.5840808037712782E-3</v>
      </c>
      <c r="D65" s="184">
        <f t="shared" si="1"/>
        <v>2.5876939101493579</v>
      </c>
      <c r="E65" s="445">
        <f t="shared" si="0"/>
        <v>251.91202827556398</v>
      </c>
    </row>
    <row r="66" spans="1:5" x14ac:dyDescent="0.3">
      <c r="A66" s="70">
        <f t="shared" si="2"/>
        <v>64</v>
      </c>
      <c r="B66" s="182">
        <v>5.04</v>
      </c>
      <c r="C66" s="183">
        <v>2.368165128387167E-3</v>
      </c>
      <c r="D66" s="184">
        <f t="shared" si="1"/>
        <v>2.6255880182299327</v>
      </c>
      <c r="E66" s="445">
        <f t="shared" si="0"/>
        <v>249.67021284151718</v>
      </c>
    </row>
    <row r="67" spans="1:5" x14ac:dyDescent="0.3">
      <c r="A67" s="70">
        <f t="shared" si="2"/>
        <v>65</v>
      </c>
      <c r="B67" s="182">
        <v>5.12</v>
      </c>
      <c r="C67" s="183">
        <v>2.1566411138892339E-3</v>
      </c>
      <c r="D67" s="184">
        <f t="shared" si="1"/>
        <v>2.6662221197214317</v>
      </c>
      <c r="E67" s="445">
        <f t="shared" ref="E67:E130" si="3">$H$2+$H$3*D67+$H$4*C67</f>
        <v>247.26629939728011</v>
      </c>
    </row>
    <row r="68" spans="1:5" x14ac:dyDescent="0.3">
      <c r="A68" s="70">
        <f t="shared" si="2"/>
        <v>66</v>
      </c>
      <c r="B68" s="182">
        <v>5.2000000000000011</v>
      </c>
      <c r="C68" s="183">
        <v>1.95004565723372E-3</v>
      </c>
      <c r="D68" s="184">
        <f t="shared" ref="D68:D131" si="4">-LOG10(C68)</f>
        <v>2.7099552202002855</v>
      </c>
      <c r="E68" s="445">
        <f t="shared" si="3"/>
        <v>244.67904917295112</v>
      </c>
    </row>
    <row r="69" spans="1:5" x14ac:dyDescent="0.3">
      <c r="A69" s="70">
        <f t="shared" ref="A69:A132" si="5">A68+1</f>
        <v>67</v>
      </c>
      <c r="B69" s="182">
        <v>5.2800000000000011</v>
      </c>
      <c r="C69" s="183">
        <v>1.74898532737172E-3</v>
      </c>
      <c r="D69" s="184">
        <f t="shared" si="4"/>
        <v>2.757213833899383</v>
      </c>
      <c r="E69" s="445">
        <f t="shared" si="3"/>
        <v>241.8832295865125</v>
      </c>
    </row>
    <row r="70" spans="1:5" x14ac:dyDescent="0.3">
      <c r="A70" s="70">
        <f t="shared" si="5"/>
        <v>68</v>
      </c>
      <c r="B70" s="182">
        <v>5.36</v>
      </c>
      <c r="C70" s="183">
        <v>1.554134901236936E-3</v>
      </c>
      <c r="D70" s="184">
        <f t="shared" si="4"/>
        <v>2.8085112864874753</v>
      </c>
      <c r="E70" s="445">
        <f t="shared" si="3"/>
        <v>238.84847229140098</v>
      </c>
    </row>
    <row r="71" spans="1:5" x14ac:dyDescent="0.3">
      <c r="A71" s="70">
        <f t="shared" si="5"/>
        <v>69</v>
      </c>
      <c r="B71" s="182">
        <v>5.44</v>
      </c>
      <c r="C71" s="183">
        <v>1.3662293428636191E-3</v>
      </c>
      <c r="D71" s="184">
        <f t="shared" si="4"/>
        <v>2.8644763914452884</v>
      </c>
      <c r="E71" s="445">
        <f t="shared" si="3"/>
        <v>235.53757668209676</v>
      </c>
    </row>
    <row r="72" spans="1:5" x14ac:dyDescent="0.3">
      <c r="A72" s="70">
        <f t="shared" si="5"/>
        <v>70</v>
      </c>
      <c r="B72" s="182">
        <v>5.5200000000000005</v>
      </c>
      <c r="C72" s="183">
        <v>1.186046811598834E-3</v>
      </c>
      <c r="D72" s="184">
        <f t="shared" si="4"/>
        <v>2.9258981696413526</v>
      </c>
      <c r="E72" s="445">
        <f t="shared" si="3"/>
        <v>231.9038642840176</v>
      </c>
    </row>
    <row r="73" spans="1:5" x14ac:dyDescent="0.3">
      <c r="A73" s="70">
        <f t="shared" si="5"/>
        <v>71</v>
      </c>
      <c r="B73" s="182">
        <v>5.6000000000000005</v>
      </c>
      <c r="C73" s="183">
        <v>1.0143799096796471E-3</v>
      </c>
      <c r="D73" s="184">
        <f t="shared" si="4"/>
        <v>2.993799360804684</v>
      </c>
      <c r="E73" s="445">
        <f t="shared" si="3"/>
        <v>227.88682981479491</v>
      </c>
    </row>
    <row r="74" spans="1:5" x14ac:dyDescent="0.3">
      <c r="A74" s="70">
        <f t="shared" si="5"/>
        <v>72</v>
      </c>
      <c r="B74" s="182">
        <v>5.68</v>
      </c>
      <c r="C74" s="183">
        <v>8.5199471883273109E-4</v>
      </c>
      <c r="D74" s="184">
        <f t="shared" si="4"/>
        <v>3.0695630972390644</v>
      </c>
      <c r="E74" s="445">
        <f t="shared" si="3"/>
        <v>223.40464716733695</v>
      </c>
    </row>
    <row r="75" spans="1:5" x14ac:dyDescent="0.3">
      <c r="A75" s="70">
        <f t="shared" si="5"/>
        <v>73</v>
      </c>
      <c r="B75" s="182">
        <v>5.7600000000000007</v>
      </c>
      <c r="C75" s="183">
        <v>6.9957879677371652E-4</v>
      </c>
      <c r="D75" s="184">
        <f t="shared" si="4"/>
        <v>3.1551633618344694</v>
      </c>
      <c r="E75" s="445">
        <f t="shared" si="3"/>
        <v>218.34053551387279</v>
      </c>
    </row>
    <row r="76" spans="1:5" x14ac:dyDescent="0.3">
      <c r="A76" s="70">
        <f t="shared" si="5"/>
        <v>74</v>
      </c>
      <c r="B76" s="182">
        <v>5.8400000000000007</v>
      </c>
      <c r="C76" s="183">
        <v>5.5768352837764015E-4</v>
      </c>
      <c r="D76" s="184">
        <f t="shared" si="4"/>
        <v>3.2536121825486766</v>
      </c>
      <c r="E76" s="445">
        <f t="shared" si="3"/>
        <v>212.51630328042032</v>
      </c>
    </row>
    <row r="77" spans="1:5" x14ac:dyDescent="0.3">
      <c r="A77" s="70">
        <f t="shared" si="5"/>
        <v>75</v>
      </c>
      <c r="B77" s="182">
        <v>5.9200000000000008</v>
      </c>
      <c r="C77" s="183">
        <v>4.2666973877685449E-4</v>
      </c>
      <c r="D77" s="184">
        <f t="shared" si="4"/>
        <v>3.3699081580506243</v>
      </c>
      <c r="E77" s="445">
        <f t="shared" si="3"/>
        <v>205.63623336972509</v>
      </c>
    </row>
    <row r="78" spans="1:5" x14ac:dyDescent="0.3">
      <c r="A78" s="70">
        <f t="shared" si="5"/>
        <v>76</v>
      </c>
      <c r="B78" s="182">
        <v>6</v>
      </c>
      <c r="C78" s="183">
        <v>3.0666741647876678E-4</v>
      </c>
      <c r="D78" s="184">
        <f t="shared" si="4"/>
        <v>3.5133323655082611</v>
      </c>
      <c r="E78" s="445">
        <f t="shared" si="3"/>
        <v>197.1512572565313</v>
      </c>
    </row>
    <row r="79" spans="1:5" x14ac:dyDescent="0.3">
      <c r="A79" s="70">
        <f t="shared" si="5"/>
        <v>77</v>
      </c>
      <c r="B79" s="182">
        <v>6.08</v>
      </c>
      <c r="C79" s="183">
        <v>1.9755891178070269E-4</v>
      </c>
      <c r="D79" s="184">
        <f t="shared" si="4"/>
        <v>3.7043033747403817</v>
      </c>
      <c r="E79" s="445">
        <f t="shared" si="3"/>
        <v>185.85341235035904</v>
      </c>
    </row>
    <row r="80" spans="1:5" x14ac:dyDescent="0.3">
      <c r="A80" s="70">
        <f t="shared" si="5"/>
        <v>78</v>
      </c>
      <c r="B80" s="182">
        <v>6.160000000000001</v>
      </c>
      <c r="C80" s="183">
        <v>9.8989821330212863E-5</v>
      </c>
      <c r="D80" s="184">
        <f t="shared" si="4"/>
        <v>4.0044094596184685</v>
      </c>
      <c r="E80" s="445">
        <f t="shared" si="3"/>
        <v>168.09913636897141</v>
      </c>
    </row>
    <row r="81" spans="1:5" x14ac:dyDescent="0.3">
      <c r="A81" s="70">
        <f t="shared" si="5"/>
        <v>79</v>
      </c>
      <c r="B81" s="182">
        <v>6.2400000000000011</v>
      </c>
      <c r="C81" s="183">
        <v>1.040539008686103E-5</v>
      </c>
      <c r="D81" s="184">
        <f t="shared" si="4"/>
        <v>4.9827416339150528</v>
      </c>
      <c r="E81" s="445">
        <f t="shared" si="3"/>
        <v>110.22100493758552</v>
      </c>
    </row>
    <row r="82" spans="1:5" x14ac:dyDescent="0.3">
      <c r="A82" s="70">
        <f t="shared" si="5"/>
        <v>80</v>
      </c>
      <c r="B82" s="182">
        <v>6.32</v>
      </c>
      <c r="C82" s="183">
        <v>9.6120538518352434E-11</v>
      </c>
      <c r="D82" s="184">
        <f t="shared" si="4"/>
        <v>10.017183804712772</v>
      </c>
      <c r="E82" s="445">
        <f t="shared" si="3"/>
        <v>-187.61659388680755</v>
      </c>
    </row>
    <row r="83" spans="1:5" x14ac:dyDescent="0.3">
      <c r="A83" s="70">
        <f t="shared" si="5"/>
        <v>81</v>
      </c>
      <c r="B83" s="182">
        <v>6.4</v>
      </c>
      <c r="C83" s="183">
        <v>4.465380488653355E-11</v>
      </c>
      <c r="D83" s="184">
        <f t="shared" si="4"/>
        <v>10.350141529590156</v>
      </c>
      <c r="E83" s="445">
        <f t="shared" si="3"/>
        <v>-207.31437289055361</v>
      </c>
    </row>
    <row r="84" spans="1:5" x14ac:dyDescent="0.3">
      <c r="A84" s="70">
        <f t="shared" si="5"/>
        <v>82</v>
      </c>
      <c r="B84" s="182">
        <v>6.4800000000000013</v>
      </c>
      <c r="C84" s="183">
        <v>2.8999209017313031E-11</v>
      </c>
      <c r="D84" s="184">
        <f t="shared" si="4"/>
        <v>10.537613847759703</v>
      </c>
      <c r="E84" s="445">
        <f t="shared" si="3"/>
        <v>-218.40523523346394</v>
      </c>
    </row>
    <row r="85" spans="1:5" x14ac:dyDescent="0.3">
      <c r="A85" s="70">
        <f t="shared" si="5"/>
        <v>83</v>
      </c>
      <c r="B85" s="182">
        <v>6.5600000000000005</v>
      </c>
      <c r="C85" s="183">
        <v>2.143079767339421E-11</v>
      </c>
      <c r="D85" s="184">
        <f t="shared" si="4"/>
        <v>10.668961663829554</v>
      </c>
      <c r="E85" s="445">
        <f t="shared" si="3"/>
        <v>-226.17577203215637</v>
      </c>
    </row>
    <row r="86" spans="1:5" x14ac:dyDescent="0.3">
      <c r="A86" s="70">
        <f t="shared" si="5"/>
        <v>84</v>
      </c>
      <c r="B86" s="182">
        <v>6.6400000000000006</v>
      </c>
      <c r="C86" s="183">
        <v>1.6972168368432622E-11</v>
      </c>
      <c r="D86" s="184">
        <f t="shared" si="4"/>
        <v>10.770262668567069</v>
      </c>
      <c r="E86" s="445">
        <f t="shared" si="3"/>
        <v>-232.16873947242777</v>
      </c>
    </row>
    <row r="87" spans="1:5" x14ac:dyDescent="0.3">
      <c r="A87" s="70">
        <f t="shared" si="5"/>
        <v>85</v>
      </c>
      <c r="B87" s="182">
        <v>6.7200000000000006</v>
      </c>
      <c r="C87" s="183">
        <v>1.403513117061769E-11</v>
      </c>
      <c r="D87" s="184">
        <f t="shared" si="4"/>
        <v>10.852783524147515</v>
      </c>
      <c r="E87" s="445">
        <f t="shared" si="3"/>
        <v>-237.05067328856694</v>
      </c>
    </row>
    <row r="88" spans="1:5" x14ac:dyDescent="0.3">
      <c r="A88" s="70">
        <f t="shared" si="5"/>
        <v>86</v>
      </c>
      <c r="B88" s="182">
        <v>6.8</v>
      </c>
      <c r="C88" s="183">
        <v>1.195553487282995E-11</v>
      </c>
      <c r="D88" s="184">
        <f t="shared" si="4"/>
        <v>10.922430989425054</v>
      </c>
      <c r="E88" s="445">
        <f t="shared" si="3"/>
        <v>-241.17101733438619</v>
      </c>
    </row>
    <row r="89" spans="1:5" x14ac:dyDescent="0.3">
      <c r="A89" s="70">
        <f t="shared" si="5"/>
        <v>87</v>
      </c>
      <c r="B89" s="182">
        <v>6.8800000000000008</v>
      </c>
      <c r="C89" s="183">
        <v>1.040658863980979E-11</v>
      </c>
      <c r="D89" s="184">
        <f t="shared" si="4"/>
        <v>10.982691612248269</v>
      </c>
      <c r="E89" s="445">
        <f t="shared" si="3"/>
        <v>-244.73603578060761</v>
      </c>
    </row>
    <row r="90" spans="1:5" x14ac:dyDescent="0.3">
      <c r="A90" s="70">
        <f t="shared" si="5"/>
        <v>88</v>
      </c>
      <c r="B90" s="182">
        <v>6.9600000000000009</v>
      </c>
      <c r="C90" s="183">
        <v>9.2087937602409303E-12</v>
      </c>
      <c r="D90" s="184">
        <f t="shared" si="4"/>
        <v>11.035797253362279</v>
      </c>
      <c r="E90" s="445">
        <f t="shared" si="3"/>
        <v>-247.87776550891238</v>
      </c>
    </row>
    <row r="91" spans="1:5" x14ac:dyDescent="0.3">
      <c r="A91" s="70">
        <f t="shared" si="5"/>
        <v>89</v>
      </c>
      <c r="B91" s="182">
        <v>7.04</v>
      </c>
      <c r="C91" s="183">
        <v>8.2553660389310886E-12</v>
      </c>
      <c r="D91" s="184">
        <f t="shared" si="4"/>
        <v>11.083263665567319</v>
      </c>
      <c r="E91" s="445">
        <f t="shared" si="3"/>
        <v>-250.68587845496256</v>
      </c>
    </row>
    <row r="92" spans="1:5" x14ac:dyDescent="0.3">
      <c r="A92" s="70">
        <f t="shared" si="5"/>
        <v>90</v>
      </c>
      <c r="B92" s="182">
        <v>7.1199999999999992</v>
      </c>
      <c r="C92" s="183">
        <v>7.4788036671679984E-12</v>
      </c>
      <c r="D92" s="184">
        <f t="shared" si="4"/>
        <v>11.126167867683737</v>
      </c>
      <c r="E92" s="445">
        <f t="shared" si="3"/>
        <v>-253.2240910521698</v>
      </c>
    </row>
    <row r="93" spans="1:5" x14ac:dyDescent="0.3">
      <c r="A93" s="70">
        <f t="shared" si="5"/>
        <v>91</v>
      </c>
      <c r="B93" s="182">
        <v>7.2000000000000011</v>
      </c>
      <c r="C93" s="183">
        <v>6.8343470761137399E-12</v>
      </c>
      <c r="D93" s="184">
        <f t="shared" si="4"/>
        <v>11.16530296972609</v>
      </c>
      <c r="E93" s="445">
        <f t="shared" si="3"/>
        <v>-255.53932368899541</v>
      </c>
    </row>
    <row r="94" spans="1:5" x14ac:dyDescent="0.3">
      <c r="A94" s="70">
        <f t="shared" si="5"/>
        <v>92</v>
      </c>
      <c r="B94" s="182">
        <v>7.2800000000000011</v>
      </c>
      <c r="C94" s="183">
        <v>6.2911444255375171E-12</v>
      </c>
      <c r="D94" s="184">
        <f t="shared" si="4"/>
        <v>11.201270344620427</v>
      </c>
      <c r="E94" s="445">
        <f t="shared" si="3"/>
        <v>-257.66715358774445</v>
      </c>
    </row>
    <row r="95" spans="1:5" x14ac:dyDescent="0.3">
      <c r="A95" s="70">
        <f t="shared" si="5"/>
        <v>93</v>
      </c>
      <c r="B95" s="178">
        <v>7.36</v>
      </c>
      <c r="C95" s="183">
        <v>5.8272493430843422E-12</v>
      </c>
      <c r="D95" s="184">
        <f t="shared" si="4"/>
        <v>11.23453639841769</v>
      </c>
      <c r="E95" s="445">
        <f t="shared" si="3"/>
        <v>-259.63517333039056</v>
      </c>
    </row>
    <row r="96" spans="1:5" x14ac:dyDescent="0.3">
      <c r="A96" s="70">
        <f t="shared" si="5"/>
        <v>94</v>
      </c>
      <c r="B96" s="178">
        <v>7.44</v>
      </c>
      <c r="C96" s="183">
        <v>5.4266121301677948E-12</v>
      </c>
      <c r="D96" s="184">
        <f t="shared" si="4"/>
        <v>11.26547121872782</v>
      </c>
      <c r="E96" s="445">
        <f t="shared" si="3"/>
        <v>-261.46527729993772</v>
      </c>
    </row>
    <row r="97" spans="1:5" x14ac:dyDescent="0.3">
      <c r="A97" s="70">
        <f t="shared" si="5"/>
        <v>95</v>
      </c>
      <c r="B97" s="178">
        <v>7.5200000000000005</v>
      </c>
      <c r="C97" s="183">
        <v>5.0772332494996107E-12</v>
      </c>
      <c r="D97" s="184">
        <f t="shared" si="4"/>
        <v>11.294372884528485</v>
      </c>
      <c r="E97" s="445">
        <f t="shared" si="3"/>
        <v>-263.17509984870514</v>
      </c>
    </row>
    <row r="98" spans="1:5" x14ac:dyDescent="0.3">
      <c r="A98" s="70">
        <f t="shared" si="5"/>
        <v>96</v>
      </c>
      <c r="B98" s="178">
        <v>7.6000000000000005</v>
      </c>
      <c r="C98" s="183">
        <v>4.7699600120456533E-12</v>
      </c>
      <c r="D98" s="184">
        <f t="shared" si="4"/>
        <v>11.321485261760873</v>
      </c>
      <c r="E98" s="445">
        <f t="shared" si="3"/>
        <v>-264.77906808577325</v>
      </c>
    </row>
    <row r="99" spans="1:5" x14ac:dyDescent="0.3">
      <c r="A99" s="70">
        <f t="shared" si="5"/>
        <v>97</v>
      </c>
      <c r="B99" s="178">
        <v>7.6800000000000015</v>
      </c>
      <c r="C99" s="183">
        <v>4.4976901828890712E-12</v>
      </c>
      <c r="D99" s="184">
        <f t="shared" si="4"/>
        <v>11.347010463639332</v>
      </c>
      <c r="E99" s="445">
        <f t="shared" si="3"/>
        <v>-266.28913902890281</v>
      </c>
    </row>
    <row r="100" spans="1:5" x14ac:dyDescent="0.3">
      <c r="A100" s="70">
        <f t="shared" si="5"/>
        <v>98</v>
      </c>
      <c r="B100" s="178">
        <v>7.7600000000000007</v>
      </c>
      <c r="C100" s="183">
        <v>4.2548286880820993E-12</v>
      </c>
      <c r="D100" s="184">
        <f t="shared" si="4"/>
        <v>11.371117921200636</v>
      </c>
      <c r="E100" s="445">
        <f t="shared" si="3"/>
        <v>-267.7153362182296</v>
      </c>
    </row>
    <row r="101" spans="1:5" x14ac:dyDescent="0.3">
      <c r="A101" s="70">
        <f t="shared" si="5"/>
        <v>99</v>
      </c>
      <c r="B101" s="178">
        <v>7.8400000000000016</v>
      </c>
      <c r="C101" s="183">
        <v>4.03690834393109E-12</v>
      </c>
      <c r="D101" s="184">
        <f t="shared" si="4"/>
        <v>11.393951110925787</v>
      </c>
      <c r="E101" s="445">
        <f t="shared" si="3"/>
        <v>-269.06614772236958</v>
      </c>
    </row>
    <row r="102" spans="1:5" x14ac:dyDescent="0.3">
      <c r="A102" s="70">
        <f t="shared" si="5"/>
        <v>100</v>
      </c>
      <c r="B102" s="178">
        <v>7.92</v>
      </c>
      <c r="C102" s="183">
        <v>3.8403195982174017E-12</v>
      </c>
      <c r="D102" s="184">
        <f t="shared" si="4"/>
        <v>11.415632631370359</v>
      </c>
      <c r="E102" s="445">
        <f t="shared" si="3"/>
        <v>-270.34882647187044</v>
      </c>
    </row>
    <row r="103" spans="1:5" x14ac:dyDescent="0.3">
      <c r="A103" s="70">
        <f t="shared" si="5"/>
        <v>101</v>
      </c>
      <c r="B103" s="178">
        <v>8</v>
      </c>
      <c r="C103" s="183">
        <v>3.6621144029424553E-12</v>
      </c>
      <c r="D103" s="184">
        <f t="shared" si="4"/>
        <v>11.436268092642036</v>
      </c>
      <c r="E103" s="445">
        <f t="shared" si="3"/>
        <v>-271.56962036070286</v>
      </c>
    </row>
    <row r="104" spans="1:5" x14ac:dyDescent="0.3">
      <c r="A104" s="70">
        <f t="shared" si="5"/>
        <v>102</v>
      </c>
      <c r="B104" s="178">
        <v>8.08</v>
      </c>
      <c r="C104" s="183">
        <v>3.4998615343655211E-12</v>
      </c>
      <c r="D104" s="184">
        <f t="shared" si="4"/>
        <v>11.455949137378449</v>
      </c>
      <c r="E104" s="445">
        <f t="shared" si="3"/>
        <v>-272.73395096730894</v>
      </c>
    </row>
    <row r="105" spans="1:5" x14ac:dyDescent="0.3">
      <c r="A105" s="70">
        <f t="shared" si="5"/>
        <v>103</v>
      </c>
      <c r="B105" s="178">
        <v>8.16</v>
      </c>
      <c r="C105" s="183">
        <v>3.351538276698547E-12</v>
      </c>
      <c r="D105" s="184">
        <f t="shared" si="4"/>
        <v>11.474755816322757</v>
      </c>
      <c r="E105" s="445">
        <f t="shared" si="3"/>
        <v>-273.84655409365428</v>
      </c>
    </row>
    <row r="106" spans="1:5" x14ac:dyDescent="0.3">
      <c r="A106" s="70">
        <f t="shared" si="5"/>
        <v>104</v>
      </c>
      <c r="B106" s="178">
        <v>8.24</v>
      </c>
      <c r="C106" s="183">
        <v>3.2154482366052299E-12</v>
      </c>
      <c r="D106" s="184">
        <f t="shared" si="4"/>
        <v>11.492758477447303</v>
      </c>
      <c r="E106" s="445">
        <f t="shared" si="3"/>
        <v>-274.91159152578246</v>
      </c>
    </row>
    <row r="107" spans="1:5" x14ac:dyDescent="0.3">
      <c r="A107" s="70">
        <f t="shared" si="5"/>
        <v>105</v>
      </c>
      <c r="B107" s="178">
        <v>8.32</v>
      </c>
      <c r="C107" s="183">
        <v>3.0901582193059019E-12</v>
      </c>
      <c r="D107" s="184">
        <f t="shared" si="4"/>
        <v>11.510019283677966</v>
      </c>
      <c r="E107" s="445">
        <f t="shared" si="3"/>
        <v>-275.9327408223885</v>
      </c>
    </row>
    <row r="108" spans="1:5" x14ac:dyDescent="0.3">
      <c r="A108" s="70">
        <f t="shared" si="5"/>
        <v>106</v>
      </c>
      <c r="B108" s="178">
        <v>8.4</v>
      </c>
      <c r="C108" s="183">
        <v>2.9744492013334568E-12</v>
      </c>
      <c r="D108" s="184">
        <f t="shared" si="4"/>
        <v>11.526593443706222</v>
      </c>
      <c r="E108" s="445">
        <f t="shared" si="3"/>
        <v>-276.91326812966008</v>
      </c>
    </row>
    <row r="109" spans="1:5" x14ac:dyDescent="0.3">
      <c r="A109" s="70">
        <f t="shared" si="5"/>
        <v>107</v>
      </c>
      <c r="B109" s="178">
        <v>8.4800000000000022</v>
      </c>
      <c r="C109" s="183">
        <v>2.8672778598611838E-12</v>
      </c>
      <c r="D109" s="184">
        <f t="shared" si="4"/>
        <v>11.542530218753123</v>
      </c>
      <c r="E109" s="445">
        <f t="shared" si="3"/>
        <v>-277.85608774143475</v>
      </c>
    </row>
    <row r="110" spans="1:5" x14ac:dyDescent="0.3">
      <c r="A110" s="70">
        <f t="shared" si="5"/>
        <v>108</v>
      </c>
      <c r="B110" s="178">
        <v>8.56</v>
      </c>
      <c r="C110" s="183">
        <v>2.7677460992961969E-12</v>
      </c>
      <c r="D110" s="184">
        <f t="shared" si="4"/>
        <v>11.557873752630089</v>
      </c>
      <c r="E110" s="445">
        <f t="shared" si="3"/>
        <v>-278.76381120559597</v>
      </c>
    </row>
    <row r="111" spans="1:5" x14ac:dyDescent="0.3">
      <c r="A111" s="70">
        <f t="shared" si="5"/>
        <v>109</v>
      </c>
      <c r="B111" s="178">
        <v>8.64</v>
      </c>
      <c r="C111" s="183">
        <v>2.6750767011539061E-12</v>
      </c>
      <c r="D111" s="184">
        <f t="shared" si="4"/>
        <v>11.572663761152906</v>
      </c>
      <c r="E111" s="445">
        <f t="shared" si="3"/>
        <v>-279.63878810980589</v>
      </c>
    </row>
    <row r="112" spans="1:5" x14ac:dyDescent="0.3">
      <c r="A112" s="70">
        <f t="shared" si="5"/>
        <v>110</v>
      </c>
      <c r="B112" s="178">
        <v>8.7200000000000006</v>
      </c>
      <c r="C112" s="183">
        <v>2.5885937087865739E-12</v>
      </c>
      <c r="D112" s="184">
        <f t="shared" si="4"/>
        <v>11.586936108653045</v>
      </c>
      <c r="E112" s="445">
        <f t="shared" si="3"/>
        <v>-280.48314018791416</v>
      </c>
    </row>
    <row r="113" spans="1:5" x14ac:dyDescent="0.3">
      <c r="A113" s="70">
        <f t="shared" si="5"/>
        <v>111</v>
      </c>
      <c r="B113" s="178">
        <v>8.8000000000000007</v>
      </c>
      <c r="C113" s="183">
        <v>2.507706507003653E-12</v>
      </c>
      <c r="D113" s="184">
        <f t="shared" si="4"/>
        <v>11.600723293139316</v>
      </c>
      <c r="E113" s="445">
        <f t="shared" si="3"/>
        <v>-281.29879002212192</v>
      </c>
    </row>
    <row r="114" spans="1:5" x14ac:dyDescent="0.3">
      <c r="A114" s="70">
        <f t="shared" si="5"/>
        <v>112</v>
      </c>
      <c r="B114" s="178">
        <v>8.8800000000000008</v>
      </c>
      <c r="C114" s="183">
        <v>2.4318968096916559E-12</v>
      </c>
      <c r="D114" s="184">
        <f t="shared" si="4"/>
        <v>11.614054857003037</v>
      </c>
      <c r="E114" s="445">
        <f t="shared" si="3"/>
        <v>-282.08748534029962</v>
      </c>
    </row>
    <row r="115" spans="1:5" x14ac:dyDescent="0.3">
      <c r="A115" s="70">
        <f t="shared" si="5"/>
        <v>113</v>
      </c>
      <c r="B115" s="178">
        <v>8.9600000000000009</v>
      </c>
      <c r="C115" s="183">
        <v>2.3607079543779051E-12</v>
      </c>
      <c r="D115" s="184">
        <f t="shared" si="4"/>
        <v>11.626957736617667</v>
      </c>
      <c r="E115" s="445">
        <f t="shared" si="3"/>
        <v>-282.85081969830117</v>
      </c>
    </row>
    <row r="116" spans="1:5" x14ac:dyDescent="0.3">
      <c r="A116" s="70">
        <f t="shared" si="5"/>
        <v>114</v>
      </c>
      <c r="B116" s="178">
        <v>9.0400000000000009</v>
      </c>
      <c r="C116" s="183">
        <v>2.293736040562738E-12</v>
      </c>
      <c r="D116" s="184">
        <f t="shared" si="4"/>
        <v>11.639456561466515</v>
      </c>
      <c r="E116" s="445">
        <f t="shared" si="3"/>
        <v>-283.59025017635895</v>
      </c>
    </row>
    <row r="117" spans="1:5" x14ac:dyDescent="0.3">
      <c r="A117" s="70">
        <f t="shared" si="5"/>
        <v>115</v>
      </c>
      <c r="B117" s="178">
        <v>9.120000000000001</v>
      </c>
      <c r="C117" s="183">
        <v>2.230622551935569E-12</v>
      </c>
      <c r="D117" s="184">
        <f t="shared" si="4"/>
        <v>11.651573911329665</v>
      </c>
      <c r="E117" s="445">
        <f t="shared" si="3"/>
        <v>-284.30711259426289</v>
      </c>
    </row>
    <row r="118" spans="1:5" x14ac:dyDescent="0.3">
      <c r="A118" s="70">
        <f t="shared" si="5"/>
        <v>116</v>
      </c>
      <c r="B118" s="178">
        <v>9.2000000000000011</v>
      </c>
      <c r="C118" s="183">
        <v>2.1710481806724071E-12</v>
      </c>
      <c r="D118" s="184">
        <f t="shared" si="4"/>
        <v>11.663330538421224</v>
      </c>
      <c r="E118" s="445">
        <f t="shared" si="3"/>
        <v>-285.00263465299963</v>
      </c>
    </row>
    <row r="119" spans="1:5" x14ac:dyDescent="0.3">
      <c r="A119" s="70">
        <f t="shared" si="5"/>
        <v>117</v>
      </c>
      <c r="B119" s="178">
        <v>9.2799999999999994</v>
      </c>
      <c r="C119" s="183">
        <v>2.1147276315403701E-12</v>
      </c>
      <c r="D119" s="184">
        <f t="shared" si="4"/>
        <v>11.674745560079129</v>
      </c>
      <c r="E119" s="445">
        <f t="shared" si="3"/>
        <v>-285.67794733428127</v>
      </c>
    </row>
    <row r="120" spans="1:5" x14ac:dyDescent="0.3">
      <c r="A120" s="70">
        <f t="shared" si="5"/>
        <v>118</v>
      </c>
      <c r="B120" s="178">
        <v>9.36</v>
      </c>
      <c r="C120" s="183">
        <v>2.061405229281582E-12</v>
      </c>
      <c r="D120" s="184">
        <f t="shared" si="4"/>
        <v>11.685836626589591</v>
      </c>
      <c r="E120" s="445">
        <f t="shared" si="3"/>
        <v>-286.33409482904017</v>
      </c>
    </row>
    <row r="121" spans="1:5" x14ac:dyDescent="0.3">
      <c r="A121" s="70">
        <f t="shared" si="5"/>
        <v>119</v>
      </c>
      <c r="B121" s="178">
        <v>9.4400000000000013</v>
      </c>
      <c r="C121" s="183">
        <v>2.010851188170927E-12</v>
      </c>
      <c r="D121" s="184">
        <f t="shared" si="4"/>
        <v>11.696620067915209</v>
      </c>
      <c r="E121" s="445">
        <f t="shared" si="3"/>
        <v>-286.97204321786376</v>
      </c>
    </row>
    <row r="122" spans="1:5" x14ac:dyDescent="0.3">
      <c r="A122" s="70">
        <f t="shared" si="5"/>
        <v>120</v>
      </c>
      <c r="B122" s="178">
        <v>9.5200000000000014</v>
      </c>
      <c r="C122" s="183">
        <v>1.9628584302640622E-12</v>
      </c>
      <c r="D122" s="184">
        <f t="shared" si="4"/>
        <v>11.707111022443945</v>
      </c>
      <c r="E122" s="445">
        <f t="shared" si="3"/>
        <v>-287.5926880877837</v>
      </c>
    </row>
    <row r="123" spans="1:5" x14ac:dyDescent="0.3">
      <c r="A123" s="70">
        <f t="shared" si="5"/>
        <v>121</v>
      </c>
      <c r="B123" s="178">
        <v>9.6000000000000014</v>
      </c>
      <c r="C123" s="183">
        <v>1.9172398605379679E-12</v>
      </c>
      <c r="D123" s="184">
        <f t="shared" si="4"/>
        <v>11.717323550350118</v>
      </c>
      <c r="E123" s="445">
        <f t="shared" si="3"/>
        <v>-288.19686123871293</v>
      </c>
    </row>
    <row r="124" spans="1:5" x14ac:dyDescent="0.3">
      <c r="A124" s="70">
        <f t="shared" si="5"/>
        <v>122</v>
      </c>
      <c r="B124" s="178">
        <v>9.6800000000000015</v>
      </c>
      <c r="C124" s="183">
        <v>1.87382602425961E-12</v>
      </c>
      <c r="D124" s="184">
        <f t="shared" si="4"/>
        <v>11.72727073373184</v>
      </c>
      <c r="E124" s="445">
        <f t="shared" si="3"/>
        <v>-288.78533660757569</v>
      </c>
    </row>
    <row r="125" spans="1:5" x14ac:dyDescent="0.3">
      <c r="A125" s="70">
        <f t="shared" si="5"/>
        <v>123</v>
      </c>
      <c r="B125" s="178">
        <v>9.7600000000000016</v>
      </c>
      <c r="C125" s="183">
        <v>1.8324630855366899E-12</v>
      </c>
      <c r="D125" s="184">
        <f t="shared" si="4"/>
        <v>11.736964765341238</v>
      </c>
      <c r="E125" s="445">
        <f t="shared" si="3"/>
        <v>-289.35883551758764</v>
      </c>
    </row>
    <row r="126" spans="1:5" x14ac:dyDescent="0.3">
      <c r="A126" s="70">
        <f t="shared" si="5"/>
        <v>124</v>
      </c>
      <c r="B126" s="178">
        <v>9.8400000000000016</v>
      </c>
      <c r="C126" s="183">
        <v>1.793011076891857E-12</v>
      </c>
      <c r="D126" s="184">
        <f t="shared" si="4"/>
        <v>11.746417027438291</v>
      </c>
      <c r="E126" s="445">
        <f t="shared" si="3"/>
        <v>-289.91803134324925</v>
      </c>
    </row>
    <row r="127" spans="1:5" x14ac:dyDescent="0.3">
      <c r="A127" s="70">
        <f t="shared" si="5"/>
        <v>125</v>
      </c>
      <c r="B127" s="178">
        <v>9.92</v>
      </c>
      <c r="C127" s="183">
        <v>1.755342378452542E-12</v>
      </c>
      <c r="D127" s="184">
        <f t="shared" si="4"/>
        <v>11.755638162063985</v>
      </c>
      <c r="E127" s="445">
        <f t="shared" si="3"/>
        <v>-290.46355366770524</v>
      </c>
    </row>
    <row r="128" spans="1:5" x14ac:dyDescent="0.3">
      <c r="A128" s="70">
        <f t="shared" si="5"/>
        <v>126</v>
      </c>
      <c r="B128" s="178">
        <v>10</v>
      </c>
      <c r="C128" s="183">
        <v>1.7193403924192619E-12</v>
      </c>
      <c r="D128" s="184">
        <f t="shared" si="4"/>
        <v>11.764638133833735</v>
      </c>
      <c r="E128" s="445">
        <f t="shared" si="3"/>
        <v>-290.99599199760371</v>
      </c>
    </row>
    <row r="129" spans="1:5" x14ac:dyDescent="0.3">
      <c r="A129" s="70">
        <f t="shared" si="5"/>
        <v>127</v>
      </c>
      <c r="B129" s="178">
        <v>10.08</v>
      </c>
      <c r="C129" s="183">
        <v>1.6848983842163851E-12</v>
      </c>
      <c r="D129" s="184">
        <f t="shared" si="4"/>
        <v>11.773426286190174</v>
      </c>
      <c r="E129" s="445">
        <f t="shared" si="3"/>
        <v>-291.51589909101062</v>
      </c>
    </row>
    <row r="130" spans="1:5" x14ac:dyDescent="0.3">
      <c r="A130" s="70">
        <f t="shared" si="5"/>
        <v>128</v>
      </c>
      <c r="B130" s="178">
        <v>10.16</v>
      </c>
      <c r="C130" s="183">
        <v>1.651918466413237E-12</v>
      </c>
      <c r="D130" s="184">
        <f t="shared" si="4"/>
        <v>11.782011391919184</v>
      </c>
      <c r="E130" s="445">
        <f t="shared" si="3"/>
        <v>-292.02379394593891</v>
      </c>
    </row>
    <row r="131" spans="1:5" x14ac:dyDescent="0.3">
      <c r="A131" s="70">
        <f t="shared" si="5"/>
        <v>129</v>
      </c>
      <c r="B131" s="178">
        <v>10.24</v>
      </c>
      <c r="C131" s="183">
        <v>1.6203107053415119E-12</v>
      </c>
      <c r="D131" s="184">
        <f t="shared" si="4"/>
        <v>11.790401698619778</v>
      </c>
      <c r="E131" s="445">
        <f t="shared" ref="E131:E152" si="6">$H$2+$H$3*D131+$H$4*C131</f>
        <v>-292.52016449034602</v>
      </c>
    </row>
    <row r="132" spans="1:5" x14ac:dyDescent="0.3">
      <c r="A132" s="70">
        <f t="shared" si="5"/>
        <v>130</v>
      </c>
      <c r="B132" s="178">
        <v>10.319999999999999</v>
      </c>
      <c r="C132" s="183">
        <v>1.589992333494582E-12</v>
      </c>
      <c r="D132" s="184">
        <f t="shared" ref="D132:D152" si="7">-LOG10(C132)</f>
        <v>11.798604969722961</v>
      </c>
      <c r="E132" s="445">
        <f t="shared" si="6"/>
        <v>-293.00547000881033</v>
      </c>
    </row>
    <row r="133" spans="1:5" x14ac:dyDescent="0.3">
      <c r="A133" s="70">
        <f t="shared" ref="A133:A152" si="8">A132+1</f>
        <v>131</v>
      </c>
      <c r="B133" s="178">
        <v>10.4</v>
      </c>
      <c r="C133" s="183">
        <v>1.560887053404787E-12</v>
      </c>
      <c r="D133" s="184">
        <f t="shared" si="7"/>
        <v>11.806628521574178</v>
      </c>
      <c r="E133" s="445">
        <f t="shared" si="6"/>
        <v>-293.4801433363283</v>
      </c>
    </row>
    <row r="134" spans="1:5" x14ac:dyDescent="0.3">
      <c r="A134" s="70">
        <f t="shared" si="8"/>
        <v>132</v>
      </c>
      <c r="B134" s="178">
        <v>10.48</v>
      </c>
      <c r="C134" s="183">
        <v>1.5329244208612759E-12</v>
      </c>
      <c r="D134" s="184">
        <f t="shared" si="7"/>
        <v>11.81447925702563</v>
      </c>
      <c r="E134" s="445">
        <f t="shared" si="6"/>
        <v>-293.94459284563618</v>
      </c>
    </row>
    <row r="135" spans="1:5" x14ac:dyDescent="0.3">
      <c r="A135" s="70">
        <f t="shared" si="8"/>
        <v>133</v>
      </c>
      <c r="B135" s="178">
        <v>10.56</v>
      </c>
      <c r="C135" s="183">
        <v>1.5060392971353301E-12</v>
      </c>
      <c r="D135" s="184">
        <f t="shared" si="7"/>
        <v>11.822163695926575</v>
      </c>
      <c r="E135" s="445">
        <f t="shared" si="6"/>
        <v>-294.39920425101616</v>
      </c>
    </row>
    <row r="136" spans="1:5" x14ac:dyDescent="0.3">
      <c r="A136" s="70">
        <f t="shared" si="8"/>
        <v>134</v>
      </c>
      <c r="B136" s="178">
        <v>10.64</v>
      </c>
      <c r="C136" s="183">
        <v>1.4801713613881551E-12</v>
      </c>
      <c r="D136" s="184">
        <f t="shared" si="7"/>
        <v>11.829688002850181</v>
      </c>
      <c r="E136" s="445">
        <f t="shared" si="6"/>
        <v>-294.84434224861673</v>
      </c>
    </row>
    <row r="137" spans="1:5" x14ac:dyDescent="0.3">
      <c r="A137" s="70">
        <f t="shared" si="8"/>
        <v>135</v>
      </c>
      <c r="B137" s="178">
        <v>10.72</v>
      </c>
      <c r="C137" s="183">
        <v>1.4552646757014331E-12</v>
      </c>
      <c r="D137" s="184">
        <f t="shared" si="7"/>
        <v>11.837058012352985</v>
      </c>
      <c r="E137" s="445">
        <f t="shared" si="6"/>
        <v>-295.28035201080252</v>
      </c>
    </row>
    <row r="138" spans="1:5" x14ac:dyDescent="0.3">
      <c r="A138" s="70">
        <f t="shared" si="8"/>
        <v>136</v>
      </c>
      <c r="B138" s="178">
        <v>10.8</v>
      </c>
      <c r="C138" s="183">
        <v>1.4312672962355879E-12</v>
      </c>
      <c r="D138" s="184">
        <f t="shared" si="7"/>
        <v>11.844279252026579</v>
      </c>
      <c r="E138" s="445">
        <f t="shared" si="6"/>
        <v>-295.70756054989238</v>
      </c>
    </row>
    <row r="139" spans="1:5" x14ac:dyDescent="0.3">
      <c r="A139" s="70">
        <f t="shared" si="8"/>
        <v>137</v>
      </c>
      <c r="B139" s="178">
        <v>10.88</v>
      </c>
      <c r="C139" s="183">
        <v>1.4081309249200879E-12</v>
      </c>
      <c r="D139" s="184">
        <f t="shared" si="7"/>
        <v>11.851356963569689</v>
      </c>
      <c r="E139" s="445">
        <f t="shared" si="6"/>
        <v>-296.12627796478273</v>
      </c>
    </row>
    <row r="140" spans="1:5" x14ac:dyDescent="0.3">
      <c r="A140" s="70">
        <f t="shared" si="8"/>
        <v>138</v>
      </c>
      <c r="B140" s="178">
        <v>10.959999999999999</v>
      </c>
      <c r="C140" s="183">
        <v>1.385810596841466E-12</v>
      </c>
      <c r="D140" s="184">
        <f t="shared" si="7"/>
        <v>11.858296122081713</v>
      </c>
      <c r="E140" s="445">
        <f t="shared" si="6"/>
        <v>-296.53679858235409</v>
      </c>
    </row>
    <row r="141" spans="1:5" x14ac:dyDescent="0.3">
      <c r="A141" s="70">
        <f t="shared" si="8"/>
        <v>139</v>
      </c>
      <c r="B141" s="178">
        <v>11.04</v>
      </c>
      <c r="C141" s="183">
        <v>1.364264399141912E-12</v>
      </c>
      <c r="D141" s="184">
        <f t="shared" si="7"/>
        <v>11.86510145375528</v>
      </c>
      <c r="E141" s="445">
        <f t="shared" si="6"/>
        <v>-296.93940200416228</v>
      </c>
    </row>
    <row r="142" spans="1:5" x14ac:dyDescent="0.3">
      <c r="A142" s="70">
        <f t="shared" si="8"/>
        <v>140</v>
      </c>
      <c r="B142" s="178">
        <v>11.12</v>
      </c>
      <c r="C142" s="183">
        <v>1.3434532177924489E-12</v>
      </c>
      <c r="D142" s="184">
        <f t="shared" si="7"/>
        <v>11.871777452124995</v>
      </c>
      <c r="E142" s="445">
        <f t="shared" si="6"/>
        <v>-297.33435406771468</v>
      </c>
    </row>
    <row r="143" spans="1:5" x14ac:dyDescent="0.3">
      <c r="A143" s="70">
        <f t="shared" si="8"/>
        <v>141</v>
      </c>
      <c r="B143" s="178">
        <v>11.2</v>
      </c>
      <c r="C143" s="183">
        <v>1.3233405090758749E-12</v>
      </c>
      <c r="D143" s="184">
        <f t="shared" si="7"/>
        <v>11.878328393011756</v>
      </c>
      <c r="E143" s="445">
        <f t="shared" si="6"/>
        <v>-297.72190773057548</v>
      </c>
    </row>
    <row r="144" spans="1:5" x14ac:dyDescent="0.3">
      <c r="A144" s="70">
        <f t="shared" si="8"/>
        <v>142</v>
      </c>
      <c r="B144" s="178">
        <v>11.28</v>
      </c>
      <c r="C144" s="183">
        <v>1.303892093018033E-12</v>
      </c>
      <c r="D144" s="184">
        <f t="shared" si="7"/>
        <v>11.884758348286557</v>
      </c>
      <c r="E144" s="445">
        <f t="shared" si="6"/>
        <v>-298.10230388463265</v>
      </c>
    </row>
    <row r="145" spans="1:5" x14ac:dyDescent="0.3">
      <c r="A145" s="70">
        <f t="shared" si="8"/>
        <v>143</v>
      </c>
      <c r="B145" s="178">
        <v>11.36</v>
      </c>
      <c r="C145" s="183">
        <v>1.2850759663526001E-12</v>
      </c>
      <c r="D145" s="184">
        <f t="shared" si="7"/>
        <v>11.89107119856414</v>
      </c>
      <c r="E145" s="445">
        <f t="shared" si="6"/>
        <v>-298.47577210705447</v>
      </c>
    </row>
    <row r="146" spans="1:5" x14ac:dyDescent="0.3">
      <c r="A146" s="70">
        <f t="shared" si="8"/>
        <v>144</v>
      </c>
      <c r="B146" s="178">
        <v>11.440000000000001</v>
      </c>
      <c r="C146" s="183">
        <v>1.266862132903146E-12</v>
      </c>
      <c r="D146" s="184">
        <f t="shared" si="7"/>
        <v>11.89727064492496</v>
      </c>
      <c r="E146" s="445">
        <f t="shared" si="6"/>
        <v>-298.84253135376059</v>
      </c>
    </row>
    <row r="147" spans="1:5" x14ac:dyDescent="0.3">
      <c r="A147" s="70">
        <f t="shared" si="8"/>
        <v>145</v>
      </c>
      <c r="B147" s="178">
        <v>11.520000000000001</v>
      </c>
      <c r="C147" s="183">
        <v>1.2492224495237431E-12</v>
      </c>
      <c r="D147" s="184">
        <f t="shared" si="7"/>
        <v>11.903360219753496</v>
      </c>
      <c r="E147" s="445">
        <f t="shared" si="6"/>
        <v>-299.20279060061682</v>
      </c>
    </row>
    <row r="148" spans="1:5" x14ac:dyDescent="0.3">
      <c r="A148" s="70">
        <f t="shared" si="8"/>
        <v>146</v>
      </c>
      <c r="B148" s="178">
        <v>11.6</v>
      </c>
      <c r="C148" s="183">
        <v>1.232130485962348E-12</v>
      </c>
      <c r="D148" s="184">
        <f t="shared" si="7"/>
        <v>11.909343296771764</v>
      </c>
      <c r="E148" s="445">
        <f t="shared" si="6"/>
        <v>-299.55674943701752</v>
      </c>
    </row>
    <row r="149" spans="1:5" x14ac:dyDescent="0.3">
      <c r="A149" s="70">
        <f t="shared" si="8"/>
        <v>147</v>
      </c>
      <c r="B149" s="178">
        <v>11.68</v>
      </c>
      <c r="C149" s="183">
        <v>1.215561397204535E-12</v>
      </c>
      <c r="D149" s="184">
        <f t="shared" si="7"/>
        <v>11.915223100338769</v>
      </c>
      <c r="E149" s="445">
        <f t="shared" si="6"/>
        <v>-299.90459861604154</v>
      </c>
    </row>
    <row r="150" spans="1:5" x14ac:dyDescent="0.3">
      <c r="A150" s="70">
        <f t="shared" si="8"/>
        <v>148</v>
      </c>
      <c r="B150" s="178">
        <v>11.76</v>
      </c>
      <c r="C150" s="183">
        <v>1.199491807023091E-12</v>
      </c>
      <c r="D150" s="184">
        <f t="shared" si="7"/>
        <v>11.921002714079489</v>
      </c>
      <c r="E150" s="445">
        <f t="shared" si="6"/>
        <v>-300.24652056494256</v>
      </c>
    </row>
    <row r="151" spans="1:5" x14ac:dyDescent="0.3">
      <c r="A151" s="70">
        <f t="shared" si="8"/>
        <v>149</v>
      </c>
      <c r="B151" s="178">
        <v>11.84</v>
      </c>
      <c r="C151" s="183">
        <v>1.183899701605452E-12</v>
      </c>
      <c r="D151" s="184">
        <f t="shared" si="7"/>
        <v>11.926685088900578</v>
      </c>
      <c r="E151" s="445">
        <f t="shared" si="6"/>
        <v>-300.5826898593582</v>
      </c>
    </row>
    <row r="152" spans="1:5" x14ac:dyDescent="0.3">
      <c r="A152" s="70">
        <f t="shared" si="8"/>
        <v>150</v>
      </c>
      <c r="B152" s="178">
        <v>11.92</v>
      </c>
      <c r="C152" s="183">
        <v>1.168764332258474E-12</v>
      </c>
      <c r="D152" s="184">
        <f t="shared" si="7"/>
        <v>11.93227305044447</v>
      </c>
      <c r="E152" s="445">
        <f t="shared" si="6"/>
        <v>-300.91327366429482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M152"/>
  <sheetViews>
    <sheetView workbookViewId="0">
      <selection activeCell="J21" sqref="J21"/>
    </sheetView>
  </sheetViews>
  <sheetFormatPr defaultColWidth="9.109375" defaultRowHeight="14.4" x14ac:dyDescent="0.3"/>
  <cols>
    <col min="1" max="1" width="12.44140625" style="70" customWidth="1"/>
    <col min="2" max="2" width="19.6640625" style="178" customWidth="1"/>
    <col min="3" max="4" width="23.5546875" style="179" customWidth="1"/>
    <col min="5" max="5" width="10.33203125" style="180" bestFit="1" customWidth="1"/>
    <col min="6" max="16384" width="9.109375" style="179"/>
  </cols>
  <sheetData>
    <row r="1" spans="1:13" x14ac:dyDescent="0.3">
      <c r="A1" s="71" t="s">
        <v>128</v>
      </c>
      <c r="F1" s="187"/>
      <c r="G1" s="187"/>
      <c r="H1" s="187"/>
      <c r="J1" s="187"/>
      <c r="K1" s="187"/>
      <c r="L1" s="187"/>
      <c r="M1" s="187"/>
    </row>
    <row r="2" spans="1:13" ht="16.2" x14ac:dyDescent="0.3">
      <c r="A2" s="444" t="s">
        <v>160</v>
      </c>
      <c r="B2" s="71" t="s">
        <v>71</v>
      </c>
      <c r="C2" s="71" t="s">
        <v>72</v>
      </c>
      <c r="D2" s="71" t="s">
        <v>73</v>
      </c>
      <c r="E2" s="444" t="s">
        <v>74</v>
      </c>
      <c r="G2" s="180" t="s">
        <v>126</v>
      </c>
      <c r="H2" s="181">
        <v>405</v>
      </c>
    </row>
    <row r="3" spans="1:13" x14ac:dyDescent="0.3">
      <c r="A3" s="70">
        <v>1</v>
      </c>
      <c r="B3" s="182">
        <v>0</v>
      </c>
      <c r="C3" s="183">
        <v>1.858779846505695E-2</v>
      </c>
      <c r="D3" s="184">
        <f>-LOG10(C3)</f>
        <v>1.730772044929352</v>
      </c>
      <c r="E3" s="445">
        <f t="shared" ref="E3:E66" si="0">$H$2+$H$3*D3+$H$4*C3</f>
        <v>302.60752582197955</v>
      </c>
      <c r="F3" s="188"/>
      <c r="G3" s="180" t="s">
        <v>31</v>
      </c>
      <c r="H3" s="185">
        <v>-59.16</v>
      </c>
      <c r="I3" s="187"/>
      <c r="J3" s="187"/>
      <c r="K3" s="187"/>
      <c r="L3" s="187"/>
      <c r="M3" s="187"/>
    </row>
    <row r="4" spans="1:13" ht="15.6" x14ac:dyDescent="0.35">
      <c r="A4" s="70">
        <f>A3+1</f>
        <v>2</v>
      </c>
      <c r="B4" s="182">
        <v>0.08</v>
      </c>
      <c r="C4" s="183">
        <v>1.8284736869727911E-2</v>
      </c>
      <c r="D4" s="184">
        <f t="shared" ref="D4:D67" si="1">-LOG10(C4)</f>
        <v>1.7379112850851626</v>
      </c>
      <c r="E4" s="445">
        <f t="shared" si="0"/>
        <v>302.18516837436181</v>
      </c>
      <c r="F4" s="188"/>
      <c r="G4" s="180" t="s">
        <v>127</v>
      </c>
      <c r="H4" s="186">
        <v>0</v>
      </c>
      <c r="I4" s="187"/>
      <c r="J4" s="187"/>
      <c r="K4" s="187"/>
      <c r="L4" s="187"/>
      <c r="M4" s="187"/>
    </row>
    <row r="5" spans="1:13" x14ac:dyDescent="0.3">
      <c r="A5" s="70">
        <f t="shared" ref="A5:A68" si="2">A4+1</f>
        <v>3</v>
      </c>
      <c r="B5" s="182">
        <v>0.16</v>
      </c>
      <c r="C5" s="183">
        <v>1.7983302306949091E-2</v>
      </c>
      <c r="D5" s="184">
        <f t="shared" si="1"/>
        <v>1.7451305549833518</v>
      </c>
      <c r="E5" s="445">
        <f t="shared" si="0"/>
        <v>301.75807636718491</v>
      </c>
      <c r="F5" s="188"/>
      <c r="G5" s="188"/>
      <c r="H5" s="188"/>
      <c r="I5" s="187"/>
      <c r="J5" s="187"/>
      <c r="K5" s="187"/>
      <c r="L5" s="187"/>
      <c r="M5" s="187"/>
    </row>
    <row r="6" spans="1:13" x14ac:dyDescent="0.3">
      <c r="A6" s="70">
        <f t="shared" si="2"/>
        <v>4</v>
      </c>
      <c r="B6" s="182">
        <v>0.24000000000000002</v>
      </c>
      <c r="C6" s="183">
        <v>1.7683466736948979E-2</v>
      </c>
      <c r="D6" s="184">
        <f t="shared" si="1"/>
        <v>1.7524325901636071</v>
      </c>
      <c r="E6" s="445">
        <f t="shared" si="0"/>
        <v>301.32608796592103</v>
      </c>
      <c r="F6" s="188"/>
      <c r="G6" s="188"/>
      <c r="H6" s="188"/>
      <c r="I6" s="187"/>
      <c r="J6" s="187"/>
      <c r="K6" s="187"/>
      <c r="L6" s="187"/>
      <c r="M6" s="187"/>
    </row>
    <row r="7" spans="1:13" x14ac:dyDescent="0.3">
      <c r="A7" s="70">
        <f t="shared" si="2"/>
        <v>5</v>
      </c>
      <c r="B7" s="182">
        <v>0.32</v>
      </c>
      <c r="C7" s="183">
        <v>1.7385202748700219E-2</v>
      </c>
      <c r="D7" s="184">
        <f t="shared" si="1"/>
        <v>1.7598202401473448</v>
      </c>
      <c r="E7" s="445">
        <f t="shared" si="0"/>
        <v>300.88903459288309</v>
      </c>
      <c r="F7" s="188"/>
      <c r="G7" s="188"/>
      <c r="H7" s="188"/>
      <c r="I7" s="187"/>
      <c r="J7" s="187"/>
      <c r="K7" s="187"/>
      <c r="L7" s="187"/>
      <c r="M7" s="187"/>
    </row>
    <row r="8" spans="1:13" x14ac:dyDescent="0.3">
      <c r="A8" s="70">
        <f t="shared" si="2"/>
        <v>6</v>
      </c>
      <c r="B8" s="182">
        <v>0.4</v>
      </c>
      <c r="C8" s="183">
        <v>1.7088483732312261E-2</v>
      </c>
      <c r="D8" s="184">
        <f t="shared" si="1"/>
        <v>1.767296470684985</v>
      </c>
      <c r="E8" s="445">
        <f t="shared" si="0"/>
        <v>300.44674079427631</v>
      </c>
      <c r="F8" s="188"/>
      <c r="G8" s="188"/>
      <c r="H8" s="188"/>
      <c r="I8" s="187"/>
      <c r="J8" s="187"/>
      <c r="K8" s="187"/>
      <c r="L8" s="187"/>
      <c r="M8" s="187"/>
    </row>
    <row r="9" spans="1:13" x14ac:dyDescent="0.3">
      <c r="A9" s="70">
        <f t="shared" si="2"/>
        <v>7</v>
      </c>
      <c r="B9" s="182">
        <v>0.48000000000000009</v>
      </c>
      <c r="C9" s="183">
        <v>1.6793283623630861E-2</v>
      </c>
      <c r="D9" s="184">
        <f t="shared" si="1"/>
        <v>1.7748643771082688</v>
      </c>
      <c r="E9" s="445">
        <f t="shared" si="0"/>
        <v>299.99902345027482</v>
      </c>
      <c r="F9" s="188"/>
      <c r="G9" s="188"/>
      <c r="H9" s="188"/>
      <c r="I9" s="187"/>
      <c r="J9" s="187"/>
      <c r="K9" s="187"/>
      <c r="L9" s="187"/>
      <c r="M9" s="187"/>
    </row>
    <row r="10" spans="1:13" x14ac:dyDescent="0.3">
      <c r="A10" s="70">
        <f t="shared" si="2"/>
        <v>8</v>
      </c>
      <c r="B10" s="182">
        <v>0.56000000000000005</v>
      </c>
      <c r="C10" s="183">
        <v>1.6499576968796531E-2</v>
      </c>
      <c r="D10" s="184">
        <f t="shared" si="1"/>
        <v>1.7825271904813975</v>
      </c>
      <c r="E10" s="445">
        <f t="shared" si="0"/>
        <v>299.54569141112052</v>
      </c>
      <c r="F10" s="188"/>
      <c r="G10" s="188"/>
      <c r="H10" s="188"/>
      <c r="I10" s="187"/>
      <c r="J10" s="187"/>
      <c r="K10" s="187"/>
      <c r="L10" s="187"/>
      <c r="M10" s="187"/>
    </row>
    <row r="11" spans="1:13" x14ac:dyDescent="0.3">
      <c r="A11" s="70">
        <f t="shared" si="2"/>
        <v>9</v>
      </c>
      <c r="B11" s="182">
        <v>0.64</v>
      </c>
      <c r="C11" s="183">
        <v>1.6207338926799059E-2</v>
      </c>
      <c r="D11" s="184">
        <f t="shared" si="1"/>
        <v>1.7902882858472215</v>
      </c>
      <c r="E11" s="445">
        <f t="shared" si="0"/>
        <v>299.08654500927838</v>
      </c>
      <c r="F11" s="188"/>
      <c r="G11" s="188"/>
      <c r="H11" s="188"/>
      <c r="I11" s="187"/>
      <c r="J11" s="187"/>
      <c r="K11" s="187"/>
      <c r="L11" s="187"/>
      <c r="M11" s="187"/>
    </row>
    <row r="12" spans="1:13" x14ac:dyDescent="0.3">
      <c r="A12" s="70">
        <f t="shared" si="2"/>
        <v>10</v>
      </c>
      <c r="B12" s="182">
        <v>0.72000000000000008</v>
      </c>
      <c r="C12" s="183">
        <v>1.5916545273030859E-2</v>
      </c>
      <c r="D12" s="184">
        <f t="shared" si="1"/>
        <v>1.7981511911006647</v>
      </c>
      <c r="E12" s="445">
        <f t="shared" si="0"/>
        <v>298.62137553448468</v>
      </c>
      <c r="F12" s="188"/>
      <c r="G12" s="188"/>
      <c r="H12" s="188"/>
      <c r="I12" s="187"/>
      <c r="J12" s="187"/>
      <c r="K12" s="187"/>
      <c r="L12" s="187"/>
      <c r="M12" s="187"/>
    </row>
    <row r="13" spans="1:13" x14ac:dyDescent="0.3">
      <c r="A13" s="70">
        <f t="shared" si="2"/>
        <v>11</v>
      </c>
      <c r="B13" s="182">
        <v>0.8</v>
      </c>
      <c r="C13" s="183">
        <v>1.5627172403945112E-2</v>
      </c>
      <c r="D13" s="184">
        <f t="shared" si="1"/>
        <v>1.806119596546111</v>
      </c>
      <c r="E13" s="445">
        <f t="shared" si="0"/>
        <v>298.14996466833207</v>
      </c>
      <c r="F13" s="188"/>
      <c r="G13" s="188"/>
      <c r="H13" s="188"/>
      <c r="I13" s="187"/>
      <c r="J13" s="187"/>
      <c r="K13" s="187"/>
      <c r="L13" s="187"/>
      <c r="M13" s="187"/>
    </row>
    <row r="14" spans="1:13" x14ac:dyDescent="0.3">
      <c r="A14" s="70">
        <f t="shared" si="2"/>
        <v>12</v>
      </c>
      <c r="B14" s="182">
        <v>0.88</v>
      </c>
      <c r="C14" s="183">
        <v>1.5339197342930129E-2</v>
      </c>
      <c r="D14" s="184">
        <f t="shared" si="1"/>
        <v>1.814197365201673</v>
      </c>
      <c r="E14" s="445">
        <f t="shared" si="0"/>
        <v>297.67208387466906</v>
      </c>
      <c r="F14" s="188"/>
      <c r="G14" s="188"/>
      <c r="H14" s="188"/>
      <c r="I14" s="187"/>
      <c r="J14" s="187"/>
      <c r="K14" s="187"/>
      <c r="L14" s="187"/>
      <c r="M14" s="187"/>
    </row>
    <row r="15" spans="1:13" x14ac:dyDescent="0.3">
      <c r="A15" s="70">
        <f t="shared" si="2"/>
        <v>13</v>
      </c>
      <c r="B15" s="182">
        <v>0.96000000000000019</v>
      </c>
      <c r="C15" s="183">
        <v>1.5052597747525169E-2</v>
      </c>
      <c r="D15" s="184">
        <f t="shared" si="1"/>
        <v>1.8223885439199861</v>
      </c>
      <c r="E15" s="445">
        <f t="shared" si="0"/>
        <v>297.18749374169363</v>
      </c>
      <c r="F15" s="188"/>
      <c r="G15" s="188"/>
      <c r="H15" s="188"/>
      <c r="I15" s="187"/>
      <c r="J15" s="187"/>
      <c r="K15" s="187"/>
      <c r="L15" s="187"/>
      <c r="M15" s="187"/>
    </row>
    <row r="16" spans="1:13" x14ac:dyDescent="0.3">
      <c r="A16" s="70">
        <f t="shared" si="2"/>
        <v>14</v>
      </c>
      <c r="B16" s="182">
        <v>1.0399999999999998</v>
      </c>
      <c r="C16" s="183">
        <v>1.4767351918116411E-2</v>
      </c>
      <c r="D16" s="184">
        <f t="shared" si="1"/>
        <v>1.8306973754027944</v>
      </c>
      <c r="E16" s="445">
        <f t="shared" si="0"/>
        <v>296.69594327117068</v>
      </c>
      <c r="F16" s="188"/>
      <c r="G16" s="188"/>
      <c r="H16" s="188"/>
      <c r="I16" s="187"/>
      <c r="J16" s="187"/>
      <c r="K16" s="187"/>
      <c r="L16" s="187"/>
      <c r="M16" s="187"/>
    </row>
    <row r="17" spans="1:13" x14ac:dyDescent="0.3">
      <c r="A17" s="70">
        <f t="shared" si="2"/>
        <v>15</v>
      </c>
      <c r="B17" s="182">
        <v>1.1199999999999999</v>
      </c>
      <c r="C17" s="183">
        <v>1.4483438808268551E-2</v>
      </c>
      <c r="D17" s="184">
        <f t="shared" si="1"/>
        <v>1.8391283111951233</v>
      </c>
      <c r="E17" s="445">
        <f t="shared" si="0"/>
        <v>296.19716910969652</v>
      </c>
      <c r="F17" s="188"/>
      <c r="G17" s="188"/>
      <c r="H17" s="188"/>
      <c r="I17" s="187"/>
      <c r="J17" s="187"/>
      <c r="K17" s="187"/>
      <c r="L17" s="187"/>
      <c r="M17" s="187"/>
    </row>
    <row r="18" spans="1:13" x14ac:dyDescent="0.3">
      <c r="A18" s="70">
        <f t="shared" si="2"/>
        <v>16</v>
      </c>
      <c r="B18" s="182">
        <v>1.2</v>
      </c>
      <c r="C18" s="183">
        <v>1.4200838036865161E-2</v>
      </c>
      <c r="D18" s="184">
        <f t="shared" si="1"/>
        <v>1.8476860257544863</v>
      </c>
      <c r="E18" s="445">
        <f t="shared" si="0"/>
        <v>295.6908947163646</v>
      </c>
      <c r="F18" s="188"/>
      <c r="G18" s="188"/>
      <c r="H18" s="188"/>
      <c r="I18" s="187"/>
      <c r="J18" s="187"/>
      <c r="K18" s="187"/>
      <c r="L18" s="187"/>
      <c r="M18" s="187"/>
    </row>
    <row r="19" spans="1:13" x14ac:dyDescent="0.3">
      <c r="A19" s="70">
        <f t="shared" si="2"/>
        <v>17</v>
      </c>
      <c r="B19" s="182">
        <v>1.28</v>
      </c>
      <c r="C19" s="183">
        <v>1.391952990225268E-2</v>
      </c>
      <c r="D19" s="184">
        <f t="shared" si="1"/>
        <v>1.8563754317013972</v>
      </c>
      <c r="E19" s="445">
        <f t="shared" si="0"/>
        <v>295.17682946054538</v>
      </c>
      <c r="F19" s="188"/>
      <c r="G19" s="188"/>
      <c r="H19" s="188"/>
      <c r="I19" s="187"/>
      <c r="J19" s="187"/>
      <c r="K19" s="187"/>
      <c r="L19" s="187"/>
      <c r="M19" s="187"/>
    </row>
    <row r="20" spans="1:13" x14ac:dyDescent="0.3">
      <c r="A20" s="70">
        <f t="shared" si="2"/>
        <v>18</v>
      </c>
      <c r="B20" s="182">
        <v>1.36</v>
      </c>
      <c r="C20" s="183">
        <v>1.3639495398606601E-2</v>
      </c>
      <c r="D20" s="184">
        <f t="shared" si="1"/>
        <v>1.8652016963697433</v>
      </c>
      <c r="E20" s="445">
        <f t="shared" si="0"/>
        <v>294.65466764276596</v>
      </c>
      <c r="F20" s="188"/>
      <c r="G20" s="188"/>
      <c r="H20" s="188"/>
      <c r="I20" s="187"/>
      <c r="J20" s="187"/>
      <c r="K20" s="187"/>
      <c r="L20" s="187"/>
      <c r="M20" s="187"/>
    </row>
    <row r="21" spans="1:13" x14ac:dyDescent="0.3">
      <c r="A21" s="70">
        <f t="shared" si="2"/>
        <v>19</v>
      </c>
      <c r="B21" s="182">
        <v>1.4400000000000002</v>
      </c>
      <c r="C21" s="183">
        <v>1.336071623476635E-2</v>
      </c>
      <c r="D21" s="184">
        <f t="shared" si="1"/>
        <v>1.8741702597894303</v>
      </c>
      <c r="E21" s="445">
        <f t="shared" si="0"/>
        <v>294.12408743085734</v>
      </c>
      <c r="F21" s="188"/>
      <c r="G21" s="188"/>
      <c r="H21" s="188"/>
      <c r="I21" s="187"/>
      <c r="J21" s="187"/>
      <c r="K21" s="187"/>
      <c r="L21" s="187"/>
      <c r="M21" s="187"/>
    </row>
    <row r="22" spans="1:13" x14ac:dyDescent="0.3">
      <c r="A22" s="70">
        <f t="shared" si="2"/>
        <v>20</v>
      </c>
      <c r="B22" s="182">
        <v>1.52</v>
      </c>
      <c r="C22" s="183">
        <v>1.3083174855817271E-2</v>
      </c>
      <c r="D22" s="184">
        <f t="shared" si="1"/>
        <v>1.8832868542494161</v>
      </c>
      <c r="E22" s="445">
        <f t="shared" si="0"/>
        <v>293.58474970260454</v>
      </c>
      <c r="F22" s="188"/>
      <c r="G22" s="188"/>
      <c r="H22" s="188"/>
      <c r="I22" s="187"/>
      <c r="J22" s="187"/>
      <c r="K22" s="187"/>
      <c r="L22" s="187"/>
      <c r="M22" s="187"/>
    </row>
    <row r="23" spans="1:13" x14ac:dyDescent="0.3">
      <c r="A23" s="70">
        <f t="shared" si="2"/>
        <v>21</v>
      </c>
      <c r="B23" s="182">
        <v>1.6</v>
      </c>
      <c r="C23" s="183">
        <v>1.280685446773459E-2</v>
      </c>
      <c r="D23" s="184">
        <f t="shared" si="1"/>
        <v>1.8925575256070941</v>
      </c>
      <c r="E23" s="445">
        <f t="shared" si="0"/>
        <v>293.03629678508435</v>
      </c>
      <c r="F23" s="188"/>
      <c r="G23" s="188"/>
      <c r="H23" s="188"/>
      <c r="I23" s="187"/>
      <c r="J23" s="187"/>
      <c r="K23" s="187"/>
      <c r="L23" s="187"/>
      <c r="M23" s="187"/>
    </row>
    <row r="24" spans="1:13" x14ac:dyDescent="0.3">
      <c r="A24" s="70">
        <f t="shared" si="2"/>
        <v>22</v>
      </c>
      <c r="B24" s="182">
        <v>1.6800000000000002</v>
      </c>
      <c r="C24" s="183">
        <v>1.253173906544673E-2</v>
      </c>
      <c r="D24" s="184">
        <f t="shared" si="1"/>
        <v>1.9019886565302311</v>
      </c>
      <c r="E24" s="445">
        <f t="shared" si="0"/>
        <v>292.47835107967154</v>
      </c>
      <c r="F24" s="188"/>
      <c r="G24" s="188"/>
      <c r="H24" s="188"/>
      <c r="I24" s="187"/>
      <c r="J24" s="187"/>
      <c r="K24" s="187"/>
      <c r="L24" s="187"/>
      <c r="M24" s="187"/>
    </row>
    <row r="25" spans="1:13" x14ac:dyDescent="0.3">
      <c r="A25" s="70">
        <f t="shared" si="2"/>
        <v>23</v>
      </c>
      <c r="B25" s="182">
        <v>1.76</v>
      </c>
      <c r="C25" s="183">
        <v>1.225781346472391E-2</v>
      </c>
      <c r="D25" s="184">
        <f t="shared" si="1"/>
        <v>1.9115869918807504</v>
      </c>
      <c r="E25" s="445">
        <f t="shared" si="0"/>
        <v>291.91051356033483</v>
      </c>
      <c r="F25" s="188"/>
      <c r="G25" s="188"/>
      <c r="H25" s="188"/>
      <c r="I25" s="187"/>
      <c r="J25" s="187"/>
      <c r="K25" s="187"/>
      <c r="L25" s="187"/>
      <c r="M25" s="187"/>
    </row>
    <row r="26" spans="1:13" x14ac:dyDescent="0.3">
      <c r="A26" s="70">
        <f t="shared" si="2"/>
        <v>24</v>
      </c>
      <c r="B26" s="182">
        <v>1.84</v>
      </c>
      <c r="C26" s="183">
        <v>1.198506333835451E-2</v>
      </c>
      <c r="D26" s="184">
        <f t="shared" si="1"/>
        <v>1.9213596664759536</v>
      </c>
      <c r="E26" s="445">
        <f t="shared" si="0"/>
        <v>291.33236213128259</v>
      </c>
      <c r="F26" s="188"/>
      <c r="G26" s="188"/>
      <c r="H26" s="188"/>
      <c r="I26" s="187"/>
      <c r="J26" s="187"/>
      <c r="K26" s="187"/>
      <c r="L26" s="187"/>
      <c r="M26" s="187"/>
    </row>
    <row r="27" spans="1:13" x14ac:dyDescent="0.3">
      <c r="A27" s="70">
        <f t="shared" si="2"/>
        <v>25</v>
      </c>
      <c r="B27" s="182">
        <v>1.9200000000000002</v>
      </c>
      <c r="C27" s="183">
        <v>1.1713475257136939E-2</v>
      </c>
      <c r="D27" s="184">
        <f t="shared" si="1"/>
        <v>1.9313142354928263</v>
      </c>
      <c r="E27" s="445">
        <f t="shared" si="0"/>
        <v>290.74344982824442</v>
      </c>
      <c r="F27" s="188"/>
      <c r="G27" s="188"/>
      <c r="H27" s="188"/>
      <c r="I27" s="187"/>
      <c r="J27" s="187"/>
      <c r="K27" s="187"/>
      <c r="L27" s="187"/>
      <c r="M27" s="187"/>
    </row>
    <row r="28" spans="1:13" x14ac:dyDescent="0.3">
      <c r="A28" s="70">
        <f t="shared" si="2"/>
        <v>26</v>
      </c>
      <c r="B28" s="182">
        <v>2</v>
      </c>
      <c r="C28" s="183">
        <v>1.144303673629048E-2</v>
      </c>
      <c r="D28" s="184">
        <f t="shared" si="1"/>
        <v>1.941458707815473</v>
      </c>
      <c r="E28" s="445">
        <f t="shared" si="0"/>
        <v>290.14330284563664</v>
      </c>
      <c r="F28" s="188"/>
      <c r="G28" s="188"/>
      <c r="H28" s="188"/>
      <c r="I28" s="187"/>
      <c r="J28" s="187"/>
      <c r="K28" s="187"/>
      <c r="L28" s="187"/>
      <c r="M28" s="187"/>
    </row>
    <row r="29" spans="1:13" x14ac:dyDescent="0.3">
      <c r="A29" s="70">
        <f t="shared" si="2"/>
        <v>27</v>
      </c>
      <c r="B29" s="182">
        <v>2.0799999999999996</v>
      </c>
      <c r="C29" s="183">
        <v>1.117373628797661E-2</v>
      </c>
      <c r="D29" s="184">
        <f t="shared" si="1"/>
        <v>1.9518015826651383</v>
      </c>
      <c r="E29" s="445">
        <f t="shared" si="0"/>
        <v>289.53141836953046</v>
      </c>
      <c r="F29" s="188"/>
      <c r="G29" s="188"/>
      <c r="H29" s="188"/>
      <c r="I29" s="187"/>
      <c r="J29" s="187"/>
      <c r="K29" s="187"/>
      <c r="L29" s="187"/>
      <c r="M29" s="187"/>
    </row>
    <row r="30" spans="1:13" x14ac:dyDescent="0.3">
      <c r="A30" s="70">
        <f t="shared" si="2"/>
        <v>28</v>
      </c>
      <c r="B30" s="182">
        <v>2.16</v>
      </c>
      <c r="C30" s="183">
        <v>1.0905563480724721E-2</v>
      </c>
      <c r="D30" s="184">
        <f t="shared" si="1"/>
        <v>1.9623518898975549</v>
      </c>
      <c r="E30" s="445">
        <f t="shared" si="0"/>
        <v>288.90726219366064</v>
      </c>
      <c r="F30" s="188"/>
      <c r="G30" s="188"/>
      <c r="H30" s="188"/>
      <c r="I30" s="187"/>
      <c r="J30" s="187"/>
      <c r="K30" s="187"/>
      <c r="L30" s="187"/>
      <c r="M30" s="187"/>
    </row>
    <row r="31" spans="1:13" x14ac:dyDescent="0.3">
      <c r="A31" s="70">
        <f t="shared" si="2"/>
        <v>29</v>
      </c>
      <c r="B31" s="182">
        <v>2.2399999999999998</v>
      </c>
      <c r="C31" s="183">
        <v>1.063850900667572E-2</v>
      </c>
      <c r="D31" s="184">
        <f t="shared" si="1"/>
        <v>1.9731192344044139</v>
      </c>
      <c r="E31" s="445">
        <f t="shared" si="0"/>
        <v>288.27026609263487</v>
      </c>
      <c r="F31" s="188"/>
      <c r="G31" s="188"/>
      <c r="H31" s="188"/>
      <c r="I31" s="187"/>
      <c r="J31" s="187"/>
      <c r="K31" s="187"/>
      <c r="L31" s="187"/>
      <c r="M31" s="187"/>
    </row>
    <row r="32" spans="1:13" x14ac:dyDescent="0.3">
      <c r="A32" s="70">
        <f t="shared" si="2"/>
        <v>30</v>
      </c>
      <c r="B32" s="182">
        <v>2.3199999999999998</v>
      </c>
      <c r="C32" s="183">
        <v>1.037256475769651E-2</v>
      </c>
      <c r="D32" s="184">
        <f t="shared" si="1"/>
        <v>1.984113845115768</v>
      </c>
      <c r="E32" s="445">
        <f t="shared" si="0"/>
        <v>287.61982492295118</v>
      </c>
      <c r="F32" s="188"/>
      <c r="G32" s="188"/>
      <c r="H32" s="188"/>
      <c r="I32" s="187"/>
      <c r="J32" s="187"/>
      <c r="K32" s="187"/>
      <c r="L32" s="187"/>
      <c r="M32" s="187"/>
    </row>
    <row r="33" spans="1:13" x14ac:dyDescent="0.3">
      <c r="A33" s="70">
        <f t="shared" si="2"/>
        <v>31</v>
      </c>
      <c r="B33" s="182">
        <v>2.4</v>
      </c>
      <c r="C33" s="183">
        <v>1.0107723911581599E-2</v>
      </c>
      <c r="D33" s="184">
        <f t="shared" si="1"/>
        <v>1.9953466291694333</v>
      </c>
      <c r="E33" s="445">
        <f t="shared" si="0"/>
        <v>286.95529341833634</v>
      </c>
      <c r="F33" s="188"/>
      <c r="G33" s="188"/>
      <c r="H33" s="188"/>
      <c r="I33" s="187"/>
      <c r="J33" s="187"/>
      <c r="K33" s="187"/>
      <c r="L33" s="187"/>
      <c r="M33" s="187"/>
    </row>
    <row r="34" spans="1:13" x14ac:dyDescent="0.3">
      <c r="A34" s="70">
        <f t="shared" si="2"/>
        <v>32</v>
      </c>
      <c r="B34" s="182">
        <v>2.48</v>
      </c>
      <c r="C34" s="183">
        <v>9.8439810297494285E-3</v>
      </c>
      <c r="D34" s="184">
        <f t="shared" si="1"/>
        <v>2.0068292318935628</v>
      </c>
      <c r="E34" s="445">
        <f t="shared" si="0"/>
        <v>286.27598264117682</v>
      </c>
      <c r="F34" s="188"/>
      <c r="G34" s="188"/>
      <c r="H34" s="188"/>
      <c r="I34" s="187"/>
      <c r="J34" s="187"/>
      <c r="K34" s="187"/>
      <c r="L34" s="187"/>
      <c r="M34" s="187"/>
    </row>
    <row r="35" spans="1:13" x14ac:dyDescent="0.3">
      <c r="A35" s="70">
        <f t="shared" si="2"/>
        <v>33</v>
      </c>
      <c r="B35" s="182">
        <v>2.56</v>
      </c>
      <c r="C35" s="183">
        <v>9.5813321680660625E-3</v>
      </c>
      <c r="D35" s="184">
        <f t="shared" si="1"/>
        <v>2.0185741033413107</v>
      </c>
      <c r="E35" s="445">
        <f t="shared" si="0"/>
        <v>285.58115604632803</v>
      </c>
      <c r="F35" s="188"/>
      <c r="G35" s="188"/>
      <c r="H35" s="188"/>
      <c r="I35" s="187"/>
      <c r="J35" s="187"/>
      <c r="K35" s="187"/>
      <c r="L35" s="187"/>
      <c r="M35" s="187"/>
    </row>
    <row r="36" spans="1:13" x14ac:dyDescent="0.3">
      <c r="A36" s="70">
        <f t="shared" si="2"/>
        <v>34</v>
      </c>
      <c r="B36" s="182">
        <v>2.64</v>
      </c>
      <c r="C36" s="183">
        <v>9.3197750026927598E-3</v>
      </c>
      <c r="D36" s="184">
        <f t="shared" si="1"/>
        <v>2.030594572224182</v>
      </c>
      <c r="E36" s="445">
        <f t="shared" si="0"/>
        <v>284.87002510721743</v>
      </c>
      <c r="F36" s="188"/>
      <c r="G36" s="188"/>
      <c r="H36" s="188"/>
      <c r="I36" s="187"/>
      <c r="J36" s="187"/>
      <c r="K36" s="187"/>
      <c r="L36" s="187"/>
      <c r="M36" s="187"/>
    </row>
    <row r="37" spans="1:13" x14ac:dyDescent="0.3">
      <c r="A37" s="70">
        <f t="shared" si="2"/>
        <v>35</v>
      </c>
      <c r="B37" s="182">
        <v>2.72</v>
      </c>
      <c r="C37" s="183">
        <v>9.059308973165486E-3</v>
      </c>
      <c r="D37" s="184">
        <f t="shared" si="1"/>
        <v>2.0429049282157545</v>
      </c>
      <c r="E37" s="445">
        <f t="shared" si="0"/>
        <v>284.14174444675598</v>
      </c>
      <c r="F37" s="188"/>
      <c r="G37" s="188"/>
      <c r="H37" s="188"/>
      <c r="I37" s="187"/>
      <c r="J37" s="187"/>
      <c r="K37" s="187"/>
      <c r="L37" s="187"/>
      <c r="M37" s="187"/>
    </row>
    <row r="38" spans="1:13" x14ac:dyDescent="0.3">
      <c r="A38" s="70">
        <f t="shared" si="2"/>
        <v>36</v>
      </c>
      <c r="B38" s="182">
        <v>2.8</v>
      </c>
      <c r="C38" s="183">
        <v>8.7999354452815252E-3</v>
      </c>
      <c r="D38" s="184">
        <f t="shared" si="1"/>
        <v>2.0555205137431094</v>
      </c>
      <c r="E38" s="445">
        <f t="shared" si="0"/>
        <v>283.39540640695765</v>
      </c>
      <c r="F38" s="188"/>
      <c r="G38" s="188"/>
      <c r="H38" s="188"/>
      <c r="I38" s="187"/>
      <c r="J38" s="187"/>
      <c r="K38" s="187"/>
      <c r="L38" s="187"/>
      <c r="M38" s="187"/>
    </row>
    <row r="39" spans="1:13" x14ac:dyDescent="0.3">
      <c r="A39" s="70">
        <f t="shared" si="2"/>
        <v>37</v>
      </c>
      <c r="B39" s="182">
        <v>2.8800000000000003</v>
      </c>
      <c r="C39" s="183">
        <v>8.5416578968018474E-3</v>
      </c>
      <c r="D39" s="184">
        <f t="shared" si="1"/>
        <v>2.0684578265531224</v>
      </c>
      <c r="E39" s="445">
        <f t="shared" si="0"/>
        <v>282.63003498111732</v>
      </c>
      <c r="F39" s="188"/>
      <c r="G39" s="188"/>
      <c r="H39" s="188"/>
      <c r="I39" s="187"/>
      <c r="J39" s="187"/>
      <c r="K39" s="187"/>
      <c r="L39" s="187"/>
      <c r="M39" s="187"/>
    </row>
    <row r="40" spans="1:13" x14ac:dyDescent="0.3">
      <c r="A40" s="70">
        <f t="shared" si="2"/>
        <v>38</v>
      </c>
      <c r="B40" s="182">
        <v>2.96</v>
      </c>
      <c r="C40" s="183">
        <v>8.2844821294904315E-3</v>
      </c>
      <c r="D40" s="184">
        <f t="shared" si="1"/>
        <v>2.0817346345390453</v>
      </c>
      <c r="E40" s="445">
        <f t="shared" si="0"/>
        <v>281.8445790206701</v>
      </c>
      <c r="F40" s="188"/>
      <c r="G40" s="188"/>
      <c r="H40" s="188"/>
      <c r="I40" s="187"/>
      <c r="J40" s="187"/>
      <c r="K40" s="187"/>
      <c r="L40" s="187"/>
      <c r="M40" s="187"/>
    </row>
    <row r="41" spans="1:13" x14ac:dyDescent="0.3">
      <c r="A41" s="70">
        <f t="shared" si="2"/>
        <v>39</v>
      </c>
      <c r="B41" s="182">
        <v>3.04</v>
      </c>
      <c r="C41" s="183">
        <v>8.0284165116181663E-3</v>
      </c>
      <c r="D41" s="184">
        <f t="shared" si="1"/>
        <v>2.0953701045446524</v>
      </c>
      <c r="E41" s="445">
        <f t="shared" si="0"/>
        <v>281.03790461513836</v>
      </c>
      <c r="F41" s="188"/>
      <c r="G41" s="188"/>
      <c r="H41" s="188"/>
      <c r="I41" s="187"/>
      <c r="J41" s="187"/>
      <c r="K41" s="187"/>
      <c r="L41" s="187"/>
      <c r="M41" s="187"/>
    </row>
    <row r="42" spans="1:13" x14ac:dyDescent="0.3">
      <c r="A42" s="70">
        <f t="shared" si="2"/>
        <v>40</v>
      </c>
      <c r="B42" s="182">
        <v>3.12</v>
      </c>
      <c r="C42" s="183">
        <v>7.7734722557764487E-3</v>
      </c>
      <c r="D42" s="184">
        <f t="shared" si="1"/>
        <v>2.1093849471346582</v>
      </c>
      <c r="E42" s="445">
        <f t="shared" si="0"/>
        <v>280.20878652751361</v>
      </c>
      <c r="F42" s="188"/>
      <c r="G42" s="188"/>
      <c r="H42" s="188"/>
      <c r="I42" s="187"/>
      <c r="J42" s="187"/>
      <c r="K42" s="187"/>
      <c r="L42" s="187"/>
      <c r="M42" s="187"/>
    </row>
    <row r="43" spans="1:13" x14ac:dyDescent="0.3">
      <c r="A43" s="70">
        <f t="shared" si="2"/>
        <v>41</v>
      </c>
      <c r="B43" s="182">
        <v>3.2</v>
      </c>
      <c r="C43" s="183">
        <v>7.5196637376954154E-3</v>
      </c>
      <c r="D43" s="184">
        <f t="shared" si="1"/>
        <v>2.1238015796382146</v>
      </c>
      <c r="E43" s="445">
        <f t="shared" si="0"/>
        <v>279.35589854860325</v>
      </c>
      <c r="F43" s="188"/>
      <c r="G43" s="188"/>
      <c r="H43" s="188"/>
      <c r="I43" s="187"/>
      <c r="J43" s="187"/>
      <c r="K43" s="187"/>
      <c r="L43" s="187"/>
      <c r="M43" s="187"/>
    </row>
    <row r="44" spans="1:13" x14ac:dyDescent="0.3">
      <c r="A44" s="70">
        <f t="shared" si="2"/>
        <v>42</v>
      </c>
      <c r="B44" s="182">
        <v>3.28</v>
      </c>
      <c r="C44" s="183">
        <v>7.267008862766205E-3</v>
      </c>
      <c r="D44" s="184">
        <f t="shared" si="1"/>
        <v>2.1386443101455166</v>
      </c>
      <c r="E44" s="445">
        <f t="shared" si="0"/>
        <v>278.47780261179128</v>
      </c>
      <c r="F44" s="188"/>
      <c r="G44" s="188"/>
      <c r="H44" s="188"/>
      <c r="I44" s="187"/>
      <c r="J44" s="187"/>
      <c r="K44" s="187"/>
      <c r="L44" s="187"/>
      <c r="M44" s="187"/>
    </row>
    <row r="45" spans="1:13" x14ac:dyDescent="0.3">
      <c r="A45" s="70">
        <f t="shared" si="2"/>
        <v>43</v>
      </c>
      <c r="B45" s="182">
        <v>3.3600000000000003</v>
      </c>
      <c r="C45" s="183">
        <v>7.0155294881546967E-3</v>
      </c>
      <c r="D45" s="184">
        <f t="shared" si="1"/>
        <v>2.1539395455756263</v>
      </c>
      <c r="E45" s="445">
        <f t="shared" si="0"/>
        <v>277.57293648374593</v>
      </c>
      <c r="F45" s="188"/>
      <c r="G45" s="188"/>
      <c r="H45" s="188"/>
      <c r="I45" s="187"/>
      <c r="J45" s="187"/>
      <c r="K45" s="187"/>
      <c r="L45" s="187"/>
      <c r="M45" s="187"/>
    </row>
    <row r="46" spans="1:13" x14ac:dyDescent="0.3">
      <c r="A46" s="70">
        <f t="shared" si="2"/>
        <v>44</v>
      </c>
      <c r="B46" s="182">
        <v>3.44</v>
      </c>
      <c r="C46" s="183">
        <v>6.7652519097938244E-3</v>
      </c>
      <c r="D46" s="184">
        <f t="shared" si="1"/>
        <v>2.1697160274482483</v>
      </c>
      <c r="E46" s="445">
        <f t="shared" si="0"/>
        <v>276.63959981616165</v>
      </c>
      <c r="F46" s="188"/>
      <c r="G46" s="188"/>
      <c r="H46" s="188"/>
      <c r="I46" s="187"/>
      <c r="J46" s="187"/>
      <c r="K46" s="187"/>
      <c r="L46" s="187"/>
      <c r="M46" s="187"/>
    </row>
    <row r="47" spans="1:13" x14ac:dyDescent="0.3">
      <c r="A47" s="70">
        <f t="shared" si="2"/>
        <v>45</v>
      </c>
      <c r="B47" s="182">
        <v>3.52</v>
      </c>
      <c r="C47" s="183">
        <v>6.5162074251875236E-3</v>
      </c>
      <c r="D47" s="184">
        <f t="shared" si="1"/>
        <v>2.1860050995967151</v>
      </c>
      <c r="E47" s="445">
        <f t="shared" si="0"/>
        <v>275.67593830785836</v>
      </c>
      <c r="F47" s="188"/>
      <c r="G47" s="188"/>
      <c r="H47" s="188"/>
      <c r="I47" s="187"/>
      <c r="J47" s="187"/>
      <c r="K47" s="187"/>
      <c r="L47" s="187"/>
      <c r="M47" s="187"/>
    </row>
    <row r="48" spans="1:13" x14ac:dyDescent="0.3">
      <c r="A48" s="70">
        <f t="shared" si="2"/>
        <v>46</v>
      </c>
      <c r="B48" s="182">
        <v>3.6</v>
      </c>
      <c r="C48" s="183">
        <v>6.2684329848834231E-3</v>
      </c>
      <c r="D48" s="184">
        <f t="shared" si="1"/>
        <v>2.2028410127696501</v>
      </c>
      <c r="E48" s="445">
        <f t="shared" si="0"/>
        <v>274.67992568454747</v>
      </c>
      <c r="F48" s="188"/>
      <c r="G48" s="188"/>
      <c r="H48" s="188"/>
      <c r="I48" s="187"/>
      <c r="J48" s="187"/>
      <c r="K48" s="187"/>
      <c r="L48" s="187"/>
      <c r="M48" s="187"/>
    </row>
    <row r="49" spans="1:13" x14ac:dyDescent="0.3">
      <c r="A49" s="70">
        <f t="shared" si="2"/>
        <v>47</v>
      </c>
      <c r="B49" s="182">
        <v>3.68</v>
      </c>
      <c r="C49" s="183">
        <v>6.0219719477064611E-3</v>
      </c>
      <c r="D49" s="184">
        <f t="shared" si="1"/>
        <v>2.2202612719027455</v>
      </c>
      <c r="E49" s="445">
        <f t="shared" si="0"/>
        <v>273.64934315423358</v>
      </c>
      <c r="F49" s="188"/>
      <c r="G49" s="188"/>
      <c r="H49" s="188"/>
      <c r="I49" s="187"/>
      <c r="J49" s="187"/>
      <c r="K49" s="187"/>
      <c r="L49" s="187"/>
      <c r="M49" s="187"/>
    </row>
    <row r="50" spans="1:13" x14ac:dyDescent="0.3">
      <c r="A50" s="70">
        <f t="shared" si="2"/>
        <v>48</v>
      </c>
      <c r="B50" s="182">
        <v>3.76</v>
      </c>
      <c r="C50" s="183">
        <v>5.7768749574142091E-3</v>
      </c>
      <c r="D50" s="184">
        <f t="shared" si="1"/>
        <v>2.2383070328208405</v>
      </c>
      <c r="E50" s="445">
        <f t="shared" si="0"/>
        <v>272.58175593831908</v>
      </c>
      <c r="F50" s="188"/>
      <c r="G50" s="188"/>
      <c r="H50" s="188"/>
      <c r="I50" s="187"/>
      <c r="J50" s="187"/>
      <c r="K50" s="187"/>
      <c r="L50" s="187"/>
      <c r="M50" s="187"/>
    </row>
    <row r="51" spans="1:13" x14ac:dyDescent="0.3">
      <c r="A51" s="70">
        <f t="shared" si="2"/>
        <v>49</v>
      </c>
      <c r="B51" s="182">
        <v>3.8400000000000007</v>
      </c>
      <c r="C51" s="183">
        <v>5.5332009613454766E-3</v>
      </c>
      <c r="D51" s="184">
        <f t="shared" si="1"/>
        <v>2.2570235562780772</v>
      </c>
      <c r="E51" s="445">
        <f t="shared" si="0"/>
        <v>271.47448641058895</v>
      </c>
      <c r="F51" s="188"/>
      <c r="G51" s="188"/>
      <c r="H51" s="188"/>
      <c r="I51" s="187"/>
      <c r="J51" s="187"/>
      <c r="K51" s="187"/>
      <c r="L51" s="187"/>
      <c r="M51" s="187"/>
    </row>
    <row r="52" spans="1:13" x14ac:dyDescent="0.3">
      <c r="A52" s="70">
        <f t="shared" si="2"/>
        <v>50</v>
      </c>
      <c r="B52" s="182">
        <v>3.9200000000000008</v>
      </c>
      <c r="C52" s="183">
        <v>5.2910183948614046E-3</v>
      </c>
      <c r="D52" s="184">
        <f t="shared" si="1"/>
        <v>2.276460728588352</v>
      </c>
      <c r="E52" s="445">
        <f t="shared" si="0"/>
        <v>270.32458329671312</v>
      </c>
      <c r="F52" s="188"/>
      <c r="G52" s="188"/>
      <c r="H52" s="188"/>
      <c r="I52" s="187"/>
      <c r="J52" s="187"/>
      <c r="K52" s="187"/>
      <c r="L52" s="187"/>
      <c r="M52" s="187"/>
    </row>
    <row r="53" spans="1:13" x14ac:dyDescent="0.3">
      <c r="A53" s="70">
        <f t="shared" si="2"/>
        <v>51</v>
      </c>
      <c r="B53" s="182">
        <v>4</v>
      </c>
      <c r="C53" s="183">
        <v>5.0504065588447764E-3</v>
      </c>
      <c r="D53" s="184">
        <f t="shared" si="1"/>
        <v>2.2966736596722588</v>
      </c>
      <c r="E53" s="445">
        <f t="shared" si="0"/>
        <v>269.12878629378918</v>
      </c>
      <c r="F53" s="188"/>
      <c r="G53" s="188"/>
      <c r="H53" s="188"/>
      <c r="I53" s="187"/>
      <c r="J53" s="187"/>
      <c r="K53" s="187"/>
      <c r="L53" s="187"/>
      <c r="M53" s="187"/>
    </row>
    <row r="54" spans="1:13" x14ac:dyDescent="0.3">
      <c r="A54" s="70">
        <f t="shared" si="2"/>
        <v>52</v>
      </c>
      <c r="B54" s="182">
        <v>4.08</v>
      </c>
      <c r="C54" s="183">
        <v>4.8114572210567587E-3</v>
      </c>
      <c r="D54" s="184">
        <f t="shared" si="1"/>
        <v>2.3177233711899494</v>
      </c>
      <c r="E54" s="445">
        <f t="shared" si="0"/>
        <v>267.88348536040257</v>
      </c>
      <c r="F54" s="188"/>
      <c r="G54" s="188"/>
      <c r="H54" s="188"/>
      <c r="I54" s="187"/>
      <c r="J54" s="187"/>
      <c r="K54" s="187"/>
      <c r="L54" s="187"/>
      <c r="M54" s="187"/>
    </row>
    <row r="55" spans="1:13" x14ac:dyDescent="0.3">
      <c r="A55" s="70">
        <f t="shared" si="2"/>
        <v>53</v>
      </c>
      <c r="B55" s="182">
        <v>4.160000000000001</v>
      </c>
      <c r="C55" s="183">
        <v>4.5742764754314073E-3</v>
      </c>
      <c r="D55" s="184">
        <f t="shared" si="1"/>
        <v>2.3396775895925148</v>
      </c>
      <c r="E55" s="445">
        <f t="shared" si="0"/>
        <v>266.58467379970682</v>
      </c>
      <c r="F55" s="188"/>
      <c r="G55" s="188"/>
      <c r="H55" s="188"/>
      <c r="I55" s="187"/>
      <c r="J55" s="187"/>
      <c r="K55" s="187"/>
      <c r="L55" s="187"/>
      <c r="M55" s="187"/>
    </row>
    <row r="56" spans="1:13" x14ac:dyDescent="0.3">
      <c r="A56" s="70">
        <f t="shared" si="2"/>
        <v>54</v>
      </c>
      <c r="B56" s="182">
        <v>4.2400000000000011</v>
      </c>
      <c r="C56" s="183">
        <v>4.3389868958634229E-3</v>
      </c>
      <c r="D56" s="184">
        <f t="shared" si="1"/>
        <v>2.3626116614777941</v>
      </c>
      <c r="E56" s="445">
        <f t="shared" si="0"/>
        <v>265.22789410697374</v>
      </c>
      <c r="F56" s="188"/>
      <c r="G56" s="188"/>
      <c r="H56" s="188"/>
      <c r="I56" s="187"/>
      <c r="J56" s="187"/>
      <c r="K56" s="187"/>
      <c r="L56" s="187"/>
      <c r="M56" s="187"/>
    </row>
    <row r="57" spans="1:13" x14ac:dyDescent="0.3">
      <c r="A57" s="70">
        <f t="shared" si="2"/>
        <v>55</v>
      </c>
      <c r="B57" s="182">
        <v>4.32</v>
      </c>
      <c r="C57" s="183">
        <v>4.1057300218025304E-3</v>
      </c>
      <c r="D57" s="184">
        <f t="shared" si="1"/>
        <v>2.3866096116863922</v>
      </c>
      <c r="E57" s="445">
        <f t="shared" si="0"/>
        <v>263.80817537263306</v>
      </c>
      <c r="F57" s="188"/>
      <c r="G57" s="188"/>
      <c r="H57" s="188"/>
      <c r="I57" s="187"/>
      <c r="J57" s="187"/>
      <c r="K57" s="187"/>
      <c r="L57" s="187"/>
      <c r="M57" s="187"/>
    </row>
    <row r="58" spans="1:13" x14ac:dyDescent="0.3">
      <c r="A58" s="70">
        <f t="shared" si="2"/>
        <v>56</v>
      </c>
      <c r="B58" s="182">
        <v>4.4000000000000004</v>
      </c>
      <c r="C58" s="183">
        <v>3.8746692105587339E-3</v>
      </c>
      <c r="D58" s="184">
        <f t="shared" si="1"/>
        <v>2.4117653682960278</v>
      </c>
      <c r="E58" s="445">
        <f t="shared" si="0"/>
        <v>262.31996081160696</v>
      </c>
      <c r="F58" s="188"/>
      <c r="G58" s="188"/>
      <c r="H58" s="188"/>
      <c r="I58" s="187"/>
      <c r="J58" s="187"/>
      <c r="K58" s="187"/>
      <c r="L58" s="187"/>
      <c r="M58" s="187"/>
    </row>
    <row r="59" spans="1:13" x14ac:dyDescent="0.3">
      <c r="A59" s="70">
        <f t="shared" si="2"/>
        <v>57</v>
      </c>
      <c r="B59" s="182">
        <v>4.4799999999999995</v>
      </c>
      <c r="C59" s="183">
        <v>3.645992883418644E-3</v>
      </c>
      <c r="D59" s="184">
        <f t="shared" si="1"/>
        <v>2.4381841833757845</v>
      </c>
      <c r="E59" s="445">
        <f t="shared" si="0"/>
        <v>260.75702371148861</v>
      </c>
      <c r="F59" s="188"/>
      <c r="G59" s="188"/>
      <c r="H59" s="188"/>
      <c r="I59" s="187"/>
      <c r="J59" s="187"/>
      <c r="K59" s="187"/>
      <c r="L59" s="187"/>
      <c r="M59" s="187"/>
    </row>
    <row r="60" spans="1:13" x14ac:dyDescent="0.3">
      <c r="A60" s="70">
        <f t="shared" si="2"/>
        <v>58</v>
      </c>
      <c r="B60" s="182">
        <v>4.5600000000000005</v>
      </c>
      <c r="C60" s="183">
        <v>3.4199181761470341E-3</v>
      </c>
      <c r="D60" s="184">
        <f t="shared" si="1"/>
        <v>2.4659842846084659</v>
      </c>
      <c r="E60" s="445">
        <f t="shared" si="0"/>
        <v>259.11236972256313</v>
      </c>
      <c r="F60" s="188"/>
      <c r="G60" s="188"/>
      <c r="H60" s="188"/>
      <c r="I60" s="187"/>
      <c r="J60" s="187"/>
      <c r="K60" s="187"/>
      <c r="L60" s="187"/>
      <c r="M60" s="187"/>
    </row>
    <row r="61" spans="1:13" x14ac:dyDescent="0.3">
      <c r="A61" s="70">
        <f t="shared" si="2"/>
        <v>59</v>
      </c>
      <c r="B61" s="182">
        <v>4.6399999999999997</v>
      </c>
      <c r="C61" s="183">
        <v>3.1966949744083148E-3</v>
      </c>
      <c r="D61" s="184">
        <f t="shared" si="1"/>
        <v>2.4952988017174369</v>
      </c>
      <c r="E61" s="445">
        <f t="shared" si="0"/>
        <v>257.37812289039641</v>
      </c>
      <c r="F61" s="188"/>
      <c r="G61" s="188"/>
      <c r="H61" s="188"/>
      <c r="I61" s="187"/>
      <c r="J61" s="187"/>
      <c r="K61" s="187"/>
      <c r="L61" s="187"/>
      <c r="M61" s="187"/>
    </row>
    <row r="62" spans="1:13" x14ac:dyDescent="0.3">
      <c r="A62" s="70">
        <f t="shared" si="2"/>
        <v>60</v>
      </c>
      <c r="B62" s="182">
        <v>4.7200000000000006</v>
      </c>
      <c r="C62" s="183">
        <v>2.9766102644778422E-3</v>
      </c>
      <c r="D62" s="184">
        <f t="shared" si="1"/>
        <v>2.52627802496598</v>
      </c>
      <c r="E62" s="445">
        <f t="shared" si="0"/>
        <v>255.54539204301264</v>
      </c>
      <c r="F62" s="188"/>
      <c r="G62" s="188"/>
      <c r="H62" s="188"/>
      <c r="I62" s="187"/>
      <c r="J62" s="187"/>
      <c r="K62" s="187"/>
      <c r="L62" s="187"/>
      <c r="M62" s="187"/>
    </row>
    <row r="63" spans="1:13" x14ac:dyDescent="0.3">
      <c r="A63" s="70">
        <f t="shared" si="2"/>
        <v>61</v>
      </c>
      <c r="B63" s="182">
        <v>4.8</v>
      </c>
      <c r="C63" s="183">
        <v>2.7599926507331212E-3</v>
      </c>
      <c r="D63" s="184">
        <f t="shared" si="1"/>
        <v>2.5590920743660508</v>
      </c>
      <c r="E63" s="445">
        <f t="shared" si="0"/>
        <v>253.60411288050443</v>
      </c>
      <c r="F63" s="188"/>
      <c r="G63" s="188"/>
      <c r="H63" s="188"/>
      <c r="I63" s="187"/>
      <c r="J63" s="187"/>
      <c r="K63" s="187"/>
      <c r="L63" s="187"/>
      <c r="M63" s="187"/>
    </row>
    <row r="64" spans="1:13" x14ac:dyDescent="0.3">
      <c r="A64" s="70">
        <f t="shared" si="2"/>
        <v>62</v>
      </c>
      <c r="B64" s="182">
        <v>4.8800000000000008</v>
      </c>
      <c r="C64" s="183">
        <v>2.5472167736563761E-3</v>
      </c>
      <c r="D64" s="184">
        <f t="shared" si="1"/>
        <v>2.5939340940639624</v>
      </c>
      <c r="E64" s="445">
        <f t="shared" si="0"/>
        <v>251.542858995176</v>
      </c>
      <c r="F64" s="188"/>
      <c r="G64" s="188"/>
      <c r="H64" s="188"/>
      <c r="I64" s="187"/>
      <c r="J64" s="187"/>
      <c r="K64" s="187"/>
      <c r="L64" s="187"/>
      <c r="M64" s="187"/>
    </row>
    <row r="65" spans="1:13" x14ac:dyDescent="0.3">
      <c r="A65" s="70">
        <f t="shared" si="2"/>
        <v>63</v>
      </c>
      <c r="B65" s="182">
        <v>4.96</v>
      </c>
      <c r="C65" s="183">
        <v>2.3387071953497431E-3</v>
      </c>
      <c r="D65" s="184">
        <f t="shared" si="1"/>
        <v>2.6310241481797059</v>
      </c>
      <c r="E65" s="445">
        <f t="shared" si="0"/>
        <v>249.3486113936886</v>
      </c>
      <c r="F65" s="188"/>
      <c r="G65" s="188"/>
      <c r="H65" s="188"/>
      <c r="I65" s="187"/>
      <c r="J65" s="187"/>
      <c r="K65" s="187"/>
      <c r="L65" s="187"/>
      <c r="M65" s="187"/>
    </row>
    <row r="66" spans="1:13" x14ac:dyDescent="0.3">
      <c r="A66" s="70">
        <f t="shared" si="2"/>
        <v>64</v>
      </c>
      <c r="B66" s="182">
        <v>5.04</v>
      </c>
      <c r="C66" s="183">
        <v>2.1349410977803459E-3</v>
      </c>
      <c r="D66" s="184">
        <f t="shared" si="1"/>
        <v>2.6706141024946239</v>
      </c>
      <c r="E66" s="445">
        <f t="shared" si="0"/>
        <v>247.00646969641807</v>
      </c>
      <c r="F66" s="188"/>
      <c r="G66" s="188"/>
      <c r="H66" s="188"/>
      <c r="I66" s="187"/>
      <c r="J66" s="187"/>
      <c r="K66" s="187"/>
      <c r="L66" s="187"/>
      <c r="M66" s="187"/>
    </row>
    <row r="67" spans="1:13" x14ac:dyDescent="0.3">
      <c r="A67" s="70">
        <f t="shared" si="2"/>
        <v>65</v>
      </c>
      <c r="B67" s="182">
        <v>5.12</v>
      </c>
      <c r="C67" s="183">
        <v>1.9364488676707409E-3</v>
      </c>
      <c r="D67" s="184">
        <f t="shared" si="1"/>
        <v>2.7129939661613092</v>
      </c>
      <c r="E67" s="445">
        <f t="shared" ref="E67:E130" si="3">$H$2+$H$3*D67+$H$4*C67</f>
        <v>244.49927696189695</v>
      </c>
      <c r="F67" s="188"/>
      <c r="G67" s="188"/>
      <c r="H67" s="188"/>
      <c r="I67" s="187"/>
      <c r="J67" s="187"/>
      <c r="K67" s="187"/>
      <c r="L67" s="187"/>
      <c r="M67" s="187"/>
    </row>
    <row r="68" spans="1:13" x14ac:dyDescent="0.3">
      <c r="A68" s="70">
        <f t="shared" si="2"/>
        <v>66</v>
      </c>
      <c r="B68" s="182">
        <v>5.2000000000000011</v>
      </c>
      <c r="C68" s="183">
        <v>1.7438113506244629E-3</v>
      </c>
      <c r="D68" s="184">
        <f t="shared" ref="D68:D131" si="4">-LOG10(C68)</f>
        <v>2.7585004998015603</v>
      </c>
      <c r="E68" s="445">
        <f t="shared" si="3"/>
        <v>241.80711043173969</v>
      </c>
      <c r="F68" s="188"/>
      <c r="G68" s="188"/>
      <c r="H68" s="188"/>
      <c r="I68" s="187"/>
      <c r="J68" s="187"/>
      <c r="K68" s="187"/>
      <c r="L68" s="187"/>
      <c r="M68" s="187"/>
    </row>
    <row r="69" spans="1:13" x14ac:dyDescent="0.3">
      <c r="A69" s="70">
        <f t="shared" ref="A69:A132" si="5">A68+1</f>
        <v>67</v>
      </c>
      <c r="B69" s="182">
        <v>5.2800000000000011</v>
      </c>
      <c r="C69" s="183">
        <v>1.5576523154569939E-3</v>
      </c>
      <c r="D69" s="184">
        <f t="shared" si="4"/>
        <v>2.8075294749878044</v>
      </c>
      <c r="E69" s="445">
        <f t="shared" si="3"/>
        <v>238.9065562597215</v>
      </c>
      <c r="F69" s="188"/>
      <c r="G69" s="188"/>
      <c r="H69" s="188"/>
      <c r="I69" s="187"/>
      <c r="J69" s="187"/>
      <c r="K69" s="187"/>
      <c r="L69" s="187"/>
      <c r="M69" s="187"/>
    </row>
    <row r="70" spans="1:13" x14ac:dyDescent="0.3">
      <c r="A70" s="70">
        <f t="shared" si="5"/>
        <v>68</v>
      </c>
      <c r="B70" s="182">
        <v>5.36</v>
      </c>
      <c r="C70" s="183">
        <v>1.378624602284644E-3</v>
      </c>
      <c r="D70" s="184">
        <f t="shared" si="4"/>
        <v>2.8605539755581195</v>
      </c>
      <c r="E70" s="445">
        <f t="shared" si="3"/>
        <v>235.76962680598166</v>
      </c>
      <c r="F70" s="188"/>
      <c r="G70" s="188"/>
      <c r="H70" s="188"/>
      <c r="I70" s="187"/>
      <c r="J70" s="187"/>
      <c r="K70" s="187"/>
      <c r="L70" s="187"/>
      <c r="M70" s="187"/>
    </row>
    <row r="71" spans="1:13" x14ac:dyDescent="0.3">
      <c r="A71" s="70">
        <f t="shared" si="5"/>
        <v>69</v>
      </c>
      <c r="B71" s="182">
        <v>5.44</v>
      </c>
      <c r="C71" s="183">
        <v>1.2073887126237671E-3</v>
      </c>
      <c r="D71" s="184">
        <f t="shared" si="4"/>
        <v>2.9181528885025281</v>
      </c>
      <c r="E71" s="445">
        <f t="shared" si="3"/>
        <v>232.36207511619045</v>
      </c>
      <c r="F71" s="188"/>
      <c r="G71" s="188"/>
      <c r="H71" s="188"/>
      <c r="I71" s="187"/>
      <c r="J71" s="187"/>
      <c r="K71" s="187"/>
      <c r="L71" s="187"/>
      <c r="M71" s="187"/>
    </row>
    <row r="72" spans="1:13" x14ac:dyDescent="0.3">
      <c r="A72" s="70">
        <f t="shared" si="5"/>
        <v>70</v>
      </c>
      <c r="B72" s="182">
        <v>5.5200000000000005</v>
      </c>
      <c r="C72" s="183">
        <v>1.044583360473822E-3</v>
      </c>
      <c r="D72" s="184">
        <f t="shared" si="4"/>
        <v>2.9810568964694988</v>
      </c>
      <c r="E72" s="445">
        <f t="shared" si="3"/>
        <v>228.64067400486445</v>
      </c>
      <c r="F72" s="188"/>
      <c r="G72" s="188"/>
      <c r="H72" s="188"/>
      <c r="I72" s="187"/>
      <c r="J72" s="187"/>
      <c r="K72" s="187"/>
      <c r="L72" s="187"/>
      <c r="M72" s="187"/>
    </row>
    <row r="73" spans="1:13" x14ac:dyDescent="0.3">
      <c r="A73" s="70">
        <f t="shared" si="5"/>
        <v>71</v>
      </c>
      <c r="B73" s="182">
        <v>5.6000000000000005</v>
      </c>
      <c r="C73" s="183">
        <v>8.9078942782699531E-4</v>
      </c>
      <c r="D73" s="184">
        <f t="shared" si="4"/>
        <v>3.0502249459528219</v>
      </c>
      <c r="E73" s="445">
        <f t="shared" si="3"/>
        <v>224.54869219743108</v>
      </c>
      <c r="F73" s="188"/>
      <c r="G73" s="188"/>
      <c r="H73" s="188"/>
      <c r="I73" s="187"/>
      <c r="J73" s="187"/>
      <c r="K73" s="187"/>
      <c r="L73" s="187"/>
      <c r="M73" s="187"/>
    </row>
    <row r="74" spans="1:13" x14ac:dyDescent="0.3">
      <c r="A74" s="70">
        <f t="shared" si="5"/>
        <v>72</v>
      </c>
      <c r="B74" s="182">
        <v>5.68</v>
      </c>
      <c r="C74" s="183">
        <v>7.4648948820695731E-4</v>
      </c>
      <c r="D74" s="184">
        <f t="shared" si="4"/>
        <v>3.1269763034725875</v>
      </c>
      <c r="E74" s="445">
        <f t="shared" si="3"/>
        <v>220.00808188656174</v>
      </c>
      <c r="F74" s="188"/>
      <c r="G74" s="188"/>
      <c r="H74" s="188"/>
      <c r="I74" s="187"/>
      <c r="J74" s="187"/>
      <c r="K74" s="187"/>
      <c r="L74" s="187"/>
      <c r="M74" s="187"/>
    </row>
    <row r="75" spans="1:13" x14ac:dyDescent="0.3">
      <c r="A75" s="70">
        <f t="shared" si="5"/>
        <v>73</v>
      </c>
      <c r="B75" s="182">
        <v>5.7600000000000007</v>
      </c>
      <c r="C75" s="183">
        <v>6.1202909057448166E-4</v>
      </c>
      <c r="D75" s="184">
        <f t="shared" si="4"/>
        <v>3.2132279347568646</v>
      </c>
      <c r="E75" s="445">
        <f t="shared" si="3"/>
        <v>214.90543537978391</v>
      </c>
      <c r="F75" s="188"/>
      <c r="G75" s="188"/>
      <c r="H75" s="188"/>
      <c r="I75" s="187"/>
      <c r="J75" s="187"/>
      <c r="K75" s="187"/>
      <c r="L75" s="187"/>
      <c r="M75" s="187"/>
    </row>
    <row r="76" spans="1:13" x14ac:dyDescent="0.3">
      <c r="A76" s="70">
        <f t="shared" si="5"/>
        <v>74</v>
      </c>
      <c r="B76" s="182">
        <v>5.8400000000000007</v>
      </c>
      <c r="C76" s="183">
        <v>4.875853175454524E-4</v>
      </c>
      <c r="D76" s="184">
        <f t="shared" si="4"/>
        <v>3.3119493805864622</v>
      </c>
      <c r="E76" s="445">
        <f t="shared" si="3"/>
        <v>209.0650746445049</v>
      </c>
      <c r="F76" s="188"/>
      <c r="G76" s="188"/>
      <c r="H76" s="188"/>
      <c r="I76" s="187"/>
      <c r="J76" s="187"/>
      <c r="K76" s="187"/>
      <c r="L76" s="187"/>
      <c r="M76" s="187"/>
    </row>
    <row r="77" spans="1:13" x14ac:dyDescent="0.3">
      <c r="A77" s="70">
        <f t="shared" si="5"/>
        <v>75</v>
      </c>
      <c r="B77" s="182">
        <v>5.9200000000000008</v>
      </c>
      <c r="C77" s="183">
        <v>3.7314887766755708E-4</v>
      </c>
      <c r="D77" s="184">
        <f t="shared" si="4"/>
        <v>3.428117860283757</v>
      </c>
      <c r="E77" s="445">
        <f t="shared" si="3"/>
        <v>202.19254738561295</v>
      </c>
      <c r="F77" s="188"/>
      <c r="G77" s="188"/>
      <c r="H77" s="188"/>
      <c r="I77" s="187"/>
      <c r="J77" s="187"/>
      <c r="K77" s="187"/>
      <c r="L77" s="187"/>
      <c r="M77" s="187"/>
    </row>
    <row r="78" spans="1:13" x14ac:dyDescent="0.3">
      <c r="A78" s="70">
        <f t="shared" si="5"/>
        <v>76</v>
      </c>
      <c r="B78" s="182">
        <v>6</v>
      </c>
      <c r="C78" s="183">
        <v>2.6852341602021118E-4</v>
      </c>
      <c r="D78" s="184">
        <f t="shared" si="4"/>
        <v>3.5710178365754115</v>
      </c>
      <c r="E78" s="445">
        <f t="shared" si="3"/>
        <v>193.73858478819866</v>
      </c>
      <c r="F78" s="188"/>
      <c r="G78" s="188"/>
      <c r="H78" s="188"/>
      <c r="I78" s="187"/>
      <c r="J78" s="187"/>
      <c r="K78" s="187"/>
      <c r="L78" s="187"/>
      <c r="M78" s="187"/>
    </row>
    <row r="79" spans="1:13" x14ac:dyDescent="0.3">
      <c r="A79" s="70">
        <f t="shared" si="5"/>
        <v>77</v>
      </c>
      <c r="B79" s="182">
        <v>6.08</v>
      </c>
      <c r="C79" s="183">
        <v>1.7334223378996481E-4</v>
      </c>
      <c r="D79" s="184">
        <f t="shared" si="4"/>
        <v>3.7610956111620024</v>
      </c>
      <c r="E79" s="445">
        <f t="shared" si="3"/>
        <v>182.49358364365594</v>
      </c>
      <c r="F79" s="188"/>
      <c r="G79" s="188"/>
      <c r="H79" s="188"/>
      <c r="I79" s="187"/>
      <c r="J79" s="187"/>
      <c r="K79" s="187"/>
      <c r="L79" s="187"/>
      <c r="M79" s="187"/>
    </row>
    <row r="80" spans="1:13" x14ac:dyDescent="0.3">
      <c r="A80" s="70">
        <f t="shared" si="5"/>
        <v>78</v>
      </c>
      <c r="B80" s="182">
        <v>6.160000000000001</v>
      </c>
      <c r="C80" s="183">
        <v>8.7098935498646225E-5</v>
      </c>
      <c r="D80" s="184">
        <f t="shared" si="4"/>
        <v>4.0599871527981808</v>
      </c>
      <c r="E80" s="445">
        <f t="shared" si="3"/>
        <v>164.81116004045964</v>
      </c>
      <c r="F80" s="188"/>
      <c r="G80" s="188"/>
      <c r="H80" s="188"/>
      <c r="I80" s="187"/>
      <c r="J80" s="187"/>
      <c r="K80" s="187"/>
      <c r="L80" s="187"/>
      <c r="M80" s="187"/>
    </row>
    <row r="81" spans="1:13" x14ac:dyDescent="0.3">
      <c r="A81" s="70">
        <f t="shared" si="5"/>
        <v>79</v>
      </c>
      <c r="B81" s="182">
        <v>6.2400000000000011</v>
      </c>
      <c r="C81" s="183">
        <v>9.1866935879213205E-6</v>
      </c>
      <c r="D81" s="184">
        <f t="shared" si="4"/>
        <v>5.036840768798819</v>
      </c>
      <c r="E81" s="445">
        <f t="shared" si="3"/>
        <v>107.0205001178619</v>
      </c>
      <c r="F81" s="188"/>
      <c r="G81" s="188"/>
      <c r="H81" s="188"/>
      <c r="I81" s="187"/>
      <c r="J81" s="187"/>
      <c r="K81" s="187"/>
      <c r="L81" s="187"/>
      <c r="M81" s="187"/>
    </row>
    <row r="82" spans="1:13" x14ac:dyDescent="0.3">
      <c r="A82" s="70">
        <f t="shared" si="5"/>
        <v>80</v>
      </c>
      <c r="B82" s="182">
        <v>6.32</v>
      </c>
      <c r="C82" s="183">
        <v>1.005220306262171E-10</v>
      </c>
      <c r="D82" s="184">
        <f t="shared" si="4"/>
        <v>9.9977387468915051</v>
      </c>
      <c r="E82" s="445">
        <f t="shared" si="3"/>
        <v>-186.46622426610145</v>
      </c>
      <c r="F82" s="188"/>
      <c r="G82" s="188"/>
      <c r="H82" s="188"/>
      <c r="I82" s="187"/>
      <c r="J82" s="187"/>
      <c r="K82" s="187"/>
      <c r="L82" s="187"/>
      <c r="M82" s="187"/>
    </row>
    <row r="83" spans="1:13" x14ac:dyDescent="0.3">
      <c r="A83" s="70">
        <f t="shared" si="5"/>
        <v>81</v>
      </c>
      <c r="B83" s="182">
        <v>6.4</v>
      </c>
      <c r="C83" s="183">
        <v>4.666330915329423E-11</v>
      </c>
      <c r="D83" s="184">
        <f t="shared" si="4"/>
        <v>10.331024466226873</v>
      </c>
      <c r="E83" s="445">
        <f t="shared" si="3"/>
        <v>-206.18340742198177</v>
      </c>
      <c r="F83" s="188"/>
      <c r="G83" s="188"/>
      <c r="H83" s="188"/>
      <c r="I83" s="187"/>
      <c r="J83" s="187"/>
      <c r="K83" s="187"/>
      <c r="L83" s="187"/>
      <c r="M83" s="187"/>
    </row>
    <row r="84" spans="1:13" x14ac:dyDescent="0.3">
      <c r="A84" s="70">
        <f t="shared" si="5"/>
        <v>82</v>
      </c>
      <c r="B84" s="182">
        <v>6.4800000000000013</v>
      </c>
      <c r="C84" s="183">
        <v>3.0281336578201878E-11</v>
      </c>
      <c r="D84" s="184">
        <f t="shared" si="4"/>
        <v>10.518824959564073</v>
      </c>
      <c r="E84" s="445">
        <f t="shared" si="3"/>
        <v>-217.29368460781052</v>
      </c>
      <c r="F84" s="188"/>
      <c r="G84" s="188"/>
      <c r="H84" s="188"/>
      <c r="I84" s="187"/>
      <c r="J84" s="187"/>
      <c r="K84" s="187"/>
      <c r="L84" s="187"/>
      <c r="M84" s="187"/>
    </row>
    <row r="85" spans="1:13" x14ac:dyDescent="0.3">
      <c r="A85" s="70">
        <f t="shared" si="5"/>
        <v>83</v>
      </c>
      <c r="B85" s="182">
        <v>6.5600000000000005</v>
      </c>
      <c r="C85" s="183">
        <v>2.2361447501546449E-11</v>
      </c>
      <c r="D85" s="184">
        <f t="shared" si="4"/>
        <v>10.650500087118928</v>
      </c>
      <c r="E85" s="445">
        <f t="shared" si="3"/>
        <v>-225.08358515395571</v>
      </c>
      <c r="F85" s="188"/>
      <c r="G85" s="188"/>
      <c r="H85" s="188"/>
      <c r="I85" s="187"/>
      <c r="J85" s="187"/>
      <c r="K85" s="187"/>
      <c r="L85" s="187"/>
      <c r="M85" s="187"/>
    </row>
    <row r="86" spans="1:13" x14ac:dyDescent="0.3">
      <c r="A86" s="70">
        <f t="shared" si="5"/>
        <v>84</v>
      </c>
      <c r="B86" s="182">
        <v>6.6400000000000006</v>
      </c>
      <c r="C86" s="183">
        <v>1.7695932095360258E-11</v>
      </c>
      <c r="D86" s="184">
        <f t="shared" si="4"/>
        <v>10.752126556891383</v>
      </c>
      <c r="E86" s="445">
        <f t="shared" si="3"/>
        <v>-231.09580710569423</v>
      </c>
      <c r="F86" s="188"/>
      <c r="G86" s="188"/>
      <c r="H86" s="188"/>
      <c r="I86" s="187"/>
      <c r="J86" s="187"/>
      <c r="K86" s="187"/>
      <c r="L86" s="187"/>
      <c r="M86" s="187"/>
    </row>
    <row r="87" spans="1:13" x14ac:dyDescent="0.3">
      <c r="A87" s="70">
        <f t="shared" si="5"/>
        <v>85</v>
      </c>
      <c r="B87" s="182">
        <v>6.7200000000000006</v>
      </c>
      <c r="C87" s="183">
        <v>1.4622775666382129E-11</v>
      </c>
      <c r="D87" s="184">
        <f t="shared" si="4"/>
        <v>10.83497018263278</v>
      </c>
      <c r="E87" s="445">
        <f t="shared" si="3"/>
        <v>-235.99683600455523</v>
      </c>
      <c r="F87" s="188"/>
      <c r="G87" s="188"/>
      <c r="H87" s="188"/>
      <c r="I87" s="187"/>
      <c r="J87" s="187"/>
      <c r="K87" s="187"/>
      <c r="L87" s="187"/>
      <c r="M87" s="187"/>
    </row>
    <row r="88" spans="1:13" x14ac:dyDescent="0.3">
      <c r="A88" s="70">
        <f t="shared" si="5"/>
        <v>86</v>
      </c>
      <c r="B88" s="182">
        <v>6.8</v>
      </c>
      <c r="C88" s="183">
        <v>1.2446952670018759E-11</v>
      </c>
      <c r="D88" s="184">
        <f t="shared" si="4"/>
        <v>10.904936961868474</v>
      </c>
      <c r="E88" s="445">
        <f t="shared" si="3"/>
        <v>-240.13607066413886</v>
      </c>
      <c r="F88" s="188"/>
      <c r="G88" s="188"/>
      <c r="H88" s="188"/>
      <c r="I88" s="187"/>
      <c r="J88" s="187"/>
      <c r="K88" s="187"/>
      <c r="L88" s="187"/>
      <c r="M88" s="187"/>
    </row>
    <row r="89" spans="1:13" x14ac:dyDescent="0.3">
      <c r="A89" s="70">
        <f t="shared" si="5"/>
        <v>87</v>
      </c>
      <c r="B89" s="182">
        <v>6.8800000000000008</v>
      </c>
      <c r="C89" s="183">
        <v>1.082647780776484E-11</v>
      </c>
      <c r="D89" s="184">
        <f t="shared" si="4"/>
        <v>10.965512809990516</v>
      </c>
      <c r="E89" s="445">
        <f t="shared" si="3"/>
        <v>-243.71973783903888</v>
      </c>
      <c r="F89" s="188"/>
      <c r="G89" s="188"/>
      <c r="H89" s="188"/>
      <c r="I89" s="187"/>
      <c r="J89" s="187"/>
      <c r="K89" s="187"/>
      <c r="L89" s="187"/>
      <c r="M89" s="187"/>
    </row>
    <row r="90" spans="1:13" x14ac:dyDescent="0.3">
      <c r="A90" s="70">
        <f t="shared" si="5"/>
        <v>88</v>
      </c>
      <c r="B90" s="182">
        <v>6.9600000000000009</v>
      </c>
      <c r="C90" s="183">
        <v>9.5735045397020062E-12</v>
      </c>
      <c r="D90" s="184">
        <f t="shared" si="4"/>
        <v>11.018929052438084</v>
      </c>
      <c r="E90" s="445">
        <f t="shared" si="3"/>
        <v>-246.87984274223697</v>
      </c>
      <c r="F90" s="188"/>
      <c r="G90" s="188"/>
      <c r="H90" s="188"/>
      <c r="I90" s="187"/>
      <c r="J90" s="187"/>
      <c r="K90" s="187"/>
      <c r="L90" s="187"/>
      <c r="M90" s="187"/>
    </row>
    <row r="91" spans="1:13" x14ac:dyDescent="0.3">
      <c r="A91" s="70">
        <f t="shared" si="5"/>
        <v>89</v>
      </c>
      <c r="B91" s="182">
        <v>7.04</v>
      </c>
      <c r="C91" s="183">
        <v>8.5762809831140655E-12</v>
      </c>
      <c r="D91" s="184">
        <f t="shared" si="4"/>
        <v>11.066700998708102</v>
      </c>
      <c r="E91" s="445">
        <f t="shared" si="3"/>
        <v>-249.70603108357125</v>
      </c>
      <c r="F91" s="188"/>
      <c r="G91" s="188"/>
      <c r="H91" s="188"/>
      <c r="I91" s="187"/>
      <c r="J91" s="187"/>
      <c r="K91" s="187"/>
      <c r="L91" s="187"/>
      <c r="M91" s="187"/>
    </row>
    <row r="92" spans="1:13" x14ac:dyDescent="0.3">
      <c r="A92" s="70">
        <f t="shared" si="5"/>
        <v>90</v>
      </c>
      <c r="B92" s="182">
        <v>7.1199999999999992</v>
      </c>
      <c r="C92" s="183">
        <v>7.7641638645349904E-12</v>
      </c>
      <c r="D92" s="184">
        <f t="shared" si="4"/>
        <v>11.109905307298057</v>
      </c>
      <c r="E92" s="445">
        <f t="shared" si="3"/>
        <v>-252.261997979753</v>
      </c>
      <c r="F92" s="188"/>
      <c r="G92" s="188"/>
      <c r="H92" s="188"/>
      <c r="I92" s="187"/>
      <c r="J92" s="187"/>
      <c r="K92" s="187"/>
      <c r="L92" s="187"/>
      <c r="M92" s="187"/>
    </row>
    <row r="93" spans="1:13" x14ac:dyDescent="0.3">
      <c r="A93" s="70">
        <f t="shared" si="5"/>
        <v>91</v>
      </c>
      <c r="B93" s="182">
        <v>7.2000000000000011</v>
      </c>
      <c r="C93" s="183">
        <v>7.0903095807344499E-12</v>
      </c>
      <c r="D93" s="184">
        <f t="shared" si="4"/>
        <v>11.149334802014474</v>
      </c>
      <c r="E93" s="445">
        <f t="shared" si="3"/>
        <v>-254.59464688717628</v>
      </c>
      <c r="F93" s="188"/>
      <c r="G93" s="188"/>
      <c r="H93" s="188"/>
      <c r="I93" s="187"/>
      <c r="J93" s="187"/>
      <c r="K93" s="187"/>
      <c r="L93" s="187"/>
      <c r="M93" s="187"/>
    </row>
    <row r="94" spans="1:13" x14ac:dyDescent="0.3">
      <c r="A94" s="70">
        <f t="shared" si="5"/>
        <v>92</v>
      </c>
      <c r="B94" s="182">
        <v>7.2800000000000011</v>
      </c>
      <c r="C94" s="183">
        <v>6.5224290569909674E-12</v>
      </c>
      <c r="D94" s="184">
        <f t="shared" si="4"/>
        <v>11.185590635926463</v>
      </c>
      <c r="E94" s="445">
        <f t="shared" si="3"/>
        <v>-256.73954202140953</v>
      </c>
      <c r="F94" s="188"/>
      <c r="G94" s="188"/>
      <c r="H94" s="188"/>
      <c r="I94" s="187"/>
      <c r="J94" s="187"/>
      <c r="K94" s="187"/>
      <c r="L94" s="187"/>
      <c r="M94" s="187"/>
    </row>
    <row r="95" spans="1:13" x14ac:dyDescent="0.3">
      <c r="A95" s="70">
        <f t="shared" si="5"/>
        <v>93</v>
      </c>
      <c r="B95" s="178">
        <v>7.36</v>
      </c>
      <c r="C95" s="183">
        <v>6.037552902380286E-12</v>
      </c>
      <c r="D95" s="184">
        <f t="shared" si="4"/>
        <v>11.219139050838994</v>
      </c>
      <c r="E95" s="445">
        <f t="shared" si="3"/>
        <v>-258.72426624763477</v>
      </c>
    </row>
    <row r="96" spans="1:13" x14ac:dyDescent="0.3">
      <c r="A96" s="70">
        <f t="shared" si="5"/>
        <v>94</v>
      </c>
      <c r="B96" s="178">
        <v>7.44</v>
      </c>
      <c r="C96" s="183">
        <v>5.6188828402083339E-12</v>
      </c>
      <c r="D96" s="184">
        <f t="shared" si="4"/>
        <v>11.250350023320919</v>
      </c>
      <c r="E96" s="445">
        <f t="shared" si="3"/>
        <v>-260.57070737966558</v>
      </c>
    </row>
    <row r="97" spans="1:5" x14ac:dyDescent="0.3">
      <c r="A97" s="70">
        <f t="shared" si="5"/>
        <v>95</v>
      </c>
      <c r="B97" s="178">
        <v>7.5200000000000005</v>
      </c>
      <c r="C97" s="183">
        <v>5.2538592729074847E-12</v>
      </c>
      <c r="D97" s="184">
        <f t="shared" si="4"/>
        <v>11.279521564176186</v>
      </c>
      <c r="E97" s="445">
        <f t="shared" si="3"/>
        <v>-262.29649573666313</v>
      </c>
    </row>
    <row r="98" spans="1:5" x14ac:dyDescent="0.3">
      <c r="A98" s="70">
        <f t="shared" si="5"/>
        <v>96</v>
      </c>
      <c r="B98" s="178">
        <v>7.6000000000000005</v>
      </c>
      <c r="C98" s="183">
        <v>4.9329020377497646E-12</v>
      </c>
      <c r="D98" s="184">
        <f t="shared" si="4"/>
        <v>11.306897509084211</v>
      </c>
      <c r="E98" s="445">
        <f t="shared" si="3"/>
        <v>-263.91605663742189</v>
      </c>
    </row>
    <row r="99" spans="1:5" x14ac:dyDescent="0.3">
      <c r="A99" s="70">
        <f t="shared" si="5"/>
        <v>97</v>
      </c>
      <c r="B99" s="178">
        <v>7.6800000000000015</v>
      </c>
      <c r="C99" s="183">
        <v>4.6485769718387223E-12</v>
      </c>
      <c r="D99" s="184">
        <f t="shared" si="4"/>
        <v>11.332679973531956</v>
      </c>
      <c r="E99" s="445">
        <f t="shared" si="3"/>
        <v>-265.4413472341505</v>
      </c>
    </row>
    <row r="100" spans="1:5" x14ac:dyDescent="0.3">
      <c r="A100" s="70">
        <f t="shared" si="5"/>
        <v>98</v>
      </c>
      <c r="B100" s="178">
        <v>7.7600000000000007</v>
      </c>
      <c r="C100" s="183">
        <v>4.3950273450058229E-12</v>
      </c>
      <c r="D100" s="184">
        <f t="shared" si="4"/>
        <v>11.357038418485956</v>
      </c>
      <c r="E100" s="445">
        <f t="shared" si="3"/>
        <v>-266.88239283762914</v>
      </c>
    </row>
    <row r="101" spans="1:5" x14ac:dyDescent="0.3">
      <c r="A101" s="70">
        <f t="shared" si="5"/>
        <v>99</v>
      </c>
      <c r="B101" s="178">
        <v>7.8400000000000016</v>
      </c>
      <c r="C101" s="183">
        <v>4.1675769397204074E-12</v>
      </c>
      <c r="D101" s="184">
        <f t="shared" si="4"/>
        <v>11.380116373698501</v>
      </c>
      <c r="E101" s="445">
        <f t="shared" si="3"/>
        <v>-268.24768466800322</v>
      </c>
    </row>
    <row r="102" spans="1:5" x14ac:dyDescent="0.3">
      <c r="A102" s="70">
        <f t="shared" si="5"/>
        <v>100</v>
      </c>
      <c r="B102" s="178">
        <v>7.92</v>
      </c>
      <c r="C102" s="183">
        <v>3.9624472112710418E-12</v>
      </c>
      <c r="D102" s="184">
        <f t="shared" si="4"/>
        <v>11.402036510517133</v>
      </c>
      <c r="E102" s="445">
        <f t="shared" si="3"/>
        <v>-269.54447996219358</v>
      </c>
    </row>
    <row r="103" spans="1:5" x14ac:dyDescent="0.3">
      <c r="A103" s="70">
        <f t="shared" si="5"/>
        <v>101</v>
      </c>
      <c r="B103" s="178">
        <v>8</v>
      </c>
      <c r="C103" s="183">
        <v>3.7765520265382357E-12</v>
      </c>
      <c r="D103" s="184">
        <f t="shared" si="4"/>
        <v>11.422904527997707</v>
      </c>
      <c r="E103" s="445">
        <f t="shared" si="3"/>
        <v>-270.77903187634433</v>
      </c>
    </row>
    <row r="104" spans="1:5" x14ac:dyDescent="0.3">
      <c r="A104" s="70">
        <f t="shared" si="5"/>
        <v>102</v>
      </c>
      <c r="B104" s="178">
        <v>8.08</v>
      </c>
      <c r="C104" s="183">
        <v>3.6073462427602978E-12</v>
      </c>
      <c r="D104" s="184">
        <f t="shared" si="4"/>
        <v>11.442812170932692</v>
      </c>
      <c r="E104" s="445">
        <f t="shared" si="3"/>
        <v>-271.95676803237802</v>
      </c>
    </row>
    <row r="105" spans="1:5" x14ac:dyDescent="0.3">
      <c r="A105" s="70">
        <f t="shared" si="5"/>
        <v>103</v>
      </c>
      <c r="B105" s="178">
        <v>8.16</v>
      </c>
      <c r="C105" s="183">
        <v>3.4527123415325958E-12</v>
      </c>
      <c r="D105" s="184">
        <f t="shared" si="4"/>
        <v>11.461839602852125</v>
      </c>
      <c r="E105" s="445">
        <f t="shared" si="3"/>
        <v>-273.08243090473172</v>
      </c>
    </row>
    <row r="106" spans="1:5" x14ac:dyDescent="0.3">
      <c r="A106" s="70">
        <f t="shared" si="5"/>
        <v>104</v>
      </c>
      <c r="B106" s="178">
        <v>8.24</v>
      </c>
      <c r="C106" s="183">
        <v>3.3108744095070809E-12</v>
      </c>
      <c r="D106" s="184">
        <f t="shared" si="4"/>
        <v>11.480057292909221</v>
      </c>
      <c r="E106" s="445">
        <f t="shared" si="3"/>
        <v>-274.16018944850941</v>
      </c>
    </row>
    <row r="107" spans="1:5" x14ac:dyDescent="0.3">
      <c r="A107" s="70">
        <f t="shared" si="5"/>
        <v>105</v>
      </c>
      <c r="B107" s="178">
        <v>8.32</v>
      </c>
      <c r="C107" s="183">
        <v>3.180332067944977E-12</v>
      </c>
      <c r="D107" s="184">
        <f t="shared" si="4"/>
        <v>11.49752753166749</v>
      </c>
      <c r="E107" s="445">
        <f t="shared" si="3"/>
        <v>-275.1937287734487</v>
      </c>
    </row>
    <row r="108" spans="1:5" x14ac:dyDescent="0.3">
      <c r="A108" s="70">
        <f t="shared" si="5"/>
        <v>106</v>
      </c>
      <c r="B108" s="178">
        <v>8.4</v>
      </c>
      <c r="C108" s="183">
        <v>3.0598091553179401E-12</v>
      </c>
      <c r="D108" s="184">
        <f t="shared" si="4"/>
        <v>11.514305660242938</v>
      </c>
      <c r="E108" s="445">
        <f t="shared" si="3"/>
        <v>-276.18632285997217</v>
      </c>
    </row>
    <row r="109" spans="1:5" x14ac:dyDescent="0.3">
      <c r="A109" s="70">
        <f t="shared" si="5"/>
        <v>107</v>
      </c>
      <c r="B109" s="178">
        <v>8.4800000000000022</v>
      </c>
      <c r="C109" s="183">
        <v>2.9482134582515208E-12</v>
      </c>
      <c r="D109" s="184">
        <f t="shared" si="4"/>
        <v>11.530441075635009</v>
      </c>
      <c r="E109" s="445">
        <f t="shared" si="3"/>
        <v>-277.14089403456705</v>
      </c>
    </row>
    <row r="110" spans="1:5" x14ac:dyDescent="0.3">
      <c r="A110" s="70">
        <f t="shared" si="5"/>
        <v>108</v>
      </c>
      <c r="B110" s="178">
        <v>8.56</v>
      </c>
      <c r="C110" s="183">
        <v>2.8446048124641059E-12</v>
      </c>
      <c r="D110" s="184">
        <f t="shared" si="4"/>
        <v>11.545978059563224</v>
      </c>
      <c r="E110" s="445">
        <f t="shared" si="3"/>
        <v>-278.06006200376021</v>
      </c>
    </row>
    <row r="111" spans="1:5" x14ac:dyDescent="0.3">
      <c r="A111" s="70">
        <f t="shared" si="5"/>
        <v>109</v>
      </c>
      <c r="B111" s="178">
        <v>8.64</v>
      </c>
      <c r="C111" s="183">
        <v>2.748169612530582E-12</v>
      </c>
      <c r="D111" s="184">
        <f t="shared" si="4"/>
        <v>11.560956466840688</v>
      </c>
      <c r="E111" s="445">
        <f t="shared" si="3"/>
        <v>-278.94618457829506</v>
      </c>
    </row>
    <row r="112" spans="1:5" x14ac:dyDescent="0.3">
      <c r="A112" s="70">
        <f t="shared" si="5"/>
        <v>110</v>
      </c>
      <c r="B112" s="178">
        <v>8.7200000000000006</v>
      </c>
      <c r="C112" s="183">
        <v>2.6582002774297981E-12</v>
      </c>
      <c r="D112" s="184">
        <f t="shared" si="4"/>
        <v>11.575412301005825</v>
      </c>
      <c r="E112" s="445">
        <f t="shared" si="3"/>
        <v>-279.80139172750455</v>
      </c>
    </row>
    <row r="113" spans="1:5" x14ac:dyDescent="0.3">
      <c r="A113" s="70">
        <f t="shared" si="5"/>
        <v>111</v>
      </c>
      <c r="B113" s="178">
        <v>8.8000000000000007</v>
      </c>
      <c r="C113" s="183">
        <v>2.574078583499363E-12</v>
      </c>
      <c r="D113" s="184">
        <f t="shared" si="4"/>
        <v>11.589378198745079</v>
      </c>
      <c r="E113" s="445">
        <f t="shared" si="3"/>
        <v>-280.62761423775885</v>
      </c>
    </row>
    <row r="114" spans="1:5" x14ac:dyDescent="0.3">
      <c r="A114" s="70">
        <f t="shared" si="5"/>
        <v>112</v>
      </c>
      <c r="B114" s="178">
        <v>8.8800000000000008</v>
      </c>
      <c r="C114" s="183">
        <v>2.4952620412592261E-12</v>
      </c>
      <c r="D114" s="184">
        <f t="shared" si="4"/>
        <v>11.60288383998161</v>
      </c>
      <c r="E114" s="445">
        <f t="shared" si="3"/>
        <v>-281.426607973312</v>
      </c>
    </row>
    <row r="115" spans="1:5" x14ac:dyDescent="0.3">
      <c r="A115" s="70">
        <f t="shared" si="5"/>
        <v>113</v>
      </c>
      <c r="B115" s="178">
        <v>8.9600000000000009</v>
      </c>
      <c r="C115" s="183">
        <v>2.4212726870441279E-12</v>
      </c>
      <c r="D115" s="184">
        <f t="shared" si="4"/>
        <v>11.615956296964866</v>
      </c>
      <c r="E115" s="445">
        <f t="shared" si="3"/>
        <v>-282.19997452844143</v>
      </c>
    </row>
    <row r="116" spans="1:5" x14ac:dyDescent="0.3">
      <c r="A116" s="70">
        <f t="shared" si="5"/>
        <v>114</v>
      </c>
      <c r="B116" s="178">
        <v>9.0400000000000009</v>
      </c>
      <c r="C116" s="183">
        <v>2.3516878046790461E-12</v>
      </c>
      <c r="D116" s="184">
        <f t="shared" si="4"/>
        <v>11.628620332980447</v>
      </c>
      <c r="E116" s="445">
        <f t="shared" si="3"/>
        <v>-282.94917889912313</v>
      </c>
    </row>
    <row r="117" spans="1:5" x14ac:dyDescent="0.3">
      <c r="A117" s="70">
        <f t="shared" si="5"/>
        <v>115</v>
      </c>
      <c r="B117" s="178">
        <v>9.120000000000001</v>
      </c>
      <c r="C117" s="183">
        <v>2.2861322005285758E-12</v>
      </c>
      <c r="D117" s="184">
        <f t="shared" si="4"/>
        <v>11.640898659198834</v>
      </c>
      <c r="E117" s="445">
        <f t="shared" si="3"/>
        <v>-283.67556467820305</v>
      </c>
    </row>
    <row r="118" spans="1:5" x14ac:dyDescent="0.3">
      <c r="A118" s="70">
        <f t="shared" si="5"/>
        <v>116</v>
      </c>
      <c r="B118" s="178">
        <v>9.2000000000000011</v>
      </c>
      <c r="C118" s="183">
        <v>2.2242717369671822E-12</v>
      </c>
      <c r="D118" s="184">
        <f t="shared" si="4"/>
        <v>11.652812156543098</v>
      </c>
      <c r="E118" s="445">
        <f t="shared" si="3"/>
        <v>-284.38036718108958</v>
      </c>
    </row>
    <row r="119" spans="1:5" x14ac:dyDescent="0.3">
      <c r="A119" s="70">
        <f t="shared" si="5"/>
        <v>117</v>
      </c>
      <c r="B119" s="178">
        <v>9.2799999999999994</v>
      </c>
      <c r="C119" s="183">
        <v>2.165807891616983E-12</v>
      </c>
      <c r="D119" s="184">
        <f t="shared" si="4"/>
        <v>11.664380068168121</v>
      </c>
      <c r="E119" s="445">
        <f t="shared" si="3"/>
        <v>-285.06472483282607</v>
      </c>
    </row>
    <row r="120" spans="1:5" x14ac:dyDescent="0.3">
      <c r="A120" s="70">
        <f t="shared" si="5"/>
        <v>118</v>
      </c>
      <c r="B120" s="178">
        <v>9.36</v>
      </c>
      <c r="C120" s="183">
        <v>2.110473157577099E-12</v>
      </c>
      <c r="D120" s="184">
        <f t="shared" si="4"/>
        <v>11.675620167124963</v>
      </c>
      <c r="E120" s="445">
        <f t="shared" si="3"/>
        <v>-285.72968908711277</v>
      </c>
    </row>
    <row r="121" spans="1:5" x14ac:dyDescent="0.3">
      <c r="A121" s="70">
        <f t="shared" si="5"/>
        <v>119</v>
      </c>
      <c r="B121" s="178">
        <v>9.4400000000000013</v>
      </c>
      <c r="C121" s="183">
        <v>2.0580271369409679E-12</v>
      </c>
      <c r="D121" s="184">
        <f t="shared" si="4"/>
        <v>11.686548902972023</v>
      </c>
      <c r="E121" s="445">
        <f t="shared" si="3"/>
        <v>-286.37623309982484</v>
      </c>
    </row>
    <row r="122" spans="1:5" x14ac:dyDescent="0.3">
      <c r="A122" s="70">
        <f t="shared" si="5"/>
        <v>120</v>
      </c>
      <c r="B122" s="178">
        <v>9.5200000000000014</v>
      </c>
      <c r="C122" s="183">
        <v>2.0082532088081401E-12</v>
      </c>
      <c r="D122" s="184">
        <f t="shared" si="4"/>
        <v>11.697181530443704</v>
      </c>
      <c r="E122" s="445">
        <f t="shared" si="3"/>
        <v>-287.00525934104951</v>
      </c>
    </row>
    <row r="123" spans="1:5" x14ac:dyDescent="0.3">
      <c r="A123" s="70">
        <f t="shared" si="5"/>
        <v>121</v>
      </c>
      <c r="B123" s="178">
        <v>9.6000000000000014</v>
      </c>
      <c r="C123" s="183">
        <v>1.960955675693753E-12</v>
      </c>
      <c r="D123" s="184">
        <f t="shared" si="4"/>
        <v>11.707532222762186</v>
      </c>
      <c r="E123" s="445">
        <f t="shared" si="3"/>
        <v>-287.61760629861089</v>
      </c>
    </row>
    <row r="124" spans="1:5" x14ac:dyDescent="0.3">
      <c r="A124" s="70">
        <f t="shared" si="5"/>
        <v>122</v>
      </c>
      <c r="B124" s="178">
        <v>9.6800000000000015</v>
      </c>
      <c r="C124" s="183">
        <v>1.915957310172262E-12</v>
      </c>
      <c r="D124" s="184">
        <f t="shared" si="4"/>
        <v>11.717614171751819</v>
      </c>
      <c r="E124" s="445">
        <f t="shared" si="3"/>
        <v>-288.21405440083754</v>
      </c>
    </row>
    <row r="125" spans="1:5" x14ac:dyDescent="0.3">
      <c r="A125" s="70">
        <f t="shared" si="5"/>
        <v>123</v>
      </c>
      <c r="B125" s="178">
        <v>9.7600000000000016</v>
      </c>
      <c r="C125" s="183">
        <v>1.8730972378460129E-12</v>
      </c>
      <c r="D125" s="184">
        <f t="shared" si="4"/>
        <v>11.727439676568276</v>
      </c>
      <c r="E125" s="445">
        <f t="shared" si="3"/>
        <v>-288.79533126577917</v>
      </c>
    </row>
    <row r="126" spans="1:5" x14ac:dyDescent="0.3">
      <c r="A126" s="70">
        <f t="shared" si="5"/>
        <v>124</v>
      </c>
      <c r="B126" s="178">
        <v>9.8400000000000016</v>
      </c>
      <c r="C126" s="183">
        <v>1.8322291041254078E-12</v>
      </c>
      <c r="D126" s="184">
        <f t="shared" si="4"/>
        <v>11.737020222569658</v>
      </c>
      <c r="E126" s="445">
        <f t="shared" si="3"/>
        <v>-289.36211636722089</v>
      </c>
    </row>
    <row r="127" spans="1:5" x14ac:dyDescent="0.3">
      <c r="A127" s="70">
        <f t="shared" si="5"/>
        <v>125</v>
      </c>
      <c r="B127" s="178">
        <v>9.92</v>
      </c>
      <c r="C127" s="183">
        <v>1.793219481467498E-12</v>
      </c>
      <c r="D127" s="184">
        <f t="shared" si="4"/>
        <v>11.746366551622064</v>
      </c>
      <c r="E127" s="445">
        <f t="shared" si="3"/>
        <v>-289.91504519396119</v>
      </c>
    </row>
    <row r="128" spans="1:5" x14ac:dyDescent="0.3">
      <c r="A128" s="70">
        <f t="shared" si="5"/>
        <v>126</v>
      </c>
      <c r="B128" s="178">
        <v>10</v>
      </c>
      <c r="C128" s="183">
        <v>1.7559464811210491E-12</v>
      </c>
      <c r="D128" s="184">
        <f t="shared" si="4"/>
        <v>11.755488724937894</v>
      </c>
      <c r="E128" s="445">
        <f t="shared" si="3"/>
        <v>-290.4547129673258</v>
      </c>
    </row>
    <row r="129" spans="1:5" x14ac:dyDescent="0.3">
      <c r="A129" s="70">
        <f t="shared" si="5"/>
        <v>127</v>
      </c>
      <c r="B129" s="178">
        <v>10.08</v>
      </c>
      <c r="C129" s="183">
        <v>1.72029853943641E-12</v>
      </c>
      <c r="D129" s="184">
        <f t="shared" si="4"/>
        <v>11.764396179383628</v>
      </c>
      <c r="E129" s="445">
        <f t="shared" si="3"/>
        <v>-290.98167797233532</v>
      </c>
    </row>
    <row r="130" spans="1:5" x14ac:dyDescent="0.3">
      <c r="A130" s="70">
        <f t="shared" si="5"/>
        <v>128</v>
      </c>
      <c r="B130" s="178">
        <v>10.16</v>
      </c>
      <c r="C130" s="183">
        <v>1.6861733537016219E-12</v>
      </c>
      <c r="D130" s="184">
        <f t="shared" si="4"/>
        <v>11.773097778058943</v>
      </c>
      <c r="E130" s="445">
        <f t="shared" si="3"/>
        <v>-291.49646454996707</v>
      </c>
    </row>
    <row r="131" spans="1:5" x14ac:dyDescent="0.3">
      <c r="A131" s="70">
        <f t="shared" si="5"/>
        <v>129</v>
      </c>
      <c r="B131" s="178">
        <v>10.24</v>
      </c>
      <c r="C131" s="183">
        <v>1.6534769464844921E-12</v>
      </c>
      <c r="D131" s="184">
        <f t="shared" si="4"/>
        <v>11.781601855836078</v>
      </c>
      <c r="E131" s="445">
        <f t="shared" ref="E131:E152" si="6">$H$2+$H$3*D131+$H$4*C131</f>
        <v>-291.99956579126228</v>
      </c>
    </row>
    <row r="132" spans="1:5" x14ac:dyDescent="0.3">
      <c r="A132" s="70">
        <f t="shared" si="5"/>
        <v>130</v>
      </c>
      <c r="B132" s="178">
        <v>10.319999999999999</v>
      </c>
      <c r="C132" s="183">
        <v>1.6221228407680389E-12</v>
      </c>
      <c r="D132" s="184">
        <f t="shared" ref="D132:D152" si="7">-LOG10(C132)</f>
        <v>11.789916260453074</v>
      </c>
      <c r="E132" s="445">
        <f t="shared" si="6"/>
        <v>-292.49144596840381</v>
      </c>
    </row>
    <row r="133" spans="1:5" x14ac:dyDescent="0.3">
      <c r="A133" s="70">
        <f t="shared" ref="A133:A152" si="8">A132+1</f>
        <v>131</v>
      </c>
      <c r="B133" s="178">
        <v>10.4</v>
      </c>
      <c r="C133" s="183">
        <v>1.592031330900042E-12</v>
      </c>
      <c r="D133" s="184">
        <f t="shared" si="7"/>
        <v>11.798048389674285</v>
      </c>
      <c r="E133" s="445">
        <f t="shared" si="6"/>
        <v>-292.97254273313069</v>
      </c>
    </row>
    <row r="134" spans="1:5" x14ac:dyDescent="0.3">
      <c r="A134" s="70">
        <f t="shared" si="8"/>
        <v>132</v>
      </c>
      <c r="B134" s="178">
        <v>10.48</v>
      </c>
      <c r="C134" s="183">
        <v>1.5631288366456351E-12</v>
      </c>
      <c r="D134" s="184">
        <f t="shared" si="7"/>
        <v>11.806005224963338</v>
      </c>
      <c r="E134" s="445">
        <f t="shared" si="6"/>
        <v>-293.44326910883103</v>
      </c>
    </row>
    <row r="135" spans="1:5" x14ac:dyDescent="0.3">
      <c r="A135" s="70">
        <f t="shared" si="8"/>
        <v>133</v>
      </c>
      <c r="B135" s="178">
        <v>10.56</v>
      </c>
      <c r="C135" s="183">
        <v>1.535347329521123E-12</v>
      </c>
      <c r="D135" s="184">
        <f t="shared" si="7"/>
        <v>11.813793362055788</v>
      </c>
      <c r="E135" s="445">
        <f t="shared" si="6"/>
        <v>-293.90401529922042</v>
      </c>
    </row>
    <row r="136" spans="1:5" x14ac:dyDescent="0.3">
      <c r="A136" s="70">
        <f t="shared" si="8"/>
        <v>134</v>
      </c>
      <c r="B136" s="178">
        <v>10.64</v>
      </c>
      <c r="C136" s="183">
        <v>1.5086238221664071E-12</v>
      </c>
      <c r="D136" s="184">
        <f t="shared" si="7"/>
        <v>11.821419038769264</v>
      </c>
      <c r="E136" s="445">
        <f t="shared" si="6"/>
        <v>-294.35515033358956</v>
      </c>
    </row>
    <row r="137" spans="1:5" x14ac:dyDescent="0.3">
      <c r="A137" s="70">
        <f t="shared" si="8"/>
        <v>135</v>
      </c>
      <c r="B137" s="178">
        <v>10.72</v>
      </c>
      <c r="C137" s="183">
        <v>1.4828999128380851E-12</v>
      </c>
      <c r="D137" s="184">
        <f t="shared" si="7"/>
        <v>11.828888160346528</v>
      </c>
      <c r="E137" s="445">
        <f t="shared" si="6"/>
        <v>-294.79702356610062</v>
      </c>
    </row>
    <row r="138" spans="1:5" x14ac:dyDescent="0.3">
      <c r="A138" s="70">
        <f t="shared" si="8"/>
        <v>136</v>
      </c>
      <c r="B138" s="178">
        <v>10.8</v>
      </c>
      <c r="C138" s="183">
        <v>1.458121378220533E-12</v>
      </c>
      <c r="D138" s="184">
        <f t="shared" si="7"/>
        <v>11.836206322590533</v>
      </c>
      <c r="E138" s="445">
        <f t="shared" si="6"/>
        <v>-295.22996604445586</v>
      </c>
    </row>
    <row r="139" spans="1:5" x14ac:dyDescent="0.3">
      <c r="A139" s="70">
        <f t="shared" si="8"/>
        <v>137</v>
      </c>
      <c r="B139" s="178">
        <v>10.88</v>
      </c>
      <c r="C139" s="183">
        <v>1.4342378086936821E-12</v>
      </c>
      <c r="D139" s="184">
        <f t="shared" si="7"/>
        <v>11.84337883301921</v>
      </c>
      <c r="E139" s="445">
        <f t="shared" si="6"/>
        <v>-295.6542917614164</v>
      </c>
    </row>
    <row r="140" spans="1:5" x14ac:dyDescent="0.3">
      <c r="A140" s="70">
        <f t="shared" si="8"/>
        <v>138</v>
      </c>
      <c r="B140" s="178">
        <v>10.959999999999999</v>
      </c>
      <c r="C140" s="183">
        <v>1.411202280993925E-12</v>
      </c>
      <c r="D140" s="184">
        <f t="shared" si="7"/>
        <v>11.850410730240689</v>
      </c>
      <c r="E140" s="445">
        <f t="shared" si="6"/>
        <v>-296.07029880103914</v>
      </c>
    </row>
    <row r="141" spans="1:5" x14ac:dyDescent="0.3">
      <c r="A141" s="70">
        <f t="shared" si="8"/>
        <v>139</v>
      </c>
      <c r="B141" s="178">
        <v>11.04</v>
      </c>
      <c r="C141" s="183">
        <v>1.388971063882019E-12</v>
      </c>
      <c r="D141" s="184">
        <f t="shared" si="7"/>
        <v>11.857306801726219</v>
      </c>
      <c r="E141" s="445">
        <f t="shared" si="6"/>
        <v>-296.47827039012304</v>
      </c>
    </row>
    <row r="142" spans="1:5" x14ac:dyDescent="0.3">
      <c r="A142" s="70">
        <f t="shared" si="8"/>
        <v>140</v>
      </c>
      <c r="B142" s="178">
        <v>11.12</v>
      </c>
      <c r="C142" s="183">
        <v>1.3675033530094219E-12</v>
      </c>
      <c r="D142" s="184">
        <f t="shared" si="7"/>
        <v>11.864071600137709</v>
      </c>
      <c r="E142" s="445">
        <f t="shared" si="6"/>
        <v>-296.87847586414682</v>
      </c>
    </row>
    <row r="143" spans="1:5" x14ac:dyDescent="0.3">
      <c r="A143" s="70">
        <f t="shared" si="8"/>
        <v>141</v>
      </c>
      <c r="B143" s="178">
        <v>11.2</v>
      </c>
      <c r="C143" s="183">
        <v>1.3467610316676291E-12</v>
      </c>
      <c r="D143" s="184">
        <f t="shared" si="7"/>
        <v>11.87070945834911</v>
      </c>
      <c r="E143" s="445">
        <f t="shared" si="6"/>
        <v>-297.27117155593328</v>
      </c>
    </row>
    <row r="144" spans="1:5" x14ac:dyDescent="0.3">
      <c r="A144" s="70">
        <f t="shared" si="8"/>
        <v>142</v>
      </c>
      <c r="B144" s="178">
        <v>11.28</v>
      </c>
      <c r="C144" s="183">
        <v>1.326708454527894E-12</v>
      </c>
      <c r="D144" s="184">
        <f t="shared" si="7"/>
        <v>11.877224503285376</v>
      </c>
      <c r="E144" s="445">
        <f t="shared" si="6"/>
        <v>-297.65660161436278</v>
      </c>
    </row>
    <row r="145" spans="1:5" x14ac:dyDescent="0.3">
      <c r="A145" s="70">
        <f t="shared" si="8"/>
        <v>143</v>
      </c>
      <c r="B145" s="178">
        <v>11.36</v>
      </c>
      <c r="C145" s="183">
        <v>1.3073122518415929E-12</v>
      </c>
      <c r="D145" s="184">
        <f t="shared" si="7"/>
        <v>11.883620668689289</v>
      </c>
      <c r="E145" s="445">
        <f t="shared" si="6"/>
        <v>-298.03499875965827</v>
      </c>
    </row>
    <row r="146" spans="1:5" x14ac:dyDescent="0.3">
      <c r="A146" s="70">
        <f t="shared" si="8"/>
        <v>144</v>
      </c>
      <c r="B146" s="178">
        <v>11.440000000000001</v>
      </c>
      <c r="C146" s="183">
        <v>1.288541151884276E-12</v>
      </c>
      <c r="D146" s="184">
        <f t="shared" si="7"/>
        <v>11.889901706914497</v>
      </c>
      <c r="E146" s="445">
        <f t="shared" si="6"/>
        <v>-298.40658498106154</v>
      </c>
    </row>
    <row r="147" spans="1:5" x14ac:dyDescent="0.3">
      <c r="A147" s="70">
        <f t="shared" si="8"/>
        <v>145</v>
      </c>
      <c r="B147" s="178">
        <v>11.520000000000001</v>
      </c>
      <c r="C147" s="183">
        <v>1.2703658196961801E-12</v>
      </c>
      <c r="D147" s="184">
        <f t="shared" si="7"/>
        <v>11.896071199832782</v>
      </c>
      <c r="E147" s="445">
        <f t="shared" si="6"/>
        <v>-298.77157218210732</v>
      </c>
    </row>
    <row r="148" spans="1:5" x14ac:dyDescent="0.3">
      <c r="A148" s="70">
        <f t="shared" si="8"/>
        <v>146</v>
      </c>
      <c r="B148" s="178">
        <v>11.6</v>
      </c>
      <c r="C148" s="183">
        <v>1.2527587104056399E-12</v>
      </c>
      <c r="D148" s="184">
        <f t="shared" si="7"/>
        <v>11.902132568934356</v>
      </c>
      <c r="E148" s="445">
        <f t="shared" si="6"/>
        <v>-299.13016277815643</v>
      </c>
    </row>
    <row r="149" spans="1:5" x14ac:dyDescent="0.3">
      <c r="A149" s="70">
        <f t="shared" si="8"/>
        <v>147</v>
      </c>
      <c r="B149" s="178">
        <v>11.68</v>
      </c>
      <c r="C149" s="183">
        <v>1.23569393562414E-12</v>
      </c>
      <c r="D149" s="184">
        <f t="shared" si="7"/>
        <v>11.908089084691918</v>
      </c>
      <c r="E149" s="445">
        <f t="shared" si="6"/>
        <v>-299.48255025037383</v>
      </c>
    </row>
    <row r="150" spans="1:5" x14ac:dyDescent="0.3">
      <c r="A150" s="70">
        <f t="shared" si="8"/>
        <v>148</v>
      </c>
      <c r="B150" s="178">
        <v>11.76</v>
      </c>
      <c r="C150" s="183">
        <v>1.2191471415779619E-12</v>
      </c>
      <c r="D150" s="184">
        <f t="shared" si="7"/>
        <v>11.913943875252063</v>
      </c>
      <c r="E150" s="445">
        <f t="shared" si="6"/>
        <v>-299.828919659912</v>
      </c>
    </row>
    <row r="151" spans="1:5" x14ac:dyDescent="0.3">
      <c r="A151" s="70">
        <f t="shared" si="8"/>
        <v>149</v>
      </c>
      <c r="B151" s="178">
        <v>11.84</v>
      </c>
      <c r="C151" s="183">
        <v>1.203095397794563E-12</v>
      </c>
      <c r="D151" s="184">
        <f t="shared" si="7"/>
        <v>11.919699934511257</v>
      </c>
      <c r="E151" s="445">
        <f t="shared" si="6"/>
        <v>-300.1694481256859</v>
      </c>
    </row>
    <row r="152" spans="1:5" x14ac:dyDescent="0.3">
      <c r="A152" s="70">
        <f t="shared" si="8"/>
        <v>150</v>
      </c>
      <c r="B152" s="178">
        <v>11.92</v>
      </c>
      <c r="C152" s="183">
        <v>1.1875170952956071E-12</v>
      </c>
      <c r="D152" s="184">
        <f t="shared" si="7"/>
        <v>11.925360129628057</v>
      </c>
      <c r="E152" s="445">
        <f t="shared" si="6"/>
        <v>-300.50430526879586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W75"/>
  <sheetViews>
    <sheetView zoomScale="80" zoomScaleNormal="80" workbookViewId="0">
      <pane xSplit="1" topLeftCell="B1" activePane="topRight" state="frozen"/>
      <selection pane="topRight" activeCell="R74" sqref="R74"/>
    </sheetView>
  </sheetViews>
  <sheetFormatPr defaultColWidth="8.6640625" defaultRowHeight="14.4" x14ac:dyDescent="0.3"/>
  <cols>
    <col min="1" max="1" width="22.6640625" style="100" customWidth="1"/>
    <col min="2" max="2" width="16.6640625" customWidth="1"/>
    <col min="3" max="3" width="20" customWidth="1"/>
    <col min="4" max="4" width="7.44140625" style="295" bestFit="1" customWidth="1"/>
    <col min="5" max="5" width="11.109375" customWidth="1"/>
    <col min="11" max="14" width="9.6640625" bestFit="1" customWidth="1"/>
    <col min="15" max="15" width="9.33203125" customWidth="1"/>
    <col min="21" max="24" width="9.88671875" bestFit="1" customWidth="1"/>
  </cols>
  <sheetData>
    <row r="1" spans="1:75" s="88" customFormat="1" ht="18" customHeight="1" x14ac:dyDescent="0.3">
      <c r="A1" s="94" t="s">
        <v>35</v>
      </c>
      <c r="B1" s="94" t="s">
        <v>80</v>
      </c>
      <c r="C1" s="94" t="s">
        <v>81</v>
      </c>
      <c r="D1" s="94" t="s">
        <v>155</v>
      </c>
      <c r="E1" s="528" t="s">
        <v>67</v>
      </c>
      <c r="F1" s="526"/>
      <c r="G1" s="526"/>
      <c r="H1" s="526"/>
      <c r="I1" s="526"/>
      <c r="J1" s="526"/>
      <c r="K1" s="526"/>
      <c r="L1" s="526"/>
      <c r="M1" s="526"/>
      <c r="N1" s="527"/>
      <c r="O1" s="525" t="s">
        <v>82</v>
      </c>
      <c r="P1" s="526"/>
      <c r="Q1" s="526"/>
      <c r="R1" s="526"/>
      <c r="S1" s="526"/>
      <c r="T1" s="526"/>
      <c r="U1" s="526"/>
      <c r="V1" s="526"/>
      <c r="W1" s="526"/>
      <c r="X1" s="527"/>
      <c r="Y1" s="521" t="s">
        <v>69</v>
      </c>
      <c r="Z1" s="522"/>
      <c r="AA1" s="522"/>
      <c r="AB1" s="522"/>
      <c r="AC1" s="522"/>
      <c r="AD1" s="522"/>
      <c r="AE1" s="522"/>
      <c r="AF1" s="523"/>
      <c r="AG1" s="523"/>
      <c r="AH1" s="524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</row>
    <row r="2" spans="1:75" s="93" customFormat="1" ht="18" customHeight="1" x14ac:dyDescent="0.3">
      <c r="A2" s="89"/>
      <c r="B2" s="90"/>
      <c r="C2" s="91"/>
      <c r="D2" s="289"/>
      <c r="E2" s="519" t="s">
        <v>17</v>
      </c>
      <c r="F2" s="519"/>
      <c r="G2" s="519" t="s">
        <v>16</v>
      </c>
      <c r="H2" s="519"/>
      <c r="I2" s="520" t="s">
        <v>18</v>
      </c>
      <c r="J2" s="520"/>
      <c r="K2" s="92" t="s">
        <v>3</v>
      </c>
      <c r="L2" s="92" t="s">
        <v>4</v>
      </c>
      <c r="M2" s="92" t="s">
        <v>5</v>
      </c>
      <c r="N2" s="92" t="s">
        <v>6</v>
      </c>
      <c r="O2" s="519" t="s">
        <v>17</v>
      </c>
      <c r="P2" s="519"/>
      <c r="Q2" s="519" t="s">
        <v>16</v>
      </c>
      <c r="R2" s="519"/>
      <c r="S2" s="520" t="s">
        <v>18</v>
      </c>
      <c r="T2" s="520"/>
      <c r="U2" s="92" t="s">
        <v>3</v>
      </c>
      <c r="V2" s="92" t="s">
        <v>4</v>
      </c>
      <c r="W2" s="92" t="s">
        <v>5</v>
      </c>
      <c r="X2" s="92" t="s">
        <v>6</v>
      </c>
      <c r="Y2" s="519" t="s">
        <v>16</v>
      </c>
      <c r="Z2" s="519"/>
      <c r="AA2" s="519" t="s">
        <v>17</v>
      </c>
      <c r="AB2" s="519"/>
      <c r="AC2" s="520" t="s">
        <v>18</v>
      </c>
      <c r="AD2" s="520"/>
      <c r="AE2" s="92" t="s">
        <v>3</v>
      </c>
      <c r="AF2" s="92" t="s">
        <v>4</v>
      </c>
      <c r="AG2" s="92" t="s">
        <v>5</v>
      </c>
      <c r="AH2" s="92" t="s">
        <v>6</v>
      </c>
    </row>
    <row r="3" spans="1:75" s="97" customFormat="1" ht="18" customHeight="1" x14ac:dyDescent="0.3">
      <c r="A3" s="94" t="s">
        <v>83</v>
      </c>
      <c r="B3" s="95"/>
      <c r="C3" s="96"/>
      <c r="D3" s="290"/>
      <c r="E3" s="107" t="s">
        <v>15</v>
      </c>
      <c r="F3" s="108" t="s">
        <v>84</v>
      </c>
      <c r="G3" s="107" t="s">
        <v>15</v>
      </c>
      <c r="H3" s="108" t="s">
        <v>84</v>
      </c>
      <c r="I3" s="107" t="s">
        <v>15</v>
      </c>
      <c r="J3" s="108" t="s">
        <v>84</v>
      </c>
      <c r="K3" s="531" t="s">
        <v>85</v>
      </c>
      <c r="L3" s="532"/>
      <c r="M3" s="532"/>
      <c r="N3" s="532"/>
      <c r="O3" s="107" t="s">
        <v>15</v>
      </c>
      <c r="P3" s="108" t="s">
        <v>84</v>
      </c>
      <c r="Q3" s="107" t="s">
        <v>15</v>
      </c>
      <c r="R3" s="108" t="s">
        <v>84</v>
      </c>
      <c r="S3" s="107" t="s">
        <v>15</v>
      </c>
      <c r="T3" s="108" t="s">
        <v>84</v>
      </c>
      <c r="U3" s="531" t="s">
        <v>85</v>
      </c>
      <c r="V3" s="532"/>
      <c r="W3" s="532"/>
      <c r="X3" s="532"/>
      <c r="Y3" s="107" t="s">
        <v>15</v>
      </c>
      <c r="Z3" s="108" t="s">
        <v>84</v>
      </c>
      <c r="AA3" s="107" t="s">
        <v>15</v>
      </c>
      <c r="AB3" s="108" t="s">
        <v>84</v>
      </c>
      <c r="AC3" s="107" t="s">
        <v>15</v>
      </c>
      <c r="AD3" s="108" t="s">
        <v>84</v>
      </c>
      <c r="AE3" s="531" t="s">
        <v>85</v>
      </c>
      <c r="AF3" s="533"/>
      <c r="AG3" s="533"/>
      <c r="AH3" s="533"/>
    </row>
    <row r="4" spans="1:75" s="100" customFormat="1" ht="18" customHeight="1" x14ac:dyDescent="0.35">
      <c r="A4" s="297" t="s">
        <v>130</v>
      </c>
      <c r="B4" s="296" t="s">
        <v>41</v>
      </c>
      <c r="C4" s="99">
        <v>405</v>
      </c>
      <c r="D4" s="534" t="s">
        <v>100</v>
      </c>
      <c r="E4" s="537">
        <v>19.24784</v>
      </c>
      <c r="F4" s="538">
        <v>1.09E-3</v>
      </c>
      <c r="G4" s="537">
        <v>16.247409999999999</v>
      </c>
      <c r="H4" s="538">
        <v>1.1800000000000001E-3</v>
      </c>
      <c r="I4" s="539">
        <v>4.6372799999999996</v>
      </c>
      <c r="J4" s="540">
        <v>1.49E-3</v>
      </c>
      <c r="K4" s="543" t="s">
        <v>133</v>
      </c>
      <c r="L4" s="543" t="s">
        <v>133</v>
      </c>
      <c r="M4" s="543" t="s">
        <v>133</v>
      </c>
      <c r="N4" s="543" t="s">
        <v>133</v>
      </c>
      <c r="O4" s="529">
        <v>19.248000000000001</v>
      </c>
      <c r="P4" s="530">
        <v>1.1000000000000001E-3</v>
      </c>
      <c r="Q4" s="529">
        <v>16.247499999999999</v>
      </c>
      <c r="R4" s="530">
        <v>1.1999999999999999E-3</v>
      </c>
      <c r="S4" s="541">
        <v>4.6374000000000004</v>
      </c>
      <c r="T4" s="542">
        <v>1.5E-3</v>
      </c>
      <c r="U4" s="570" t="s">
        <v>133</v>
      </c>
      <c r="V4" s="570" t="s">
        <v>133</v>
      </c>
      <c r="W4" s="570" t="s">
        <v>133</v>
      </c>
      <c r="X4" s="570" t="s">
        <v>133</v>
      </c>
      <c r="Y4" s="545">
        <v>16.247520000000002</v>
      </c>
      <c r="Z4" s="546">
        <v>1.17E-3</v>
      </c>
      <c r="AA4" s="547">
        <v>19.248000000000001</v>
      </c>
      <c r="AB4" s="546">
        <v>1.08E-3</v>
      </c>
      <c r="AC4" s="569">
        <v>4.6374500000000003</v>
      </c>
      <c r="AD4" s="564">
        <v>1.48E-3</v>
      </c>
      <c r="AE4" s="548" t="s">
        <v>133</v>
      </c>
      <c r="AF4" s="548" t="s">
        <v>133</v>
      </c>
      <c r="AG4" s="548" t="s">
        <v>133</v>
      </c>
      <c r="AH4" s="548" t="s">
        <v>133</v>
      </c>
    </row>
    <row r="5" spans="1:75" ht="18" customHeight="1" x14ac:dyDescent="0.35">
      <c r="A5" s="189"/>
      <c r="B5" s="98" t="s">
        <v>32</v>
      </c>
      <c r="C5" s="98">
        <v>0</v>
      </c>
      <c r="D5" s="535"/>
      <c r="E5" s="537"/>
      <c r="F5" s="538"/>
      <c r="G5" s="537"/>
      <c r="H5" s="538"/>
      <c r="I5" s="539"/>
      <c r="J5" s="540"/>
      <c r="K5" s="544"/>
      <c r="L5" s="544"/>
      <c r="M5" s="544"/>
      <c r="N5" s="544"/>
      <c r="O5" s="529"/>
      <c r="P5" s="530"/>
      <c r="Q5" s="529"/>
      <c r="R5" s="530"/>
      <c r="S5" s="541"/>
      <c r="T5" s="542"/>
      <c r="U5" s="571"/>
      <c r="V5" s="571"/>
      <c r="W5" s="571"/>
      <c r="X5" s="571"/>
      <c r="Y5" s="545"/>
      <c r="Z5" s="546"/>
      <c r="AA5" s="547"/>
      <c r="AB5" s="546"/>
      <c r="AC5" s="569"/>
      <c r="AD5" s="564"/>
      <c r="AE5" s="549"/>
      <c r="AF5" s="549"/>
      <c r="AG5" s="549"/>
      <c r="AH5" s="549"/>
    </row>
    <row r="6" spans="1:75" ht="18" customHeight="1" x14ac:dyDescent="0.3">
      <c r="A6" s="190"/>
      <c r="B6" s="98" t="s">
        <v>43</v>
      </c>
      <c r="C6" s="98">
        <v>0.1</v>
      </c>
      <c r="D6" s="535"/>
      <c r="E6" s="537"/>
      <c r="F6" s="538"/>
      <c r="G6" s="537"/>
      <c r="H6" s="538"/>
      <c r="I6" s="539"/>
      <c r="J6" s="540"/>
      <c r="K6" s="544"/>
      <c r="L6" s="544"/>
      <c r="M6" s="544"/>
      <c r="N6" s="544"/>
      <c r="O6" s="529"/>
      <c r="P6" s="530"/>
      <c r="Q6" s="529"/>
      <c r="R6" s="530"/>
      <c r="S6" s="541"/>
      <c r="T6" s="542"/>
      <c r="U6" s="571"/>
      <c r="V6" s="571"/>
      <c r="W6" s="571"/>
      <c r="X6" s="571"/>
      <c r="Y6" s="545"/>
      <c r="Z6" s="546"/>
      <c r="AA6" s="547"/>
      <c r="AB6" s="546"/>
      <c r="AC6" s="569"/>
      <c r="AD6" s="564"/>
      <c r="AE6" s="549"/>
      <c r="AF6" s="549"/>
      <c r="AG6" s="549"/>
      <c r="AH6" s="549"/>
    </row>
    <row r="7" spans="1:75" ht="18" customHeight="1" x14ac:dyDescent="0.3">
      <c r="A7" s="191"/>
      <c r="B7" s="98" t="s">
        <v>158</v>
      </c>
      <c r="C7" s="98" t="s">
        <v>86</v>
      </c>
      <c r="D7" s="535"/>
      <c r="E7" s="537"/>
      <c r="F7" s="538"/>
      <c r="G7" s="537"/>
      <c r="H7" s="538"/>
      <c r="I7" s="539"/>
      <c r="J7" s="540"/>
      <c r="K7" s="544"/>
      <c r="L7" s="544"/>
      <c r="M7" s="544"/>
      <c r="N7" s="544"/>
      <c r="O7" s="529"/>
      <c r="P7" s="530"/>
      <c r="Q7" s="529"/>
      <c r="R7" s="530"/>
      <c r="S7" s="541"/>
      <c r="T7" s="542"/>
      <c r="U7" s="571"/>
      <c r="V7" s="571"/>
      <c r="W7" s="571"/>
      <c r="X7" s="571"/>
      <c r="Y7" s="545"/>
      <c r="Z7" s="546"/>
      <c r="AA7" s="547"/>
      <c r="AB7" s="546"/>
      <c r="AC7" s="569"/>
      <c r="AD7" s="564"/>
      <c r="AE7" s="549"/>
      <c r="AF7" s="549"/>
      <c r="AG7" s="549"/>
      <c r="AH7" s="549"/>
    </row>
    <row r="8" spans="1:75" ht="18" customHeight="1" x14ac:dyDescent="0.3">
      <c r="A8" s="192"/>
      <c r="B8" s="98" t="s">
        <v>53</v>
      </c>
      <c r="C8" s="98" t="s">
        <v>87</v>
      </c>
      <c r="D8" s="536"/>
      <c r="E8" s="537"/>
      <c r="F8" s="538"/>
      <c r="G8" s="537"/>
      <c r="H8" s="538"/>
      <c r="I8" s="539"/>
      <c r="J8" s="540"/>
      <c r="K8" s="544"/>
      <c r="L8" s="544"/>
      <c r="M8" s="544"/>
      <c r="N8" s="544"/>
      <c r="O8" s="529"/>
      <c r="P8" s="530"/>
      <c r="Q8" s="529"/>
      <c r="R8" s="530"/>
      <c r="S8" s="541"/>
      <c r="T8" s="542"/>
      <c r="U8" s="571"/>
      <c r="V8" s="571"/>
      <c r="W8" s="571"/>
      <c r="X8" s="571"/>
      <c r="Y8" s="545"/>
      <c r="Z8" s="546"/>
      <c r="AA8" s="547"/>
      <c r="AB8" s="546"/>
      <c r="AC8" s="569"/>
      <c r="AD8" s="564"/>
      <c r="AE8" s="549"/>
      <c r="AF8" s="549"/>
      <c r="AG8" s="549"/>
      <c r="AH8" s="549"/>
    </row>
    <row r="9" spans="1:75" s="97" customFormat="1" ht="18" customHeight="1" x14ac:dyDescent="0.3">
      <c r="A9" s="94" t="s">
        <v>83</v>
      </c>
      <c r="B9" s="95"/>
      <c r="C9" s="96"/>
      <c r="D9" s="291"/>
      <c r="E9" s="107" t="s">
        <v>15</v>
      </c>
      <c r="F9" s="108" t="s">
        <v>84</v>
      </c>
      <c r="G9" s="107" t="s">
        <v>15</v>
      </c>
      <c r="H9" s="108" t="s">
        <v>84</v>
      </c>
      <c r="I9" s="109" t="s">
        <v>15</v>
      </c>
      <c r="J9" s="108" t="s">
        <v>84</v>
      </c>
      <c r="K9" s="531" t="s">
        <v>85</v>
      </c>
      <c r="L9" s="532"/>
      <c r="M9" s="532"/>
      <c r="N9" s="532"/>
      <c r="O9" s="335" t="s">
        <v>15</v>
      </c>
      <c r="P9" s="336" t="s">
        <v>84</v>
      </c>
      <c r="Q9" s="335" t="s">
        <v>15</v>
      </c>
      <c r="R9" s="336" t="s">
        <v>84</v>
      </c>
      <c r="S9" s="337" t="s">
        <v>15</v>
      </c>
      <c r="T9" s="336" t="s">
        <v>84</v>
      </c>
      <c r="U9" s="531" t="s">
        <v>85</v>
      </c>
      <c r="V9" s="533"/>
      <c r="W9" s="533"/>
      <c r="X9" s="533"/>
      <c r="Y9" s="107" t="s">
        <v>15</v>
      </c>
      <c r="Z9" s="108" t="s">
        <v>84</v>
      </c>
      <c r="AA9" s="107" t="s">
        <v>15</v>
      </c>
      <c r="AB9" s="108" t="s">
        <v>84</v>
      </c>
      <c r="AC9" s="109" t="s">
        <v>15</v>
      </c>
      <c r="AD9" s="108" t="s">
        <v>84</v>
      </c>
      <c r="AE9" s="531" t="s">
        <v>85</v>
      </c>
      <c r="AF9" s="532"/>
      <c r="AG9" s="532"/>
      <c r="AH9" s="532"/>
    </row>
    <row r="10" spans="1:75" s="100" customFormat="1" ht="18" customHeight="1" x14ac:dyDescent="0.35">
      <c r="A10" s="297" t="s">
        <v>131</v>
      </c>
      <c r="B10" s="98" t="s">
        <v>41</v>
      </c>
      <c r="C10" s="99">
        <v>405</v>
      </c>
      <c r="D10" s="534">
        <v>1</v>
      </c>
      <c r="E10" s="537">
        <v>19.246369999999999</v>
      </c>
      <c r="F10" s="538">
        <v>1.48E-3</v>
      </c>
      <c r="G10" s="537">
        <v>16.24212</v>
      </c>
      <c r="H10" s="538">
        <v>3.4299999999999999E-3</v>
      </c>
      <c r="I10" s="537">
        <v>4.6279899999999996</v>
      </c>
      <c r="J10" s="540">
        <v>5.8199999999999997E-3</v>
      </c>
      <c r="K10" s="550">
        <v>2.49996E-2</v>
      </c>
      <c r="L10" s="551">
        <v>2.5001499999999999E-2</v>
      </c>
      <c r="M10" s="551">
        <v>2.50025E-2</v>
      </c>
      <c r="N10" s="551">
        <v>2.50049E-2</v>
      </c>
      <c r="O10" s="529">
        <v>19.246600000000001</v>
      </c>
      <c r="P10" s="530">
        <v>1.5E-3</v>
      </c>
      <c r="Q10" s="529">
        <v>16.2423</v>
      </c>
      <c r="R10" s="530">
        <v>3.3999999999999998E-3</v>
      </c>
      <c r="S10" s="529">
        <v>4.6283000000000003</v>
      </c>
      <c r="T10" s="542">
        <v>5.7999999999999996E-3</v>
      </c>
      <c r="U10" s="551">
        <v>2.5000000000000001E-2</v>
      </c>
      <c r="V10" s="551">
        <v>2.5000000000000001E-2</v>
      </c>
      <c r="W10" s="551">
        <v>2.5000000000000001E-2</v>
      </c>
      <c r="X10" s="551">
        <v>2.5000000000000001E-2</v>
      </c>
      <c r="Y10" s="555">
        <v>16.242999999999999</v>
      </c>
      <c r="Z10" s="558">
        <v>2.98E-3</v>
      </c>
      <c r="AA10" s="561">
        <v>19.24681</v>
      </c>
      <c r="AB10" s="546">
        <v>1.3500000000000001E-3</v>
      </c>
      <c r="AC10" s="545">
        <v>4.6294700000000004</v>
      </c>
      <c r="AD10" s="564">
        <v>5.0400000000000002E-3</v>
      </c>
      <c r="AE10" s="550">
        <v>2.49996E-2</v>
      </c>
      <c r="AF10" s="550">
        <v>2.5001200000000001E-2</v>
      </c>
      <c r="AG10" s="550">
        <v>2.5002E-2</v>
      </c>
      <c r="AH10" s="550">
        <v>2.50044E-2</v>
      </c>
    </row>
    <row r="11" spans="1:75" ht="18" customHeight="1" x14ac:dyDescent="0.35">
      <c r="A11" s="189"/>
      <c r="B11" s="98" t="s">
        <v>32</v>
      </c>
      <c r="C11" s="98">
        <v>0</v>
      </c>
      <c r="D11" s="535"/>
      <c r="E11" s="537"/>
      <c r="F11" s="538"/>
      <c r="G11" s="537"/>
      <c r="H11" s="538"/>
      <c r="I11" s="537"/>
      <c r="J11" s="540"/>
      <c r="K11" s="550"/>
      <c r="L11" s="552"/>
      <c r="M11" s="552"/>
      <c r="N11" s="552"/>
      <c r="O11" s="529"/>
      <c r="P11" s="530"/>
      <c r="Q11" s="529"/>
      <c r="R11" s="530"/>
      <c r="S11" s="529"/>
      <c r="T11" s="542"/>
      <c r="U11" s="552"/>
      <c r="V11" s="552"/>
      <c r="W11" s="552"/>
      <c r="X11" s="552"/>
      <c r="Y11" s="556"/>
      <c r="Z11" s="559"/>
      <c r="AA11" s="562"/>
      <c r="AB11" s="546"/>
      <c r="AC11" s="545"/>
      <c r="AD11" s="564"/>
      <c r="AE11" s="550"/>
      <c r="AF11" s="550"/>
      <c r="AG11" s="550"/>
      <c r="AH11" s="550"/>
    </row>
    <row r="12" spans="1:75" ht="18" customHeight="1" x14ac:dyDescent="0.3">
      <c r="A12" s="190"/>
      <c r="B12" s="98" t="s">
        <v>43</v>
      </c>
      <c r="C12" s="98">
        <v>0.1</v>
      </c>
      <c r="D12" s="535"/>
      <c r="E12" s="537"/>
      <c r="F12" s="538"/>
      <c r="G12" s="537"/>
      <c r="H12" s="538"/>
      <c r="I12" s="537"/>
      <c r="J12" s="540"/>
      <c r="K12" s="550"/>
      <c r="L12" s="552"/>
      <c r="M12" s="552"/>
      <c r="N12" s="552"/>
      <c r="O12" s="529"/>
      <c r="P12" s="530"/>
      <c r="Q12" s="529"/>
      <c r="R12" s="530"/>
      <c r="S12" s="529"/>
      <c r="T12" s="542"/>
      <c r="U12" s="552"/>
      <c r="V12" s="552"/>
      <c r="W12" s="552"/>
      <c r="X12" s="552"/>
      <c r="Y12" s="556"/>
      <c r="Z12" s="559"/>
      <c r="AA12" s="562"/>
      <c r="AB12" s="546"/>
      <c r="AC12" s="545"/>
      <c r="AD12" s="564"/>
      <c r="AE12" s="550"/>
      <c r="AF12" s="550"/>
      <c r="AG12" s="550"/>
      <c r="AH12" s="550"/>
    </row>
    <row r="13" spans="1:75" ht="18" customHeight="1" x14ac:dyDescent="0.3">
      <c r="A13" s="191"/>
      <c r="B13" s="98" t="s">
        <v>158</v>
      </c>
      <c r="C13" s="98" t="s">
        <v>86</v>
      </c>
      <c r="D13" s="535"/>
      <c r="E13" s="537"/>
      <c r="F13" s="538"/>
      <c r="G13" s="537"/>
      <c r="H13" s="538"/>
      <c r="I13" s="537"/>
      <c r="J13" s="540"/>
      <c r="K13" s="550"/>
      <c r="L13" s="552"/>
      <c r="M13" s="552"/>
      <c r="N13" s="552"/>
      <c r="O13" s="529"/>
      <c r="P13" s="530"/>
      <c r="Q13" s="529"/>
      <c r="R13" s="530"/>
      <c r="S13" s="529"/>
      <c r="T13" s="542"/>
      <c r="U13" s="552"/>
      <c r="V13" s="552"/>
      <c r="W13" s="552"/>
      <c r="X13" s="552"/>
      <c r="Y13" s="556"/>
      <c r="Z13" s="559"/>
      <c r="AA13" s="562"/>
      <c r="AB13" s="546"/>
      <c r="AC13" s="545"/>
      <c r="AD13" s="564"/>
      <c r="AE13" s="550"/>
      <c r="AF13" s="550"/>
      <c r="AG13" s="550"/>
      <c r="AH13" s="550"/>
    </row>
    <row r="14" spans="1:75" ht="18" customHeight="1" x14ac:dyDescent="0.3">
      <c r="A14" s="192"/>
      <c r="B14" s="98" t="s">
        <v>53</v>
      </c>
      <c r="C14" s="98" t="s">
        <v>87</v>
      </c>
      <c r="D14" s="536"/>
      <c r="E14" s="537"/>
      <c r="F14" s="538"/>
      <c r="G14" s="537"/>
      <c r="H14" s="538"/>
      <c r="I14" s="537"/>
      <c r="J14" s="540"/>
      <c r="K14" s="550"/>
      <c r="L14" s="553"/>
      <c r="M14" s="553"/>
      <c r="N14" s="553"/>
      <c r="O14" s="529"/>
      <c r="P14" s="530"/>
      <c r="Q14" s="529"/>
      <c r="R14" s="530"/>
      <c r="S14" s="529"/>
      <c r="T14" s="542"/>
      <c r="U14" s="553"/>
      <c r="V14" s="553"/>
      <c r="W14" s="553"/>
      <c r="X14" s="553"/>
      <c r="Y14" s="557"/>
      <c r="Z14" s="560"/>
      <c r="AA14" s="563"/>
      <c r="AB14" s="546"/>
      <c r="AC14" s="545"/>
      <c r="AD14" s="564"/>
      <c r="AE14" s="550"/>
      <c r="AF14" s="550"/>
      <c r="AG14" s="550"/>
      <c r="AH14" s="550"/>
    </row>
    <row r="15" spans="1:75" s="110" customFormat="1" ht="18" customHeight="1" x14ac:dyDescent="0.3">
      <c r="A15" s="94" t="s">
        <v>40</v>
      </c>
      <c r="C15" s="111"/>
      <c r="D15" s="292"/>
      <c r="E15" s="316" t="s">
        <v>15</v>
      </c>
      <c r="F15" s="317" t="s">
        <v>84</v>
      </c>
      <c r="G15" s="316" t="s">
        <v>15</v>
      </c>
      <c r="H15" s="317" t="s">
        <v>84</v>
      </c>
      <c r="I15" s="318" t="s">
        <v>15</v>
      </c>
      <c r="J15" s="317" t="s">
        <v>84</v>
      </c>
      <c r="K15" s="531" t="s">
        <v>85</v>
      </c>
      <c r="L15" s="532"/>
      <c r="M15" s="532"/>
      <c r="N15" s="554"/>
      <c r="O15" s="316" t="s">
        <v>15</v>
      </c>
      <c r="P15" s="317" t="s">
        <v>84</v>
      </c>
      <c r="Q15" s="316" t="s">
        <v>15</v>
      </c>
      <c r="R15" s="317" t="s">
        <v>84</v>
      </c>
      <c r="S15" s="318" t="s">
        <v>15</v>
      </c>
      <c r="T15" s="317" t="s">
        <v>84</v>
      </c>
      <c r="U15" s="531" t="s">
        <v>85</v>
      </c>
      <c r="V15" s="532"/>
      <c r="W15" s="532"/>
      <c r="X15" s="532"/>
      <c r="Y15" s="316" t="s">
        <v>15</v>
      </c>
      <c r="Z15" s="317" t="s">
        <v>84</v>
      </c>
      <c r="AA15" s="316" t="s">
        <v>15</v>
      </c>
      <c r="AB15" s="317" t="s">
        <v>84</v>
      </c>
      <c r="AC15" s="318" t="s">
        <v>15</v>
      </c>
      <c r="AD15" s="317" t="s">
        <v>84</v>
      </c>
      <c r="AE15" s="531" t="s">
        <v>85</v>
      </c>
      <c r="AF15" s="532"/>
      <c r="AG15" s="532"/>
      <c r="AH15" s="532"/>
    </row>
    <row r="16" spans="1:75" s="100" customFormat="1" ht="18" customHeight="1" x14ac:dyDescent="0.35">
      <c r="A16" s="297" t="s">
        <v>130</v>
      </c>
      <c r="B16" s="98" t="s">
        <v>41</v>
      </c>
      <c r="C16" s="98">
        <v>405.2</v>
      </c>
      <c r="D16" s="293" t="s">
        <v>101</v>
      </c>
      <c r="E16" s="301">
        <v>19.14874</v>
      </c>
      <c r="F16" s="302">
        <v>3.6900000000000001E-3</v>
      </c>
      <c r="G16" s="301">
        <v>16.143699999999999</v>
      </c>
      <c r="H16" s="302">
        <v>4.0800000000000003E-3</v>
      </c>
      <c r="I16" s="303">
        <v>4.4494100000000003</v>
      </c>
      <c r="J16" s="302">
        <v>5.28E-3</v>
      </c>
      <c r="K16" s="298" t="s">
        <v>133</v>
      </c>
      <c r="L16" s="298" t="s">
        <v>133</v>
      </c>
      <c r="M16" s="298" t="s">
        <v>133</v>
      </c>
      <c r="N16" s="298" t="s">
        <v>133</v>
      </c>
      <c r="O16" s="349">
        <v>19.148800000000001</v>
      </c>
      <c r="P16" s="345">
        <v>3.7000000000000002E-3</v>
      </c>
      <c r="Q16" s="349">
        <v>16.143799999999999</v>
      </c>
      <c r="R16" s="345">
        <v>4.1000000000000003E-3</v>
      </c>
      <c r="S16" s="338">
        <v>4.4494999999999996</v>
      </c>
      <c r="T16" s="345">
        <v>5.3E-3</v>
      </c>
      <c r="U16" s="366" t="s">
        <v>133</v>
      </c>
      <c r="V16" s="366" t="s">
        <v>133</v>
      </c>
      <c r="W16" s="366" t="s">
        <v>133</v>
      </c>
      <c r="X16" s="366" t="s">
        <v>133</v>
      </c>
      <c r="Y16" s="368">
        <v>16.143799999999999</v>
      </c>
      <c r="Z16" s="369">
        <v>4.0499999999999998E-3</v>
      </c>
      <c r="AA16" s="368">
        <v>19.14883</v>
      </c>
      <c r="AB16" s="369">
        <v>3.6600000000000001E-3</v>
      </c>
      <c r="AC16" s="370">
        <v>4.4499700000000004</v>
      </c>
      <c r="AD16" s="369">
        <v>5.2700000000000004E-3</v>
      </c>
      <c r="AE16" s="379" t="s">
        <v>133</v>
      </c>
      <c r="AF16" s="379" t="s">
        <v>133</v>
      </c>
      <c r="AG16" s="379" t="s">
        <v>133</v>
      </c>
      <c r="AH16" s="379" t="s">
        <v>133</v>
      </c>
    </row>
    <row r="17" spans="1:34" ht="18" customHeight="1" x14ac:dyDescent="0.3">
      <c r="A17" s="190"/>
      <c r="B17" s="98" t="s">
        <v>41</v>
      </c>
      <c r="C17" s="98">
        <v>405.4</v>
      </c>
      <c r="D17" s="293" t="s">
        <v>102</v>
      </c>
      <c r="E17" s="304">
        <v>19.054590000000001</v>
      </c>
      <c r="F17" s="305">
        <v>7.3699999999999998E-3</v>
      </c>
      <c r="G17" s="304">
        <v>16.046130000000002</v>
      </c>
      <c r="H17" s="305">
        <v>7.3699999999999998E-3</v>
      </c>
      <c r="I17" s="306">
        <v>4.2591400000000004</v>
      </c>
      <c r="J17" s="305">
        <v>9.8499999999999994E-3</v>
      </c>
      <c r="K17" s="298" t="s">
        <v>133</v>
      </c>
      <c r="L17" s="298" t="s">
        <v>133</v>
      </c>
      <c r="M17" s="298" t="s">
        <v>133</v>
      </c>
      <c r="N17" s="298" t="s">
        <v>133</v>
      </c>
      <c r="O17" s="350">
        <v>19.054600000000001</v>
      </c>
      <c r="P17" s="344">
        <v>6.4999999999999997E-3</v>
      </c>
      <c r="Q17" s="350">
        <v>16.046199999999999</v>
      </c>
      <c r="R17" s="344">
        <v>7.4000000000000003E-3</v>
      </c>
      <c r="S17" s="338">
        <v>4.2591999999999999</v>
      </c>
      <c r="T17" s="344">
        <v>9.7999999999999997E-3</v>
      </c>
      <c r="U17" s="366" t="s">
        <v>133</v>
      </c>
      <c r="V17" s="366" t="s">
        <v>133</v>
      </c>
      <c r="W17" s="366" t="s">
        <v>133</v>
      </c>
      <c r="X17" s="366" t="s">
        <v>133</v>
      </c>
      <c r="Y17" s="371">
        <v>16.04617</v>
      </c>
      <c r="Z17" s="372">
        <v>7.3499999999999998E-3</v>
      </c>
      <c r="AA17" s="371">
        <v>19.054569999999998</v>
      </c>
      <c r="AB17" s="372">
        <v>6.5399999999999998E-3</v>
      </c>
      <c r="AC17" s="373">
        <v>4.2600100000000003</v>
      </c>
      <c r="AD17" s="372">
        <v>9.8899999999999995E-3</v>
      </c>
      <c r="AE17" s="379" t="s">
        <v>133</v>
      </c>
      <c r="AF17" s="379" t="s">
        <v>133</v>
      </c>
      <c r="AG17" s="379" t="s">
        <v>133</v>
      </c>
      <c r="AH17" s="379" t="s">
        <v>133</v>
      </c>
    </row>
    <row r="18" spans="1:34" ht="18" customHeight="1" x14ac:dyDescent="0.3">
      <c r="A18" s="190"/>
      <c r="B18" s="98" t="s">
        <v>41</v>
      </c>
      <c r="C18" s="98">
        <v>405.6</v>
      </c>
      <c r="D18" s="293" t="s">
        <v>103</v>
      </c>
      <c r="E18" s="304">
        <v>18.964700000000001</v>
      </c>
      <c r="F18" s="305">
        <v>9.1999999999999998E-3</v>
      </c>
      <c r="G18" s="304">
        <v>15.95402</v>
      </c>
      <c r="H18" s="305">
        <v>1.0489999999999999E-2</v>
      </c>
      <c r="I18" s="306">
        <v>4.0634300000000003</v>
      </c>
      <c r="J18" s="305">
        <v>1.465E-2</v>
      </c>
      <c r="K18" s="298" t="s">
        <v>133</v>
      </c>
      <c r="L18" s="298" t="s">
        <v>133</v>
      </c>
      <c r="M18" s="298" t="s">
        <v>133</v>
      </c>
      <c r="N18" s="298" t="s">
        <v>133</v>
      </c>
      <c r="O18" s="350">
        <v>18.964600000000001</v>
      </c>
      <c r="P18" s="344">
        <v>9.1000000000000004E-3</v>
      </c>
      <c r="Q18" s="350">
        <v>15.954000000000001</v>
      </c>
      <c r="R18" s="344">
        <v>1.0500000000000001E-2</v>
      </c>
      <c r="S18" s="338">
        <v>4.0635000000000003</v>
      </c>
      <c r="T18" s="344">
        <v>1.46E-2</v>
      </c>
      <c r="U18" s="366" t="s">
        <v>133</v>
      </c>
      <c r="V18" s="366" t="s">
        <v>133</v>
      </c>
      <c r="W18" s="366" t="s">
        <v>133</v>
      </c>
      <c r="X18" s="366" t="s">
        <v>133</v>
      </c>
      <c r="Y18" s="371">
        <v>15.953950000000001</v>
      </c>
      <c r="Z18" s="372">
        <v>1.0489999999999999E-2</v>
      </c>
      <c r="AA18" s="371">
        <v>18.964580000000002</v>
      </c>
      <c r="AB18" s="372">
        <v>9.2099999999999994E-3</v>
      </c>
      <c r="AC18" s="373">
        <v>4.0645100000000003</v>
      </c>
      <c r="AD18" s="372">
        <v>1.481E-2</v>
      </c>
      <c r="AE18" s="379" t="s">
        <v>133</v>
      </c>
      <c r="AF18" s="379" t="s">
        <v>133</v>
      </c>
      <c r="AG18" s="379" t="s">
        <v>133</v>
      </c>
      <c r="AH18" s="379" t="s">
        <v>133</v>
      </c>
    </row>
    <row r="19" spans="1:34" ht="18" customHeight="1" x14ac:dyDescent="0.3">
      <c r="A19" s="190"/>
      <c r="B19" s="98" t="s">
        <v>41</v>
      </c>
      <c r="C19" s="98">
        <v>405.8</v>
      </c>
      <c r="D19" s="293" t="s">
        <v>104</v>
      </c>
      <c r="E19" s="304">
        <v>18.878530000000001</v>
      </c>
      <c r="F19" s="305">
        <v>1.166E-2</v>
      </c>
      <c r="G19" s="304">
        <v>15.8668</v>
      </c>
      <c r="H19" s="305">
        <v>1.3440000000000001E-2</v>
      </c>
      <c r="I19" s="306">
        <v>3.8581500000000002</v>
      </c>
      <c r="J19" s="305">
        <v>1.9990000000000001E-2</v>
      </c>
      <c r="K19" s="298" t="s">
        <v>133</v>
      </c>
      <c r="L19" s="298" t="s">
        <v>133</v>
      </c>
      <c r="M19" s="298" t="s">
        <v>133</v>
      </c>
      <c r="N19" s="298" t="s">
        <v>133</v>
      </c>
      <c r="O19" s="350">
        <v>18.878299999999999</v>
      </c>
      <c r="P19" s="344">
        <v>1.1599999999999999E-2</v>
      </c>
      <c r="Q19" s="350">
        <v>15.8667</v>
      </c>
      <c r="R19" s="344">
        <v>1.34E-2</v>
      </c>
      <c r="S19" s="338">
        <v>3.8582000000000001</v>
      </c>
      <c r="T19" s="344">
        <v>0.02</v>
      </c>
      <c r="U19" s="366" t="s">
        <v>133</v>
      </c>
      <c r="V19" s="366" t="s">
        <v>133</v>
      </c>
      <c r="W19" s="366" t="s">
        <v>133</v>
      </c>
      <c r="X19" s="366" t="s">
        <v>133</v>
      </c>
      <c r="Y19" s="371">
        <v>15.866580000000001</v>
      </c>
      <c r="Z19" s="372">
        <v>1.3480000000000001E-2</v>
      </c>
      <c r="AA19" s="371">
        <v>18.87829</v>
      </c>
      <c r="AB19" s="372">
        <v>1.171E-2</v>
      </c>
      <c r="AC19" s="373">
        <v>3.8594400000000002</v>
      </c>
      <c r="AD19" s="372">
        <v>2.034E-2</v>
      </c>
      <c r="AE19" s="379" t="s">
        <v>133</v>
      </c>
      <c r="AF19" s="379" t="s">
        <v>133</v>
      </c>
      <c r="AG19" s="379" t="s">
        <v>133</v>
      </c>
      <c r="AH19" s="379" t="s">
        <v>133</v>
      </c>
    </row>
    <row r="20" spans="1:34" ht="18" customHeight="1" x14ac:dyDescent="0.3">
      <c r="A20" s="190"/>
      <c r="B20" s="98" t="s">
        <v>41</v>
      </c>
      <c r="C20" s="164">
        <v>406</v>
      </c>
      <c r="D20" s="293" t="s">
        <v>105</v>
      </c>
      <c r="E20" s="304">
        <v>18.79562</v>
      </c>
      <c r="F20" s="305">
        <v>1.397E-2</v>
      </c>
      <c r="G20" s="304">
        <v>15.784000000000001</v>
      </c>
      <c r="H20" s="305">
        <v>1.6240000000000001E-2</v>
      </c>
      <c r="I20" s="306">
        <v>3.6369500000000001</v>
      </c>
      <c r="J20" s="305">
        <v>0.03</v>
      </c>
      <c r="K20" s="299" t="s">
        <v>133</v>
      </c>
      <c r="L20" s="299" t="s">
        <v>133</v>
      </c>
      <c r="M20" s="299" t="s">
        <v>133</v>
      </c>
      <c r="N20" s="299" t="s">
        <v>133</v>
      </c>
      <c r="O20" s="350">
        <v>18.795200000000001</v>
      </c>
      <c r="P20" s="344">
        <v>1.3899999999999999E-2</v>
      </c>
      <c r="Q20" s="350">
        <v>15.783799999999999</v>
      </c>
      <c r="R20" s="344">
        <v>2.6599999999999999E-2</v>
      </c>
      <c r="S20" s="338">
        <v>3.6366999999999998</v>
      </c>
      <c r="T20" s="344">
        <v>2.6599999999999999E-2</v>
      </c>
      <c r="U20" s="367" t="s">
        <v>133</v>
      </c>
      <c r="V20" s="367" t="s">
        <v>133</v>
      </c>
      <c r="W20" s="367" t="s">
        <v>133</v>
      </c>
      <c r="X20" s="367" t="s">
        <v>133</v>
      </c>
      <c r="Y20" s="371">
        <v>15.7836</v>
      </c>
      <c r="Z20" s="372">
        <v>1.634E-2</v>
      </c>
      <c r="AA20" s="371">
        <v>18.795269999999999</v>
      </c>
      <c r="AB20" s="372">
        <v>1.4069999999999999E-2</v>
      </c>
      <c r="AC20" s="373">
        <v>3.6380699999999999</v>
      </c>
      <c r="AD20" s="372">
        <v>2.7310000000000001E-2</v>
      </c>
      <c r="AE20" s="380" t="s">
        <v>133</v>
      </c>
      <c r="AF20" s="380" t="s">
        <v>133</v>
      </c>
      <c r="AG20" s="380" t="s">
        <v>133</v>
      </c>
      <c r="AH20" s="380" t="s">
        <v>133</v>
      </c>
    </row>
    <row r="21" spans="1:34" s="110" customFormat="1" ht="18" customHeight="1" x14ac:dyDescent="0.3">
      <c r="A21" s="94" t="s">
        <v>40</v>
      </c>
      <c r="C21" s="111"/>
      <c r="D21" s="292"/>
      <c r="E21" s="316" t="s">
        <v>15</v>
      </c>
      <c r="F21" s="317" t="s">
        <v>84</v>
      </c>
      <c r="G21" s="316" t="s">
        <v>15</v>
      </c>
      <c r="H21" s="317" t="s">
        <v>84</v>
      </c>
      <c r="I21" s="318" t="s">
        <v>15</v>
      </c>
      <c r="J21" s="317" t="s">
        <v>84</v>
      </c>
      <c r="K21" s="531" t="s">
        <v>85</v>
      </c>
      <c r="L21" s="532"/>
      <c r="M21" s="532"/>
      <c r="N21" s="554"/>
      <c r="O21" s="316" t="s">
        <v>15</v>
      </c>
      <c r="P21" s="317" t="s">
        <v>84</v>
      </c>
      <c r="Q21" s="316" t="s">
        <v>15</v>
      </c>
      <c r="R21" s="317" t="s">
        <v>84</v>
      </c>
      <c r="S21" s="318" t="s">
        <v>15</v>
      </c>
      <c r="T21" s="317" t="s">
        <v>84</v>
      </c>
      <c r="U21" s="531" t="s">
        <v>85</v>
      </c>
      <c r="V21" s="532"/>
      <c r="W21" s="532"/>
      <c r="X21" s="532"/>
      <c r="Y21" s="316" t="s">
        <v>15</v>
      </c>
      <c r="Z21" s="317" t="s">
        <v>84</v>
      </c>
      <c r="AA21" s="316" t="s">
        <v>15</v>
      </c>
      <c r="AB21" s="317" t="s">
        <v>84</v>
      </c>
      <c r="AC21" s="318" t="s">
        <v>15</v>
      </c>
      <c r="AD21" s="317" t="s">
        <v>84</v>
      </c>
      <c r="AE21" s="531" t="s">
        <v>85</v>
      </c>
      <c r="AF21" s="532"/>
      <c r="AG21" s="532"/>
      <c r="AH21" s="532"/>
    </row>
    <row r="22" spans="1:34" s="100" customFormat="1" ht="18" customHeight="1" x14ac:dyDescent="0.35">
      <c r="A22" s="297" t="s">
        <v>131</v>
      </c>
      <c r="B22" s="98" t="s">
        <v>41</v>
      </c>
      <c r="C22" s="98">
        <v>405.2</v>
      </c>
      <c r="D22" s="293">
        <v>2</v>
      </c>
      <c r="E22" s="301">
        <v>19.128630000000001</v>
      </c>
      <c r="F22" s="302">
        <v>4.0800000000000003E-3</v>
      </c>
      <c r="G22" s="301">
        <v>16.068359999999998</v>
      </c>
      <c r="H22" s="302">
        <v>9.5099999999999994E-3</v>
      </c>
      <c r="I22" s="303">
        <v>4.3130300000000004</v>
      </c>
      <c r="J22" s="312">
        <v>1.644E-2</v>
      </c>
      <c r="K22" s="314">
        <v>2.4983399999999999E-2</v>
      </c>
      <c r="L22" s="314">
        <v>2.5014700000000001E-2</v>
      </c>
      <c r="M22" s="314">
        <v>2.5042999999999999E-2</v>
      </c>
      <c r="N22" s="314">
        <v>2.5070700000000001E-2</v>
      </c>
      <c r="O22" s="349">
        <v>19.128799999999998</v>
      </c>
      <c r="P22" s="345">
        <v>4.1000000000000003E-3</v>
      </c>
      <c r="Q22" s="351">
        <v>16.0687</v>
      </c>
      <c r="R22" s="345">
        <v>9.4999999999999998E-3</v>
      </c>
      <c r="S22" s="352">
        <v>4.3136999999999999</v>
      </c>
      <c r="T22" s="345">
        <v>1.6400000000000001E-2</v>
      </c>
      <c r="U22" s="314">
        <v>2.4979999999999999E-2</v>
      </c>
      <c r="V22" s="314">
        <v>2.5010000000000001E-2</v>
      </c>
      <c r="W22" s="314">
        <v>2.504E-2</v>
      </c>
      <c r="X22" s="314">
        <v>2.5069999999999999E-2</v>
      </c>
      <c r="Y22" s="368">
        <v>16.089459999999999</v>
      </c>
      <c r="Z22" s="369">
        <v>8.43E-3</v>
      </c>
      <c r="AA22" s="368">
        <v>19.135480000000001</v>
      </c>
      <c r="AB22" s="369">
        <v>3.81E-3</v>
      </c>
      <c r="AC22" s="374">
        <v>4.3509799999999998</v>
      </c>
      <c r="AD22" s="375">
        <v>1.4540000000000001E-2</v>
      </c>
      <c r="AE22" s="314">
        <v>2.4981200000000002E-2</v>
      </c>
      <c r="AF22" s="314">
        <v>2.5007600000000001E-2</v>
      </c>
      <c r="AG22" s="314">
        <v>2.50312E-2</v>
      </c>
      <c r="AH22" s="314">
        <v>2.5054E-2</v>
      </c>
    </row>
    <row r="23" spans="1:34" ht="18" customHeight="1" x14ac:dyDescent="0.3">
      <c r="A23" s="190"/>
      <c r="B23" s="98" t="s">
        <v>41</v>
      </c>
      <c r="C23" s="98">
        <v>405.4</v>
      </c>
      <c r="D23" s="293">
        <v>3</v>
      </c>
      <c r="E23" s="304">
        <v>19.011600000000001</v>
      </c>
      <c r="F23" s="305">
        <v>6.4000000000000003E-3</v>
      </c>
      <c r="G23" s="304">
        <v>15.88958</v>
      </c>
      <c r="H23" s="305">
        <v>1.426E-2</v>
      </c>
      <c r="I23" s="306">
        <v>3.9645899999999998</v>
      </c>
      <c r="J23" s="305">
        <v>2.5360000000000001E-2</v>
      </c>
      <c r="K23" s="314">
        <v>2.4971799999999999E-2</v>
      </c>
      <c r="L23" s="314">
        <v>2.50324E-2</v>
      </c>
      <c r="M23" s="314">
        <v>2.5090000000000001E-2</v>
      </c>
      <c r="N23" s="314">
        <v>2.5144300000000001E-2</v>
      </c>
      <c r="O23" s="349">
        <v>19.011700000000001</v>
      </c>
      <c r="P23" s="345">
        <v>6.4000000000000003E-3</v>
      </c>
      <c r="Q23" s="353">
        <v>15.889799999999999</v>
      </c>
      <c r="R23" s="344">
        <v>1.43E-2</v>
      </c>
      <c r="S23" s="338">
        <v>3.9649999999999999</v>
      </c>
      <c r="T23" s="344">
        <v>2.5399999999999999E-2</v>
      </c>
      <c r="U23" s="314">
        <v>2.4969999999999999E-2</v>
      </c>
      <c r="V23" s="314">
        <v>2.503E-2</v>
      </c>
      <c r="W23" s="314">
        <v>2.5090000000000001E-2</v>
      </c>
      <c r="X23" s="314">
        <v>2.5139999999999999E-2</v>
      </c>
      <c r="Y23" s="371">
        <v>15.929779999999999</v>
      </c>
      <c r="Z23" s="372">
        <v>1.328E-2</v>
      </c>
      <c r="AA23" s="371">
        <v>19.024699999999999</v>
      </c>
      <c r="AB23" s="372">
        <v>6.2300000000000003E-3</v>
      </c>
      <c r="AC23" s="376">
        <v>4.0401499999999997</v>
      </c>
      <c r="AD23" s="377">
        <v>2.3609999999999999E-2</v>
      </c>
      <c r="AE23" s="314">
        <v>2.4968800000000003E-2</v>
      </c>
      <c r="AF23" s="314">
        <v>2.5018799999999997E-2</v>
      </c>
      <c r="AG23" s="314">
        <v>2.5067200000000001E-2</v>
      </c>
      <c r="AH23" s="314">
        <v>2.51124E-2</v>
      </c>
    </row>
    <row r="24" spans="1:34" ht="18" customHeight="1" x14ac:dyDescent="0.3">
      <c r="A24" s="190"/>
      <c r="B24" s="98" t="s">
        <v>41</v>
      </c>
      <c r="C24" s="98">
        <v>405.6</v>
      </c>
      <c r="D24" s="293">
        <v>4</v>
      </c>
      <c r="E24" s="304">
        <v>18.901959999999999</v>
      </c>
      <c r="F24" s="305">
        <v>8.1600000000000006E-3</v>
      </c>
      <c r="G24" s="304">
        <v>15.728719999999999</v>
      </c>
      <c r="H24" s="305">
        <v>1.7340000000000001E-2</v>
      </c>
      <c r="I24" s="306">
        <v>3.6137899999999998</v>
      </c>
      <c r="J24" s="305">
        <v>3.2739999999999998E-2</v>
      </c>
      <c r="K24" s="314">
        <v>2.4965299999999999E-2</v>
      </c>
      <c r="L24" s="314">
        <v>2.5045600000000001E-2</v>
      </c>
      <c r="M24" s="314">
        <v>2.5130099999999999E-2</v>
      </c>
      <c r="N24" s="314">
        <v>2.52076E-2</v>
      </c>
      <c r="O24" s="350">
        <v>18.901700000000002</v>
      </c>
      <c r="P24" s="344">
        <v>8.0999999999999996E-3</v>
      </c>
      <c r="Q24" s="353">
        <v>15.7281</v>
      </c>
      <c r="R24" s="344">
        <v>1.7299999999999999E-2</v>
      </c>
      <c r="S24" s="338">
        <v>3.6126999999999998</v>
      </c>
      <c r="T24" s="344">
        <v>3.27E-2</v>
      </c>
      <c r="U24" s="314">
        <v>2.4969999999999999E-2</v>
      </c>
      <c r="V24" s="314">
        <v>2.5049999999999999E-2</v>
      </c>
      <c r="W24" s="314">
        <v>2.513E-2</v>
      </c>
      <c r="X24" s="314">
        <v>2.521E-2</v>
      </c>
      <c r="Y24" s="371">
        <v>15.770759999999999</v>
      </c>
      <c r="Z24" s="372">
        <v>1.668E-2</v>
      </c>
      <c r="AA24" s="371">
        <v>18.915800000000001</v>
      </c>
      <c r="AB24" s="372">
        <v>8.1899999999999994E-3</v>
      </c>
      <c r="AC24" s="376">
        <v>3.6997599999999999</v>
      </c>
      <c r="AD24" s="377">
        <v>3.141E-2</v>
      </c>
      <c r="AE24" s="314">
        <v>2.4964E-2</v>
      </c>
      <c r="AF24" s="314">
        <v>2.5031600000000001E-2</v>
      </c>
      <c r="AG24" s="314">
        <v>2.5105599999999999E-2</v>
      </c>
      <c r="AH24" s="314">
        <v>2.5172E-2</v>
      </c>
    </row>
    <row r="25" spans="1:34" ht="18" customHeight="1" x14ac:dyDescent="0.3">
      <c r="A25" s="190"/>
      <c r="B25" s="98" t="s">
        <v>41</v>
      </c>
      <c r="C25" s="98">
        <v>405.8</v>
      </c>
      <c r="D25" s="293">
        <v>5</v>
      </c>
      <c r="E25" s="304">
        <v>18.802669999999999</v>
      </c>
      <c r="F25" s="305">
        <v>9.6799999999999994E-3</v>
      </c>
      <c r="G25" s="304">
        <v>15.59549</v>
      </c>
      <c r="H25" s="305">
        <v>1.949E-2</v>
      </c>
      <c r="I25" s="306">
        <v>3.2648700000000002</v>
      </c>
      <c r="J25" s="305">
        <v>4.1480000000000003E-2</v>
      </c>
      <c r="K25" s="314">
        <v>2.4962999999999999E-2</v>
      </c>
      <c r="L25" s="314">
        <v>2.5050599999999999E-2</v>
      </c>
      <c r="M25" s="314">
        <v>2.5158199999999999E-2</v>
      </c>
      <c r="N25" s="314">
        <v>2.5252400000000001E-2</v>
      </c>
      <c r="O25" s="350">
        <v>18.802299999999999</v>
      </c>
      <c r="P25" s="344">
        <v>9.7000000000000003E-3</v>
      </c>
      <c r="Q25" s="353">
        <v>15.5951</v>
      </c>
      <c r="R25" s="344">
        <v>1.9599999999999999E-2</v>
      </c>
      <c r="S25" s="338">
        <v>3.2642000000000002</v>
      </c>
      <c r="T25" s="344">
        <v>4.1599999999999998E-2</v>
      </c>
      <c r="U25" s="314">
        <v>2.496E-2</v>
      </c>
      <c r="V25" s="314">
        <v>2.5049999999999999E-2</v>
      </c>
      <c r="W25" s="314">
        <v>2.5159999999999998E-2</v>
      </c>
      <c r="X25" s="314">
        <v>2.5250000000000002E-2</v>
      </c>
      <c r="Y25" s="371">
        <v>15.643739999999999</v>
      </c>
      <c r="Z25" s="372">
        <v>1.9869999999999999E-2</v>
      </c>
      <c r="AA25" s="371">
        <v>18.818650000000002</v>
      </c>
      <c r="AB25" s="372">
        <v>1.0030000000000001E-2</v>
      </c>
      <c r="AC25" s="376">
        <v>3.3765000000000001</v>
      </c>
      <c r="AD25" s="377">
        <v>4.1889999999999997E-2</v>
      </c>
      <c r="AE25" s="314">
        <v>2.4961999999999998E-2</v>
      </c>
      <c r="AF25" s="314">
        <v>2.5035200000000001E-2</v>
      </c>
      <c r="AG25" s="314">
        <v>2.5129599999999998E-2</v>
      </c>
      <c r="AH25" s="314">
        <v>2.52128E-2</v>
      </c>
    </row>
    <row r="26" spans="1:34" ht="18" customHeight="1" x14ac:dyDescent="0.3">
      <c r="A26" s="190"/>
      <c r="B26" s="98" t="s">
        <v>41</v>
      </c>
      <c r="C26" s="164">
        <v>406</v>
      </c>
      <c r="D26" s="293">
        <v>6</v>
      </c>
      <c r="E26" s="304">
        <v>18.72786</v>
      </c>
      <c r="F26" s="305">
        <v>1.175E-2</v>
      </c>
      <c r="G26" s="304">
        <v>15.52886</v>
      </c>
      <c r="H26" s="305">
        <v>2.3300000000000001E-2</v>
      </c>
      <c r="I26" s="307">
        <v>3.0008900000000001</v>
      </c>
      <c r="J26" s="313">
        <v>6.0069999999999998E-2</v>
      </c>
      <c r="K26" s="315">
        <v>2.49039E-2</v>
      </c>
      <c r="L26" s="315">
        <v>2.5034399999999998E-2</v>
      </c>
      <c r="M26" s="315">
        <v>2.5156499999999998E-2</v>
      </c>
      <c r="N26" s="315">
        <v>2.5260500000000002E-2</v>
      </c>
      <c r="O26" s="350">
        <v>18.727599999999999</v>
      </c>
      <c r="P26" s="344">
        <v>1.18E-2</v>
      </c>
      <c r="Q26" s="353">
        <v>15.529400000000001</v>
      </c>
      <c r="R26" s="344">
        <v>2.3400000000000001E-2</v>
      </c>
      <c r="S26" s="338">
        <v>3.0028999999999999</v>
      </c>
      <c r="T26" s="344">
        <v>6.0299999999999999E-2</v>
      </c>
      <c r="U26" s="315">
        <v>2.4899999999999999E-2</v>
      </c>
      <c r="V26" s="315">
        <v>2.503E-2</v>
      </c>
      <c r="W26" s="315">
        <v>2.5159999999999998E-2</v>
      </c>
      <c r="X26" s="315">
        <v>2.5260000000000001E-2</v>
      </c>
      <c r="Y26" s="371">
        <v>15.5708</v>
      </c>
      <c r="Z26" s="372">
        <v>2.443E-2</v>
      </c>
      <c r="AA26" s="371">
        <v>18.740849999999998</v>
      </c>
      <c r="AB26" s="372">
        <v>1.218E-2</v>
      </c>
      <c r="AC26" s="376">
        <v>3.1161400000000001</v>
      </c>
      <c r="AD26" s="377">
        <v>6.2050000000000001E-2</v>
      </c>
      <c r="AE26" s="315">
        <v>2.49056E-2</v>
      </c>
      <c r="AF26" s="315">
        <v>2.5021999999999999E-2</v>
      </c>
      <c r="AG26" s="315">
        <v>2.5131199999999999E-2</v>
      </c>
      <c r="AH26" s="315">
        <v>2.52252E-2</v>
      </c>
    </row>
    <row r="27" spans="1:34" s="110" customFormat="1" ht="18" customHeight="1" x14ac:dyDescent="0.3">
      <c r="A27" s="94" t="s">
        <v>42</v>
      </c>
      <c r="C27" s="111"/>
      <c r="D27" s="292"/>
      <c r="E27" s="316" t="s">
        <v>15</v>
      </c>
      <c r="F27" s="317" t="s">
        <v>84</v>
      </c>
      <c r="G27" s="316" t="s">
        <v>15</v>
      </c>
      <c r="H27" s="317" t="s">
        <v>84</v>
      </c>
      <c r="I27" s="318" t="s">
        <v>15</v>
      </c>
      <c r="J27" s="317" t="s">
        <v>84</v>
      </c>
      <c r="K27" s="566" t="s">
        <v>85</v>
      </c>
      <c r="L27" s="567"/>
      <c r="M27" s="567"/>
      <c r="N27" s="568"/>
      <c r="O27" s="316" t="s">
        <v>15</v>
      </c>
      <c r="P27" s="317" t="s">
        <v>84</v>
      </c>
      <c r="Q27" s="316" t="s">
        <v>15</v>
      </c>
      <c r="R27" s="317" t="s">
        <v>84</v>
      </c>
      <c r="S27" s="318" t="s">
        <v>15</v>
      </c>
      <c r="T27" s="317" t="s">
        <v>84</v>
      </c>
      <c r="U27" s="531"/>
      <c r="V27" s="532"/>
      <c r="W27" s="532"/>
      <c r="X27" s="532"/>
      <c r="Y27" s="316" t="s">
        <v>15</v>
      </c>
      <c r="Z27" s="317" t="s">
        <v>84</v>
      </c>
      <c r="AA27" s="316" t="s">
        <v>15</v>
      </c>
      <c r="AB27" s="317" t="s">
        <v>84</v>
      </c>
      <c r="AC27" s="318" t="s">
        <v>15</v>
      </c>
      <c r="AD27" s="317" t="s">
        <v>84</v>
      </c>
      <c r="AE27" s="531"/>
      <c r="AF27" s="532"/>
      <c r="AG27" s="532"/>
      <c r="AH27" s="532"/>
    </row>
    <row r="28" spans="1:34" ht="18" customHeight="1" x14ac:dyDescent="0.35">
      <c r="A28" s="297" t="s">
        <v>130</v>
      </c>
      <c r="B28" s="98" t="s">
        <v>32</v>
      </c>
      <c r="C28" s="98">
        <v>-60</v>
      </c>
      <c r="D28" s="293" t="s">
        <v>107</v>
      </c>
      <c r="E28" s="304">
        <v>19.76896</v>
      </c>
      <c r="F28" s="305">
        <v>1.234E-2</v>
      </c>
      <c r="G28" s="304">
        <v>16.682849999999998</v>
      </c>
      <c r="H28" s="305">
        <v>1.2699999999999999E-2</v>
      </c>
      <c r="I28" s="306">
        <v>5.0732200000000001</v>
      </c>
      <c r="J28" s="305">
        <v>1.4880000000000001E-2</v>
      </c>
      <c r="K28" s="298" t="s">
        <v>133</v>
      </c>
      <c r="L28" s="298" t="s">
        <v>133</v>
      </c>
      <c r="M28" s="298" t="s">
        <v>133</v>
      </c>
      <c r="N28" s="298" t="s">
        <v>133</v>
      </c>
      <c r="O28" s="354"/>
      <c r="P28" s="355"/>
      <c r="Q28" s="354"/>
      <c r="R28" s="355"/>
      <c r="S28" s="354"/>
      <c r="T28" s="355"/>
      <c r="U28" s="354"/>
      <c r="V28" s="355"/>
      <c r="W28" s="354"/>
      <c r="X28" s="355"/>
      <c r="Y28" s="124"/>
      <c r="Z28" s="125"/>
      <c r="AA28" s="124"/>
      <c r="AB28" s="125"/>
      <c r="AC28" s="126"/>
      <c r="AD28" s="125"/>
      <c r="AE28" s="354"/>
      <c r="AF28" s="355"/>
      <c r="AG28" s="354"/>
      <c r="AH28" s="355"/>
    </row>
    <row r="29" spans="1:34" s="110" customFormat="1" ht="18" customHeight="1" x14ac:dyDescent="0.3">
      <c r="A29" s="94" t="s">
        <v>42</v>
      </c>
      <c r="C29" s="111"/>
      <c r="D29" s="292"/>
      <c r="E29" s="316" t="s">
        <v>15</v>
      </c>
      <c r="F29" s="317" t="s">
        <v>84</v>
      </c>
      <c r="G29" s="316" t="s">
        <v>15</v>
      </c>
      <c r="H29" s="317" t="s">
        <v>84</v>
      </c>
      <c r="I29" s="318" t="s">
        <v>15</v>
      </c>
      <c r="J29" s="317" t="s">
        <v>84</v>
      </c>
      <c r="K29" s="531" t="s">
        <v>85</v>
      </c>
      <c r="L29" s="532"/>
      <c r="M29" s="532"/>
      <c r="N29" s="532"/>
      <c r="O29" s="316" t="s">
        <v>15</v>
      </c>
      <c r="P29" s="317" t="s">
        <v>84</v>
      </c>
      <c r="Q29" s="316" t="s">
        <v>15</v>
      </c>
      <c r="R29" s="317" t="s">
        <v>84</v>
      </c>
      <c r="S29" s="318" t="s">
        <v>15</v>
      </c>
      <c r="T29" s="317" t="s">
        <v>84</v>
      </c>
      <c r="U29" s="531"/>
      <c r="V29" s="532"/>
      <c r="W29" s="532"/>
      <c r="X29" s="532"/>
      <c r="Y29" s="316" t="s">
        <v>15</v>
      </c>
      <c r="Z29" s="317" t="s">
        <v>84</v>
      </c>
      <c r="AA29" s="316" t="s">
        <v>15</v>
      </c>
      <c r="AB29" s="317" t="s">
        <v>84</v>
      </c>
      <c r="AC29" s="318" t="s">
        <v>15</v>
      </c>
      <c r="AD29" s="317" t="s">
        <v>84</v>
      </c>
      <c r="AE29" s="531"/>
      <c r="AF29" s="532"/>
      <c r="AG29" s="532"/>
      <c r="AH29" s="532"/>
    </row>
    <row r="30" spans="1:34" ht="18" customHeight="1" x14ac:dyDescent="0.35">
      <c r="A30" s="297" t="s">
        <v>131</v>
      </c>
      <c r="B30" s="98" t="s">
        <v>32</v>
      </c>
      <c r="C30" s="98">
        <v>-60</v>
      </c>
      <c r="D30" s="293">
        <v>7</v>
      </c>
      <c r="E30" s="304">
        <v>19.782769999999999</v>
      </c>
      <c r="F30" s="305">
        <v>1.32E-2</v>
      </c>
      <c r="G30" s="304">
        <v>16.724139999999998</v>
      </c>
      <c r="H30" s="305">
        <v>1.7559999999999999E-2</v>
      </c>
      <c r="I30" s="306">
        <v>5.1413000000000002</v>
      </c>
      <c r="J30" s="305">
        <v>2.478E-2</v>
      </c>
      <c r="K30" s="300">
        <v>2.5023799999999999E-2</v>
      </c>
      <c r="L30" s="300">
        <v>2.4992400000000001E-2</v>
      </c>
      <c r="M30" s="300">
        <v>2.4973800000000001E-2</v>
      </c>
      <c r="N30" s="300">
        <v>2.49669E-2</v>
      </c>
      <c r="O30" s="354"/>
      <c r="P30" s="355"/>
      <c r="Q30" s="354"/>
      <c r="R30" s="355"/>
      <c r="S30" s="354"/>
      <c r="T30" s="355"/>
      <c r="U30" s="354"/>
      <c r="V30" s="355"/>
      <c r="W30" s="354"/>
      <c r="X30" s="355"/>
      <c r="Y30" s="124"/>
      <c r="Z30" s="125"/>
      <c r="AA30" s="124"/>
      <c r="AB30" s="125"/>
      <c r="AC30" s="126"/>
      <c r="AD30" s="125"/>
      <c r="AE30" s="354"/>
      <c r="AF30" s="355"/>
      <c r="AG30" s="354"/>
      <c r="AH30" s="355"/>
    </row>
    <row r="31" spans="1:34" s="110" customFormat="1" ht="18" customHeight="1" x14ac:dyDescent="0.3">
      <c r="A31" s="94" t="s">
        <v>88</v>
      </c>
      <c r="C31" s="111"/>
      <c r="D31" s="292"/>
      <c r="E31" s="316" t="s">
        <v>15</v>
      </c>
      <c r="F31" s="317" t="s">
        <v>84</v>
      </c>
      <c r="G31" s="316" t="s">
        <v>15</v>
      </c>
      <c r="H31" s="317" t="s">
        <v>84</v>
      </c>
      <c r="I31" s="318" t="s">
        <v>15</v>
      </c>
      <c r="J31" s="317" t="s">
        <v>84</v>
      </c>
      <c r="K31" s="531" t="s">
        <v>85</v>
      </c>
      <c r="L31" s="532"/>
      <c r="M31" s="532"/>
      <c r="N31" s="532"/>
      <c r="O31" s="316" t="s">
        <v>15</v>
      </c>
      <c r="P31" s="317" t="s">
        <v>84</v>
      </c>
      <c r="Q31" s="316" t="s">
        <v>15</v>
      </c>
      <c r="R31" s="317" t="s">
        <v>84</v>
      </c>
      <c r="S31" s="318" t="s">
        <v>15</v>
      </c>
      <c r="T31" s="317" t="s">
        <v>84</v>
      </c>
      <c r="U31" s="531"/>
      <c r="V31" s="532"/>
      <c r="W31" s="532"/>
      <c r="X31" s="532"/>
      <c r="Y31" s="316" t="s">
        <v>15</v>
      </c>
      <c r="Z31" s="317" t="s">
        <v>84</v>
      </c>
      <c r="AA31" s="316" t="s">
        <v>15</v>
      </c>
      <c r="AB31" s="317" t="s">
        <v>84</v>
      </c>
      <c r="AC31" s="318" t="s">
        <v>15</v>
      </c>
      <c r="AD31" s="317" t="s">
        <v>84</v>
      </c>
      <c r="AE31" s="531" t="s">
        <v>85</v>
      </c>
      <c r="AF31" s="532"/>
      <c r="AG31" s="532"/>
      <c r="AH31" s="532"/>
    </row>
    <row r="32" spans="1:34" ht="18" customHeight="1" x14ac:dyDescent="0.35">
      <c r="A32" s="297" t="s">
        <v>130</v>
      </c>
      <c r="B32" s="103" t="s">
        <v>43</v>
      </c>
      <c r="C32" s="99">
        <v>0.1004</v>
      </c>
      <c r="D32" s="293" t="s">
        <v>108</v>
      </c>
      <c r="E32" s="308">
        <v>19.253990000000002</v>
      </c>
      <c r="F32" s="309">
        <v>8.9200000000000008E-3</v>
      </c>
      <c r="G32" s="308">
        <v>16.365819999999999</v>
      </c>
      <c r="H32" s="309">
        <v>9.0100000000000006E-3</v>
      </c>
      <c r="I32" s="310">
        <v>4.9293100000000001</v>
      </c>
      <c r="J32" s="311">
        <v>1.1390000000000001E-2</v>
      </c>
      <c r="K32" s="298" t="s">
        <v>133</v>
      </c>
      <c r="L32" s="298" t="s">
        <v>133</v>
      </c>
      <c r="M32" s="298" t="s">
        <v>133</v>
      </c>
      <c r="N32" s="298" t="s">
        <v>133</v>
      </c>
      <c r="O32" s="350">
        <v>19.253799999999998</v>
      </c>
      <c r="P32" s="344">
        <v>8.8000000000000005E-3</v>
      </c>
      <c r="Q32" s="350">
        <v>16.3657</v>
      </c>
      <c r="R32" s="344">
        <v>8.8999999999999999E-3</v>
      </c>
      <c r="S32" s="338">
        <v>4.9291999999999998</v>
      </c>
      <c r="T32" s="356">
        <v>1.1299999999999999E-2</v>
      </c>
      <c r="U32" s="366" t="s">
        <v>133</v>
      </c>
      <c r="V32" s="366" t="s">
        <v>133</v>
      </c>
      <c r="W32" s="366" t="s">
        <v>133</v>
      </c>
      <c r="X32" s="366" t="s">
        <v>133</v>
      </c>
      <c r="Y32" s="371">
        <v>16.368980000000001</v>
      </c>
      <c r="Z32" s="372">
        <v>8.4600000000000005E-3</v>
      </c>
      <c r="AA32" s="371">
        <v>19.251180000000002</v>
      </c>
      <c r="AB32" s="372">
        <v>8.3700000000000007E-3</v>
      </c>
      <c r="AC32" s="373">
        <v>4.9343899999999996</v>
      </c>
      <c r="AD32" s="378">
        <v>1.0749999999999999E-2</v>
      </c>
      <c r="AE32" s="379" t="s">
        <v>133</v>
      </c>
      <c r="AF32" s="379" t="s">
        <v>133</v>
      </c>
      <c r="AG32" s="379" t="s">
        <v>133</v>
      </c>
      <c r="AH32" s="379" t="s">
        <v>133</v>
      </c>
    </row>
    <row r="33" spans="1:34" ht="18" customHeight="1" x14ac:dyDescent="0.3">
      <c r="A33" s="101"/>
      <c r="B33" s="103" t="s">
        <v>43</v>
      </c>
      <c r="C33" s="98">
        <v>0.1008</v>
      </c>
      <c r="D33" s="293" t="s">
        <v>109</v>
      </c>
      <c r="E33" s="308">
        <v>19.251919999999998</v>
      </c>
      <c r="F33" s="309">
        <v>1.3469999999999999E-2</v>
      </c>
      <c r="G33" s="308">
        <v>16.4755</v>
      </c>
      <c r="H33" s="309">
        <v>1.269E-2</v>
      </c>
      <c r="I33" s="310">
        <v>5.2049300000000001</v>
      </c>
      <c r="J33" s="309">
        <v>1.6320000000000001E-2</v>
      </c>
      <c r="K33" s="298" t="s">
        <v>133</v>
      </c>
      <c r="L33" s="298" t="s">
        <v>133</v>
      </c>
      <c r="M33" s="298" t="s">
        <v>133</v>
      </c>
      <c r="N33" s="298" t="s">
        <v>133</v>
      </c>
      <c r="O33" s="350">
        <v>19.2515</v>
      </c>
      <c r="P33" s="344">
        <v>1.3299999999999999E-2</v>
      </c>
      <c r="Q33" s="350">
        <v>16.475200000000001</v>
      </c>
      <c r="R33" s="344">
        <v>1.26E-2</v>
      </c>
      <c r="S33" s="338">
        <v>5.2046000000000001</v>
      </c>
      <c r="T33" s="344">
        <v>1.6199999999999999E-2</v>
      </c>
      <c r="U33" s="366" t="s">
        <v>133</v>
      </c>
      <c r="V33" s="366" t="s">
        <v>133</v>
      </c>
      <c r="W33" s="366" t="s">
        <v>133</v>
      </c>
      <c r="X33" s="366" t="s">
        <v>133</v>
      </c>
      <c r="Y33" s="371">
        <v>16.481780000000001</v>
      </c>
      <c r="Z33" s="372">
        <v>1.2999999999999999E-2</v>
      </c>
      <c r="AA33" s="371">
        <v>19.24447</v>
      </c>
      <c r="AB33" s="372">
        <v>1.3820000000000001E-2</v>
      </c>
      <c r="AC33" s="373">
        <v>5.2151100000000001</v>
      </c>
      <c r="AD33" s="372">
        <v>1.6820000000000002E-2</v>
      </c>
      <c r="AE33" s="379" t="s">
        <v>133</v>
      </c>
      <c r="AF33" s="379" t="s">
        <v>133</v>
      </c>
      <c r="AG33" s="379" t="s">
        <v>133</v>
      </c>
      <c r="AH33" s="379" t="s">
        <v>133</v>
      </c>
    </row>
    <row r="34" spans="1:34" ht="18" customHeight="1" x14ac:dyDescent="0.3">
      <c r="A34" s="101"/>
      <c r="B34" s="103" t="s">
        <v>43</v>
      </c>
      <c r="C34" s="98">
        <v>0.1012</v>
      </c>
      <c r="D34" s="293" t="s">
        <v>110</v>
      </c>
      <c r="E34" s="308">
        <v>19.24014</v>
      </c>
      <c r="F34" s="309">
        <v>1.9560000000000001E-2</v>
      </c>
      <c r="G34" s="308">
        <v>16.576799999999999</v>
      </c>
      <c r="H34" s="309">
        <v>1.719E-2</v>
      </c>
      <c r="I34" s="310">
        <v>5.4685800000000002</v>
      </c>
      <c r="J34" s="309">
        <v>2.2790000000000001E-2</v>
      </c>
      <c r="K34" s="298" t="s">
        <v>133</v>
      </c>
      <c r="L34" s="298" t="s">
        <v>133</v>
      </c>
      <c r="M34" s="298" t="s">
        <v>133</v>
      </c>
      <c r="N34" s="298" t="s">
        <v>133</v>
      </c>
      <c r="O34" s="350">
        <v>19.2395</v>
      </c>
      <c r="P34" s="344">
        <v>1.9300000000000001E-2</v>
      </c>
      <c r="Q34" s="350">
        <v>16.5764</v>
      </c>
      <c r="R34" s="344">
        <v>1.7000000000000001E-2</v>
      </c>
      <c r="S34" s="338">
        <v>5.4682000000000004</v>
      </c>
      <c r="T34" s="344">
        <v>2.2599999999999999E-2</v>
      </c>
      <c r="U34" s="366" t="s">
        <v>133</v>
      </c>
      <c r="V34" s="366" t="s">
        <v>133</v>
      </c>
      <c r="W34" s="366" t="s">
        <v>133</v>
      </c>
      <c r="X34" s="366" t="s">
        <v>133</v>
      </c>
      <c r="Y34" s="371">
        <v>16.58718</v>
      </c>
      <c r="Z34" s="372">
        <v>1.9519999999999999E-2</v>
      </c>
      <c r="AA34" s="371">
        <v>19.223890000000001</v>
      </c>
      <c r="AB34" s="372">
        <v>2.247E-2</v>
      </c>
      <c r="AC34" s="373">
        <v>5.4847400000000004</v>
      </c>
      <c r="AD34" s="372">
        <v>2.613E-2</v>
      </c>
      <c r="AE34" s="379" t="s">
        <v>133</v>
      </c>
      <c r="AF34" s="379" t="s">
        <v>133</v>
      </c>
      <c r="AG34" s="379" t="s">
        <v>133</v>
      </c>
      <c r="AH34" s="379" t="s">
        <v>133</v>
      </c>
    </row>
    <row r="35" spans="1:34" ht="18" customHeight="1" x14ac:dyDescent="0.3">
      <c r="A35" s="101"/>
      <c r="B35" s="103" t="s">
        <v>43</v>
      </c>
      <c r="C35" s="98">
        <v>0.1016</v>
      </c>
      <c r="D35" s="293" t="s">
        <v>111</v>
      </c>
      <c r="E35" s="308">
        <v>19.224460000000001</v>
      </c>
      <c r="F35" s="309">
        <v>5.1839999999999997E-2</v>
      </c>
      <c r="G35" s="308">
        <v>16.666060000000002</v>
      </c>
      <c r="H35" s="309">
        <v>4.2610000000000002E-2</v>
      </c>
      <c r="I35" s="310">
        <v>5.7747900000000003</v>
      </c>
      <c r="J35" s="309">
        <v>5.9450000000000003E-2</v>
      </c>
      <c r="K35" s="298" t="s">
        <v>133</v>
      </c>
      <c r="L35" s="298" t="s">
        <v>133</v>
      </c>
      <c r="M35" s="298" t="s">
        <v>133</v>
      </c>
      <c r="N35" s="298" t="s">
        <v>133</v>
      </c>
      <c r="O35" s="350">
        <v>19.223700000000001</v>
      </c>
      <c r="P35" s="344">
        <v>5.11E-2</v>
      </c>
      <c r="Q35" s="350">
        <v>16.665600000000001</v>
      </c>
      <c r="R35" s="344">
        <v>4.2200000000000001E-2</v>
      </c>
      <c r="S35" s="338">
        <v>5.7744</v>
      </c>
      <c r="T35" s="344">
        <v>5.91E-2</v>
      </c>
      <c r="U35" s="366" t="s">
        <v>133</v>
      </c>
      <c r="V35" s="366" t="s">
        <v>133</v>
      </c>
      <c r="W35" s="366" t="s">
        <v>133</v>
      </c>
      <c r="X35" s="366" t="s">
        <v>133</v>
      </c>
      <c r="Y35" s="371">
        <v>16.668710000000001</v>
      </c>
      <c r="Z35" s="372">
        <v>9.1370000000000007E-2</v>
      </c>
      <c r="AA35" s="371">
        <v>19.218309999999999</v>
      </c>
      <c r="AB35" s="372">
        <v>0.11378000000000001</v>
      </c>
      <c r="AC35" s="373">
        <v>6.2226900000000001</v>
      </c>
      <c r="AD35" s="372">
        <v>0.14091000000000001</v>
      </c>
      <c r="AE35" s="379" t="s">
        <v>133</v>
      </c>
      <c r="AF35" s="379" t="s">
        <v>133</v>
      </c>
      <c r="AG35" s="379" t="s">
        <v>133</v>
      </c>
      <c r="AH35" s="379" t="s">
        <v>133</v>
      </c>
    </row>
    <row r="36" spans="1:34" ht="18" customHeight="1" x14ac:dyDescent="0.3">
      <c r="A36" s="101"/>
      <c r="B36" s="103" t="s">
        <v>43</v>
      </c>
      <c r="C36" s="165">
        <v>0.10199999999999999</v>
      </c>
      <c r="D36" s="293" t="s">
        <v>112</v>
      </c>
      <c r="E36" s="308">
        <v>19.193999999999999</v>
      </c>
      <c r="F36" s="309">
        <v>6.2269999999999999E-2</v>
      </c>
      <c r="G36" s="308">
        <v>16.749939999999999</v>
      </c>
      <c r="H36" s="309">
        <v>4.7390000000000002E-2</v>
      </c>
      <c r="I36" s="310">
        <v>6.05342</v>
      </c>
      <c r="J36" s="309">
        <v>7.1309999999999998E-2</v>
      </c>
      <c r="K36" s="299" t="s">
        <v>133</v>
      </c>
      <c r="L36" s="299" t="s">
        <v>133</v>
      </c>
      <c r="M36" s="299" t="s">
        <v>133</v>
      </c>
      <c r="N36" s="299" t="s">
        <v>133</v>
      </c>
      <c r="O36" s="350">
        <v>19.193300000000001</v>
      </c>
      <c r="P36" s="344">
        <v>6.13E-2</v>
      </c>
      <c r="Q36" s="350">
        <v>16.749099999999999</v>
      </c>
      <c r="R36" s="344">
        <v>4.6899999999999997E-2</v>
      </c>
      <c r="S36" s="338">
        <v>6.0530999999999997</v>
      </c>
      <c r="T36" s="344">
        <v>7.0900000000000005E-2</v>
      </c>
      <c r="U36" s="367" t="s">
        <v>133</v>
      </c>
      <c r="V36" s="367" t="s">
        <v>133</v>
      </c>
      <c r="W36" s="367" t="s">
        <v>133</v>
      </c>
      <c r="X36" s="367" t="s">
        <v>133</v>
      </c>
      <c r="Y36" s="371">
        <v>16.752579999999998</v>
      </c>
      <c r="Z36" s="372">
        <v>9.7339999999999996E-2</v>
      </c>
      <c r="AA36" s="371">
        <v>19.184640000000002</v>
      </c>
      <c r="AB36" s="372">
        <v>0.13331000000000001</v>
      </c>
      <c r="AC36" s="373">
        <v>7.1100099999999999</v>
      </c>
      <c r="AD36" s="372">
        <v>0.16955999999999999</v>
      </c>
      <c r="AE36" s="380" t="s">
        <v>133</v>
      </c>
      <c r="AF36" s="380" t="s">
        <v>133</v>
      </c>
      <c r="AG36" s="380" t="s">
        <v>133</v>
      </c>
      <c r="AH36" s="380" t="s">
        <v>133</v>
      </c>
    </row>
    <row r="37" spans="1:34" s="110" customFormat="1" ht="18" customHeight="1" x14ac:dyDescent="0.3">
      <c r="A37" s="94" t="s">
        <v>88</v>
      </c>
      <c r="C37" s="111"/>
      <c r="D37" s="292"/>
      <c r="E37" s="316" t="s">
        <v>15</v>
      </c>
      <c r="F37" s="317" t="s">
        <v>84</v>
      </c>
      <c r="G37" s="316" t="s">
        <v>15</v>
      </c>
      <c r="H37" s="317" t="s">
        <v>84</v>
      </c>
      <c r="I37" s="318" t="s">
        <v>15</v>
      </c>
      <c r="J37" s="317" t="s">
        <v>84</v>
      </c>
      <c r="K37" s="531" t="s">
        <v>85</v>
      </c>
      <c r="L37" s="532"/>
      <c r="M37" s="532"/>
      <c r="N37" s="532"/>
      <c r="O37" s="316" t="s">
        <v>15</v>
      </c>
      <c r="P37" s="317" t="s">
        <v>84</v>
      </c>
      <c r="Q37" s="316" t="s">
        <v>15</v>
      </c>
      <c r="R37" s="317" t="s">
        <v>84</v>
      </c>
      <c r="S37" s="318" t="s">
        <v>15</v>
      </c>
      <c r="T37" s="317" t="s">
        <v>84</v>
      </c>
      <c r="U37" s="531" t="s">
        <v>85</v>
      </c>
      <c r="V37" s="532"/>
      <c r="W37" s="532"/>
      <c r="X37" s="532"/>
      <c r="Y37" s="316" t="s">
        <v>15</v>
      </c>
      <c r="Z37" s="317" t="s">
        <v>84</v>
      </c>
      <c r="AA37" s="316" t="s">
        <v>15</v>
      </c>
      <c r="AB37" s="317" t="s">
        <v>84</v>
      </c>
      <c r="AC37" s="318" t="s">
        <v>15</v>
      </c>
      <c r="AD37" s="317" t="s">
        <v>84</v>
      </c>
      <c r="AE37" s="531" t="s">
        <v>85</v>
      </c>
      <c r="AF37" s="532"/>
      <c r="AG37" s="532"/>
      <c r="AH37" s="532"/>
    </row>
    <row r="38" spans="1:34" ht="18" customHeight="1" x14ac:dyDescent="0.35">
      <c r="A38" s="297" t="s">
        <v>131</v>
      </c>
      <c r="B38" s="103" t="s">
        <v>43</v>
      </c>
      <c r="C38" s="99">
        <v>0.1004</v>
      </c>
      <c r="D38" s="293">
        <v>8</v>
      </c>
      <c r="E38" s="308">
        <v>19.196120000000001</v>
      </c>
      <c r="F38" s="309">
        <v>2.5000000000000001E-3</v>
      </c>
      <c r="G38" s="308">
        <v>16.197500000000002</v>
      </c>
      <c r="H38" s="309">
        <v>5.7400000000000003E-3</v>
      </c>
      <c r="I38" s="310">
        <v>4.6347100000000001</v>
      </c>
      <c r="J38" s="311">
        <v>9.7199999999999995E-3</v>
      </c>
      <c r="K38" s="314">
        <v>2.5099E-2</v>
      </c>
      <c r="L38" s="314">
        <v>2.5097899999999999E-2</v>
      </c>
      <c r="M38" s="314">
        <v>2.5095099999999999E-2</v>
      </c>
      <c r="N38" s="314">
        <v>2.5093000000000001E-2</v>
      </c>
      <c r="O38" s="350">
        <v>19.196300000000001</v>
      </c>
      <c r="P38" s="344">
        <v>2.5000000000000001E-3</v>
      </c>
      <c r="Q38" s="350">
        <v>16.196999999999999</v>
      </c>
      <c r="R38" s="344">
        <v>5.7000000000000002E-3</v>
      </c>
      <c r="S38" s="338">
        <v>4.6352000000000002</v>
      </c>
      <c r="T38" s="356">
        <v>9.7000000000000003E-3</v>
      </c>
      <c r="U38" s="314">
        <v>2.5100000000000001E-2</v>
      </c>
      <c r="V38" s="314">
        <v>2.5100000000000001E-2</v>
      </c>
      <c r="W38" s="314">
        <v>2.5090000000000001E-2</v>
      </c>
      <c r="X38" s="314">
        <v>2.5090000000000001E-2</v>
      </c>
      <c r="Y38" s="371">
        <v>16.197150000000001</v>
      </c>
      <c r="Z38" s="372">
        <v>5.1999999999999998E-3</v>
      </c>
      <c r="AA38" s="371">
        <v>19.196179999999998</v>
      </c>
      <c r="AB38" s="372">
        <v>2.33E-3</v>
      </c>
      <c r="AC38" s="373">
        <v>4.6351199999999997</v>
      </c>
      <c r="AD38" s="378">
        <v>8.7899999999999992E-3</v>
      </c>
      <c r="AE38" s="314">
        <v>2.5098800000000001E-2</v>
      </c>
      <c r="AF38" s="314">
        <v>2.5097600000000001E-2</v>
      </c>
      <c r="AG38" s="314">
        <v>2.5095199999999998E-2</v>
      </c>
      <c r="AH38" s="314">
        <v>2.50932E-2</v>
      </c>
    </row>
    <row r="39" spans="1:34" ht="18" customHeight="1" x14ac:dyDescent="0.3">
      <c r="A39" s="101"/>
      <c r="B39" s="103" t="s">
        <v>43</v>
      </c>
      <c r="C39" s="98">
        <v>0.1008</v>
      </c>
      <c r="D39" s="293">
        <v>9</v>
      </c>
      <c r="E39" s="308">
        <v>19.144259999999999</v>
      </c>
      <c r="F39" s="309">
        <v>4.5999999999999999E-3</v>
      </c>
      <c r="G39" s="308">
        <v>16.142980000000001</v>
      </c>
      <c r="H39" s="309">
        <v>1.059E-2</v>
      </c>
      <c r="I39" s="310">
        <v>4.6234099999999998</v>
      </c>
      <c r="J39" s="309">
        <v>1.7940000000000001E-2</v>
      </c>
      <c r="K39" s="314">
        <v>2.5200299999999998E-2</v>
      </c>
      <c r="L39" s="314">
        <v>2.51983E-2</v>
      </c>
      <c r="M39" s="314">
        <v>2.5193400000000001E-2</v>
      </c>
      <c r="N39" s="314">
        <v>2.5188800000000001E-2</v>
      </c>
      <c r="O39" s="350">
        <v>19.144500000000001</v>
      </c>
      <c r="P39" s="344">
        <v>4.5999999999999999E-3</v>
      </c>
      <c r="Q39" s="350">
        <v>16.1435</v>
      </c>
      <c r="R39" s="344">
        <v>1.06E-2</v>
      </c>
      <c r="S39" s="338">
        <v>4.6242000000000001</v>
      </c>
      <c r="T39" s="344">
        <v>1.7999999999999999E-2</v>
      </c>
      <c r="U39" s="314">
        <v>2.52E-2</v>
      </c>
      <c r="V39" s="314">
        <v>2.52E-2</v>
      </c>
      <c r="W39" s="314">
        <v>2.5190000000000001E-2</v>
      </c>
      <c r="X39" s="314">
        <v>2.5190000000000001E-2</v>
      </c>
      <c r="Y39" s="371">
        <v>16.145350000000001</v>
      </c>
      <c r="Z39" s="372">
        <v>9.7099999999999999E-3</v>
      </c>
      <c r="AA39" s="371">
        <v>19.1448</v>
      </c>
      <c r="AB39" s="372">
        <v>4.3099999999999996E-3</v>
      </c>
      <c r="AC39" s="373">
        <v>4.6269400000000003</v>
      </c>
      <c r="AD39" s="372">
        <v>1.6500000000000001E-2</v>
      </c>
      <c r="AE39" s="314">
        <v>2.5199599999999999E-2</v>
      </c>
      <c r="AF39" s="314">
        <v>2.5197199999999999E-2</v>
      </c>
      <c r="AG39" s="314">
        <v>2.51924E-2</v>
      </c>
      <c r="AH39" s="314">
        <v>2.5187600000000001E-2</v>
      </c>
    </row>
    <row r="40" spans="1:34" ht="18" customHeight="1" x14ac:dyDescent="0.3">
      <c r="A40" s="101"/>
      <c r="B40" s="103" t="s">
        <v>43</v>
      </c>
      <c r="C40" s="98">
        <v>0.1012</v>
      </c>
      <c r="D40" s="293">
        <v>10</v>
      </c>
      <c r="E40" s="308">
        <v>19.092130000000001</v>
      </c>
      <c r="F40" s="309">
        <v>6.9800000000000001E-3</v>
      </c>
      <c r="G40" s="308">
        <v>16.085190000000001</v>
      </c>
      <c r="H40" s="309">
        <v>1.66E-2</v>
      </c>
      <c r="I40" s="310">
        <v>4.6022100000000004</v>
      </c>
      <c r="J40" s="309">
        <v>2.8240000000000001E-2</v>
      </c>
      <c r="K40" s="314">
        <v>2.53028E-2</v>
      </c>
      <c r="L40" s="314">
        <v>2.5301000000000001E-2</v>
      </c>
      <c r="M40" s="314">
        <v>2.52952E-2</v>
      </c>
      <c r="N40" s="314">
        <v>2.5288999999999999E-2</v>
      </c>
      <c r="O40" s="362"/>
      <c r="P40" s="363"/>
      <c r="Q40" s="362"/>
      <c r="R40" s="363"/>
      <c r="S40" s="364"/>
      <c r="T40" s="363"/>
      <c r="U40" s="365"/>
      <c r="V40" s="365"/>
      <c r="W40" s="365"/>
      <c r="X40" s="365"/>
      <c r="Y40" s="371">
        <v>16.090140000000002</v>
      </c>
      <c r="Z40" s="372">
        <v>1.4959999999999999E-2</v>
      </c>
      <c r="AA40" s="371">
        <v>19.09338</v>
      </c>
      <c r="AB40" s="372">
        <v>6.4700000000000001E-3</v>
      </c>
      <c r="AC40" s="373">
        <v>4.6098600000000003</v>
      </c>
      <c r="AD40" s="372">
        <v>2.562E-2</v>
      </c>
      <c r="AE40" s="314">
        <v>2.5301200000000003E-2</v>
      </c>
      <c r="AF40" s="314">
        <v>2.52988E-2</v>
      </c>
      <c r="AG40" s="314">
        <v>2.5292800000000001E-2</v>
      </c>
      <c r="AH40" s="314">
        <v>2.5286000000000003E-2</v>
      </c>
    </row>
    <row r="41" spans="1:34" ht="18" customHeight="1" x14ac:dyDescent="0.3">
      <c r="A41" s="101"/>
      <c r="B41" s="103" t="s">
        <v>43</v>
      </c>
      <c r="C41" s="98">
        <v>0.1016</v>
      </c>
      <c r="D41" s="293">
        <v>11</v>
      </c>
      <c r="E41" s="308">
        <v>19.039010000000001</v>
      </c>
      <c r="F41" s="309">
        <v>9.6600000000000002E-3</v>
      </c>
      <c r="G41" s="308">
        <v>16.021229999999999</v>
      </c>
      <c r="H41" s="309">
        <v>2.3939999999999999E-2</v>
      </c>
      <c r="I41" s="310">
        <v>4.5674799999999998</v>
      </c>
      <c r="J41" s="309">
        <v>4.0969999999999999E-2</v>
      </c>
      <c r="K41" s="314">
        <v>2.54069E-2</v>
      </c>
      <c r="L41" s="314">
        <v>2.54069E-2</v>
      </c>
      <c r="M41" s="314">
        <v>2.54016E-2</v>
      </c>
      <c r="N41" s="314">
        <v>2.53951E-2</v>
      </c>
      <c r="O41" s="350">
        <v>19.0395</v>
      </c>
      <c r="P41" s="344">
        <v>9.7000000000000003E-3</v>
      </c>
      <c r="Q41" s="350">
        <v>16.022500000000001</v>
      </c>
      <c r="R41" s="344">
        <v>2.41E-2</v>
      </c>
      <c r="S41" s="338">
        <v>4.5697999999999999</v>
      </c>
      <c r="T41" s="344">
        <v>4.1300000000000003E-2</v>
      </c>
      <c r="U41" s="314">
        <v>2.5409999999999999E-2</v>
      </c>
      <c r="V41" s="314">
        <v>2.5409999999999999E-2</v>
      </c>
      <c r="W41" s="314">
        <v>2.5399999999999999E-2</v>
      </c>
      <c r="X41" s="314">
        <v>2.5389999999999999E-2</v>
      </c>
      <c r="Y41" s="371">
        <v>16.023289999999999</v>
      </c>
      <c r="Z41" s="372">
        <v>3.1859999999999999E-2</v>
      </c>
      <c r="AA41" s="371">
        <v>19.03004</v>
      </c>
      <c r="AB41" s="372">
        <v>1.32E-2</v>
      </c>
      <c r="AC41" s="373">
        <v>4.5744800000000003</v>
      </c>
      <c r="AD41" s="372">
        <v>5.5780000000000003E-2</v>
      </c>
      <c r="AE41" s="314">
        <v>2.54056E-2</v>
      </c>
      <c r="AF41" s="314">
        <v>2.5404400000000001E-2</v>
      </c>
      <c r="AG41" s="314">
        <v>2.5394E-2</v>
      </c>
      <c r="AH41" s="314">
        <v>2.5390799999999998E-2</v>
      </c>
    </row>
    <row r="42" spans="1:34" ht="18" customHeight="1" x14ac:dyDescent="0.3">
      <c r="A42" s="101"/>
      <c r="B42" s="103" t="s">
        <v>43</v>
      </c>
      <c r="C42" s="165">
        <v>0.10199999999999999</v>
      </c>
      <c r="D42" s="293">
        <v>12</v>
      </c>
      <c r="E42" s="308">
        <v>18.985779999999998</v>
      </c>
      <c r="F42" s="309">
        <v>1.2919999999999999E-2</v>
      </c>
      <c r="G42" s="308">
        <v>15.954179999999999</v>
      </c>
      <c r="H42" s="309">
        <v>3.3680000000000002E-2</v>
      </c>
      <c r="I42" s="310">
        <v>4.5252800000000004</v>
      </c>
      <c r="J42" s="309">
        <v>5.8009999999999999E-2</v>
      </c>
      <c r="K42" s="315">
        <v>2.5512E-2</v>
      </c>
      <c r="L42" s="315">
        <v>2.5514800000000001E-2</v>
      </c>
      <c r="M42" s="315">
        <v>2.55109E-2</v>
      </c>
      <c r="N42" s="315">
        <v>2.55049E-2</v>
      </c>
      <c r="O42" s="350">
        <v>18.9862</v>
      </c>
      <c r="P42" s="344">
        <v>1.29E-2</v>
      </c>
      <c r="Q42" s="350">
        <v>15.9556</v>
      </c>
      <c r="R42" s="344">
        <v>3.3700000000000001E-2</v>
      </c>
      <c r="S42" s="338">
        <v>4.5278</v>
      </c>
      <c r="T42" s="344">
        <v>5.8000000000000003E-2</v>
      </c>
      <c r="U42" s="315">
        <v>2.5510000000000001E-2</v>
      </c>
      <c r="V42" s="315">
        <v>2.5510000000000001E-2</v>
      </c>
      <c r="W42" s="315">
        <v>2.5510000000000001E-2</v>
      </c>
      <c r="X42" s="315">
        <v>2.5499999999999998E-2</v>
      </c>
      <c r="Y42" s="371">
        <v>15.969379999999999</v>
      </c>
      <c r="Z42" s="372">
        <v>2.8139999999999998E-2</v>
      </c>
      <c r="AA42" s="371">
        <v>18.990189999999998</v>
      </c>
      <c r="AB42" s="372">
        <v>1.129E-2</v>
      </c>
      <c r="AC42" s="373">
        <v>4.5496800000000004</v>
      </c>
      <c r="AD42" s="372">
        <v>4.931E-2</v>
      </c>
      <c r="AE42" s="315">
        <v>2.5507999999999999E-2</v>
      </c>
      <c r="AF42" s="315">
        <v>2.5508400000000001E-2</v>
      </c>
      <c r="AG42" s="315">
        <v>2.5502E-2</v>
      </c>
      <c r="AH42" s="315">
        <v>2.5493999999999999E-2</v>
      </c>
    </row>
    <row r="43" spans="1:34" s="110" customFormat="1" ht="18" customHeight="1" x14ac:dyDescent="0.3">
      <c r="A43" s="94" t="s">
        <v>44</v>
      </c>
      <c r="C43" s="111"/>
      <c r="D43" s="292"/>
      <c r="E43" s="316" t="s">
        <v>15</v>
      </c>
      <c r="F43" s="317" t="s">
        <v>84</v>
      </c>
      <c r="G43" s="316" t="s">
        <v>15</v>
      </c>
      <c r="H43" s="317" t="s">
        <v>84</v>
      </c>
      <c r="I43" s="318" t="s">
        <v>15</v>
      </c>
      <c r="J43" s="317" t="s">
        <v>84</v>
      </c>
      <c r="K43" s="566" t="s">
        <v>85</v>
      </c>
      <c r="L43" s="567"/>
      <c r="M43" s="567"/>
      <c r="N43" s="568"/>
      <c r="O43" s="316" t="s">
        <v>15</v>
      </c>
      <c r="P43" s="317" t="s">
        <v>84</v>
      </c>
      <c r="Q43" s="316" t="s">
        <v>15</v>
      </c>
      <c r="R43" s="317" t="s">
        <v>84</v>
      </c>
      <c r="S43" s="318" t="s">
        <v>15</v>
      </c>
      <c r="T43" s="317" t="s">
        <v>84</v>
      </c>
      <c r="U43" s="531" t="s">
        <v>85</v>
      </c>
      <c r="V43" s="532"/>
      <c r="W43" s="532"/>
      <c r="X43" s="532"/>
      <c r="Y43" s="316" t="s">
        <v>15</v>
      </c>
      <c r="Z43" s="317" t="s">
        <v>84</v>
      </c>
      <c r="AA43" s="316" t="s">
        <v>15</v>
      </c>
      <c r="AB43" s="317" t="s">
        <v>84</v>
      </c>
      <c r="AC43" s="318" t="s">
        <v>15</v>
      </c>
      <c r="AD43" s="317" t="s">
        <v>84</v>
      </c>
      <c r="AE43" s="531" t="s">
        <v>85</v>
      </c>
      <c r="AF43" s="532"/>
      <c r="AG43" s="532"/>
      <c r="AH43" s="532"/>
    </row>
    <row r="44" spans="1:34" ht="18" customHeight="1" x14ac:dyDescent="0.35">
      <c r="A44" s="297" t="s">
        <v>130</v>
      </c>
      <c r="B44" s="1" t="s">
        <v>45</v>
      </c>
      <c r="C44" s="565" t="s">
        <v>89</v>
      </c>
      <c r="D44" s="293" t="s">
        <v>113</v>
      </c>
      <c r="E44" s="308">
        <v>19.237020000000001</v>
      </c>
      <c r="F44" s="309">
        <v>1.09E-3</v>
      </c>
      <c r="G44" s="308">
        <v>16.226030000000002</v>
      </c>
      <c r="H44" s="309">
        <v>1.1900000000000001E-3</v>
      </c>
      <c r="I44" s="310">
        <v>4.5984699999999998</v>
      </c>
      <c r="J44" s="311">
        <v>1.5E-3</v>
      </c>
      <c r="K44" s="298" t="s">
        <v>133</v>
      </c>
      <c r="L44" s="298" t="s">
        <v>133</v>
      </c>
      <c r="M44" s="298" t="s">
        <v>133</v>
      </c>
      <c r="N44" s="298" t="s">
        <v>133</v>
      </c>
      <c r="O44" s="357">
        <v>19.237200000000001</v>
      </c>
      <c r="P44" s="358">
        <v>1.1000000000000001E-3</v>
      </c>
      <c r="Q44" s="357">
        <v>16.226199999999999</v>
      </c>
      <c r="R44" s="358">
        <v>1.1999999999999999E-3</v>
      </c>
      <c r="S44" s="359">
        <v>4.5986000000000002</v>
      </c>
      <c r="T44" s="360">
        <v>1.5E-3</v>
      </c>
      <c r="U44" s="366" t="s">
        <v>133</v>
      </c>
      <c r="V44" s="366" t="s">
        <v>133</v>
      </c>
      <c r="W44" s="366" t="s">
        <v>133</v>
      </c>
      <c r="X44" s="366" t="s">
        <v>133</v>
      </c>
      <c r="Y44" s="371">
        <v>16.226140000000001</v>
      </c>
      <c r="Z44" s="372">
        <v>1.1900000000000001E-3</v>
      </c>
      <c r="AA44" s="371">
        <v>19.237220000000001</v>
      </c>
      <c r="AB44" s="372">
        <v>1.08E-3</v>
      </c>
      <c r="AC44" s="373">
        <v>4.5983400000000003</v>
      </c>
      <c r="AD44" s="378">
        <v>1.5100000000000001E-3</v>
      </c>
      <c r="AE44" s="379" t="s">
        <v>133</v>
      </c>
      <c r="AF44" s="379" t="s">
        <v>133</v>
      </c>
      <c r="AG44" s="379" t="s">
        <v>133</v>
      </c>
      <c r="AH44" s="379" t="s">
        <v>133</v>
      </c>
    </row>
    <row r="45" spans="1:34" ht="18" customHeight="1" x14ac:dyDescent="0.3">
      <c r="A45" s="101"/>
      <c r="B45" s="1" t="s">
        <v>45</v>
      </c>
      <c r="C45" s="565"/>
      <c r="D45" s="293" t="s">
        <v>114</v>
      </c>
      <c r="E45" s="308">
        <v>19.226019999999998</v>
      </c>
      <c r="F45" s="309">
        <v>1.15E-3</v>
      </c>
      <c r="G45" s="308">
        <v>16.205020000000001</v>
      </c>
      <c r="H45" s="309">
        <v>1.2700000000000001E-3</v>
      </c>
      <c r="I45" s="310">
        <v>4.5587299999999997</v>
      </c>
      <c r="J45" s="309">
        <v>1.6100000000000001E-3</v>
      </c>
      <c r="K45" s="298" t="s">
        <v>133</v>
      </c>
      <c r="L45" s="298" t="s">
        <v>133</v>
      </c>
      <c r="M45" s="298" t="s">
        <v>133</v>
      </c>
      <c r="N45" s="298" t="s">
        <v>133</v>
      </c>
      <c r="O45" s="357">
        <v>19.226199999999999</v>
      </c>
      <c r="P45" s="358">
        <v>1.1000000000000001E-3</v>
      </c>
      <c r="Q45" s="357">
        <v>16.205200000000001</v>
      </c>
      <c r="R45" s="358">
        <v>1.2999999999999999E-3</v>
      </c>
      <c r="S45" s="359">
        <v>4.5589000000000004</v>
      </c>
      <c r="T45" s="358">
        <v>1.6000000000000001E-3</v>
      </c>
      <c r="U45" s="366" t="s">
        <v>133</v>
      </c>
      <c r="V45" s="366" t="s">
        <v>133</v>
      </c>
      <c r="W45" s="366" t="s">
        <v>133</v>
      </c>
      <c r="X45" s="366" t="s">
        <v>133</v>
      </c>
      <c r="Y45" s="371">
        <v>16.205220000000001</v>
      </c>
      <c r="Z45" s="372">
        <v>1.31E-3</v>
      </c>
      <c r="AA45" s="371">
        <v>19.226199999999999</v>
      </c>
      <c r="AB45" s="372">
        <v>1.1800000000000001E-3</v>
      </c>
      <c r="AC45" s="373">
        <v>4.5584100000000003</v>
      </c>
      <c r="AD45" s="372">
        <v>1.66E-3</v>
      </c>
      <c r="AE45" s="379" t="s">
        <v>133</v>
      </c>
      <c r="AF45" s="379" t="s">
        <v>133</v>
      </c>
      <c r="AG45" s="379" t="s">
        <v>133</v>
      </c>
      <c r="AH45" s="379" t="s">
        <v>133</v>
      </c>
    </row>
    <row r="46" spans="1:34" ht="18" customHeight="1" x14ac:dyDescent="0.3">
      <c r="A46" s="101"/>
      <c r="B46" s="1" t="s">
        <v>45</v>
      </c>
      <c r="C46" s="565"/>
      <c r="D46" s="293" t="s">
        <v>115</v>
      </c>
      <c r="E46" s="308">
        <v>19.214849999999998</v>
      </c>
      <c r="F46" s="309">
        <v>1.2700000000000001E-3</v>
      </c>
      <c r="G46" s="308">
        <v>16.184339999999999</v>
      </c>
      <c r="H46" s="309">
        <v>1.42E-3</v>
      </c>
      <c r="I46" s="310">
        <v>4.5190200000000003</v>
      </c>
      <c r="J46" s="309">
        <v>1.8E-3</v>
      </c>
      <c r="K46" s="298" t="s">
        <v>133</v>
      </c>
      <c r="L46" s="298" t="s">
        <v>133</v>
      </c>
      <c r="M46" s="298" t="s">
        <v>133</v>
      </c>
      <c r="N46" s="298" t="s">
        <v>133</v>
      </c>
      <c r="O46" s="357">
        <v>19.2151</v>
      </c>
      <c r="P46" s="358">
        <v>1.2999999999999999E-3</v>
      </c>
      <c r="Q46" s="357">
        <v>16.1845</v>
      </c>
      <c r="R46" s="358">
        <v>1.4E-3</v>
      </c>
      <c r="S46" s="359">
        <v>4.5191999999999997</v>
      </c>
      <c r="T46" s="358">
        <v>1.8E-3</v>
      </c>
      <c r="U46" s="366" t="s">
        <v>133</v>
      </c>
      <c r="V46" s="366" t="s">
        <v>133</v>
      </c>
      <c r="W46" s="366" t="s">
        <v>133</v>
      </c>
      <c r="X46" s="366" t="s">
        <v>133</v>
      </c>
      <c r="Y46" s="371">
        <v>16.18468</v>
      </c>
      <c r="Z46" s="372">
        <v>1.3600000000000001E-3</v>
      </c>
      <c r="AA46" s="371">
        <v>19.21499</v>
      </c>
      <c r="AB46" s="372">
        <v>1.5100000000000001E-3</v>
      </c>
      <c r="AC46" s="373">
        <v>4.5185399999999998</v>
      </c>
      <c r="AD46" s="372">
        <v>1.9300000000000001E-3</v>
      </c>
      <c r="AE46" s="379" t="s">
        <v>133</v>
      </c>
      <c r="AF46" s="379" t="s">
        <v>133</v>
      </c>
      <c r="AG46" s="379" t="s">
        <v>133</v>
      </c>
      <c r="AH46" s="379" t="s">
        <v>133</v>
      </c>
    </row>
    <row r="47" spans="1:34" ht="18" customHeight="1" x14ac:dyDescent="0.3">
      <c r="A47" s="101"/>
      <c r="B47" s="1" t="s">
        <v>45</v>
      </c>
      <c r="C47" s="565"/>
      <c r="D47" s="293" t="s">
        <v>116</v>
      </c>
      <c r="E47" s="308">
        <v>19.202559999999998</v>
      </c>
      <c r="F47" s="309">
        <v>1.4300000000000001E-3</v>
      </c>
      <c r="G47" s="308">
        <v>16.16394</v>
      </c>
      <c r="H47" s="309">
        <v>1.6199999999999999E-3</v>
      </c>
      <c r="I47" s="310">
        <v>4.4793099999999999</v>
      </c>
      <c r="J47" s="309">
        <v>2.0600000000000002E-3</v>
      </c>
      <c r="K47" s="298" t="s">
        <v>133</v>
      </c>
      <c r="L47" s="298" t="s">
        <v>133</v>
      </c>
      <c r="M47" s="298" t="s">
        <v>133</v>
      </c>
      <c r="N47" s="298" t="s">
        <v>133</v>
      </c>
      <c r="O47" s="357">
        <v>19.203800000000001</v>
      </c>
      <c r="P47" s="358">
        <v>1.4E-3</v>
      </c>
      <c r="Q47" s="357">
        <v>16.164100000000001</v>
      </c>
      <c r="R47" s="358">
        <v>1.6000000000000001E-3</v>
      </c>
      <c r="S47" s="359">
        <v>4.4794999999999998</v>
      </c>
      <c r="T47" s="358">
        <v>2.0999999999999999E-3</v>
      </c>
      <c r="U47" s="366" t="s">
        <v>133</v>
      </c>
      <c r="V47" s="366" t="s">
        <v>133</v>
      </c>
      <c r="W47" s="366" t="s">
        <v>133</v>
      </c>
      <c r="X47" s="366" t="s">
        <v>133</v>
      </c>
      <c r="Y47" s="371">
        <v>16.164459999999998</v>
      </c>
      <c r="Z47" s="372">
        <v>1.7899999999999999E-3</v>
      </c>
      <c r="AA47" s="371">
        <v>19.20364</v>
      </c>
      <c r="AB47" s="372">
        <v>1.5900000000000001E-3</v>
      </c>
      <c r="AC47" s="373">
        <v>4.47872</v>
      </c>
      <c r="AD47" s="372">
        <v>2.2899999999999999E-3</v>
      </c>
      <c r="AE47" s="379" t="s">
        <v>133</v>
      </c>
      <c r="AF47" s="379" t="s">
        <v>133</v>
      </c>
      <c r="AG47" s="379" t="s">
        <v>133</v>
      </c>
      <c r="AH47" s="379" t="s">
        <v>133</v>
      </c>
    </row>
    <row r="48" spans="1:34" ht="18" customHeight="1" x14ac:dyDescent="0.3">
      <c r="A48" s="193"/>
      <c r="B48" s="1" t="s">
        <v>45</v>
      </c>
      <c r="C48" s="565"/>
      <c r="D48" s="293" t="s">
        <v>117</v>
      </c>
      <c r="E48" s="308">
        <v>19.192170000000001</v>
      </c>
      <c r="F48" s="309">
        <v>1.64E-3</v>
      </c>
      <c r="G48" s="308">
        <v>16.143799999999999</v>
      </c>
      <c r="H48" s="309">
        <v>1.8600000000000001E-3</v>
      </c>
      <c r="I48" s="310">
        <v>4.4395800000000003</v>
      </c>
      <c r="J48" s="309">
        <v>2.3800000000000002E-3</v>
      </c>
      <c r="K48" s="299" t="s">
        <v>133</v>
      </c>
      <c r="L48" s="299" t="s">
        <v>133</v>
      </c>
      <c r="M48" s="299" t="s">
        <v>133</v>
      </c>
      <c r="N48" s="299" t="s">
        <v>133</v>
      </c>
      <c r="O48" s="357">
        <v>19.192499999999999</v>
      </c>
      <c r="P48" s="358">
        <v>1.6000000000000001E-3</v>
      </c>
      <c r="Q48" s="357">
        <v>16.143999999999998</v>
      </c>
      <c r="R48" s="358">
        <v>1.9E-3</v>
      </c>
      <c r="S48" s="359">
        <v>4.4398</v>
      </c>
      <c r="T48" s="358">
        <v>2.3999999999999998E-3</v>
      </c>
      <c r="U48" s="367" t="s">
        <v>133</v>
      </c>
      <c r="V48" s="367" t="s">
        <v>133</v>
      </c>
      <c r="W48" s="367" t="s">
        <v>133</v>
      </c>
      <c r="X48" s="367" t="s">
        <v>133</v>
      </c>
      <c r="Y48" s="371">
        <v>16.14451</v>
      </c>
      <c r="Z48" s="372">
        <v>2.1099999999999999E-3</v>
      </c>
      <c r="AA48" s="371">
        <v>19.19218</v>
      </c>
      <c r="AB48" s="372">
        <v>1.8600000000000001E-3</v>
      </c>
      <c r="AC48" s="373">
        <v>4.4388800000000002</v>
      </c>
      <c r="AD48" s="372">
        <v>2.7200000000000002E-3</v>
      </c>
      <c r="AE48" s="380" t="s">
        <v>133</v>
      </c>
      <c r="AF48" s="380" t="s">
        <v>133</v>
      </c>
      <c r="AG48" s="380" t="s">
        <v>133</v>
      </c>
      <c r="AH48" s="380" t="s">
        <v>133</v>
      </c>
    </row>
    <row r="49" spans="1:34" s="110" customFormat="1" ht="18" customHeight="1" x14ac:dyDescent="0.3">
      <c r="A49" s="94" t="s">
        <v>44</v>
      </c>
      <c r="C49" s="111"/>
      <c r="D49" s="292"/>
      <c r="E49" s="316" t="s">
        <v>15</v>
      </c>
      <c r="F49" s="317" t="s">
        <v>84</v>
      </c>
      <c r="G49" s="316" t="s">
        <v>15</v>
      </c>
      <c r="H49" s="317" t="s">
        <v>84</v>
      </c>
      <c r="I49" s="318" t="s">
        <v>15</v>
      </c>
      <c r="J49" s="317" t="s">
        <v>84</v>
      </c>
      <c r="K49" s="531" t="s">
        <v>85</v>
      </c>
      <c r="L49" s="532"/>
      <c r="M49" s="532"/>
      <c r="N49" s="532"/>
      <c r="O49" s="316" t="s">
        <v>15</v>
      </c>
      <c r="P49" s="317" t="s">
        <v>84</v>
      </c>
      <c r="Q49" s="316" t="s">
        <v>15</v>
      </c>
      <c r="R49" s="317" t="s">
        <v>84</v>
      </c>
      <c r="S49" s="318" t="s">
        <v>15</v>
      </c>
      <c r="T49" s="333" t="s">
        <v>84</v>
      </c>
      <c r="U49" s="531" t="s">
        <v>85</v>
      </c>
      <c r="V49" s="532"/>
      <c r="W49" s="532"/>
      <c r="X49" s="532"/>
      <c r="Y49" s="112" t="s">
        <v>15</v>
      </c>
      <c r="Z49" s="113" t="s">
        <v>84</v>
      </c>
      <c r="AA49" s="112" t="s">
        <v>15</v>
      </c>
      <c r="AB49" s="113" t="s">
        <v>84</v>
      </c>
      <c r="AC49" s="114" t="s">
        <v>15</v>
      </c>
      <c r="AD49" s="113" t="s">
        <v>84</v>
      </c>
      <c r="AE49" s="531" t="s">
        <v>85</v>
      </c>
      <c r="AF49" s="532"/>
      <c r="AG49" s="532"/>
      <c r="AH49" s="532"/>
    </row>
    <row r="50" spans="1:34" ht="18" customHeight="1" x14ac:dyDescent="0.35">
      <c r="A50" s="297" t="s">
        <v>131</v>
      </c>
      <c r="B50" s="1" t="s">
        <v>45</v>
      </c>
      <c r="C50" s="565" t="s">
        <v>89</v>
      </c>
      <c r="D50" s="293">
        <v>13</v>
      </c>
      <c r="E50" s="308">
        <v>19.239899999999999</v>
      </c>
      <c r="F50" s="309">
        <v>1.42E-3</v>
      </c>
      <c r="G50" s="308">
        <v>16.234839999999998</v>
      </c>
      <c r="H50" s="309">
        <v>3.1800000000000001E-3</v>
      </c>
      <c r="I50" s="310">
        <v>4.6138500000000002</v>
      </c>
      <c r="J50" s="311">
        <v>5.3800000000000002E-3</v>
      </c>
      <c r="K50" s="314">
        <v>2.4997200000000001E-2</v>
      </c>
      <c r="L50" s="314">
        <v>2.4996399999999998E-2</v>
      </c>
      <c r="M50" s="314">
        <v>2.4994700000000002E-2</v>
      </c>
      <c r="N50" s="314">
        <v>2.49944E-2</v>
      </c>
      <c r="O50" s="357">
        <v>19.240100000000002</v>
      </c>
      <c r="P50" s="358">
        <v>1.4E-3</v>
      </c>
      <c r="Q50" s="357">
        <v>16.234999999999999</v>
      </c>
      <c r="R50" s="358">
        <v>3.2000000000000002E-3</v>
      </c>
      <c r="S50" s="359">
        <v>4.6140999999999996</v>
      </c>
      <c r="T50" s="360">
        <v>5.4000000000000003E-3</v>
      </c>
      <c r="U50" s="314">
        <v>2.5000000000000001E-2</v>
      </c>
      <c r="V50" s="314">
        <v>2.5000000000000001E-2</v>
      </c>
      <c r="W50" s="314">
        <v>2.4989999999999998E-2</v>
      </c>
      <c r="X50" s="314">
        <v>2.4989999999999998E-2</v>
      </c>
      <c r="Y50" s="371">
        <v>16.237310000000001</v>
      </c>
      <c r="Z50" s="372">
        <v>2.8400000000000001E-3</v>
      </c>
      <c r="AA50" s="371">
        <v>19.240670000000001</v>
      </c>
      <c r="AB50" s="372">
        <v>1.32E-3</v>
      </c>
      <c r="AC50" s="373">
        <v>4.6178900000000001</v>
      </c>
      <c r="AD50" s="378">
        <v>4.7800000000000004E-3</v>
      </c>
      <c r="AE50" s="314">
        <v>2.49968E-2</v>
      </c>
      <c r="AF50" s="314">
        <v>2.49956E-2</v>
      </c>
      <c r="AG50" s="314">
        <v>2.4993600000000001E-2</v>
      </c>
      <c r="AH50" s="314">
        <v>2.4992799999999999E-2</v>
      </c>
    </row>
    <row r="51" spans="1:34" ht="18" customHeight="1" x14ac:dyDescent="0.3">
      <c r="A51" s="101"/>
      <c r="B51" s="1" t="s">
        <v>45</v>
      </c>
      <c r="C51" s="565"/>
      <c r="D51" s="293">
        <v>14</v>
      </c>
      <c r="E51" s="308">
        <v>19.231960000000001</v>
      </c>
      <c r="F51" s="309">
        <v>1.41E-3</v>
      </c>
      <c r="G51" s="308">
        <v>16.22373</v>
      </c>
      <c r="H51" s="309">
        <v>3.0200000000000001E-3</v>
      </c>
      <c r="I51" s="310">
        <v>4.5914999999999999</v>
      </c>
      <c r="J51" s="309">
        <v>5.0800000000000003E-3</v>
      </c>
      <c r="K51" s="314">
        <v>2.49955E-2</v>
      </c>
      <c r="L51" s="314">
        <v>2.4992899999999998E-2</v>
      </c>
      <c r="M51" s="314">
        <v>2.4989299999999999E-2</v>
      </c>
      <c r="N51" s="314">
        <v>2.4987100000000002E-2</v>
      </c>
      <c r="O51" s="357">
        <v>19.232199999999999</v>
      </c>
      <c r="P51" s="358">
        <v>1.4E-3</v>
      </c>
      <c r="Q51" s="357">
        <v>16.233899999999998</v>
      </c>
      <c r="R51" s="358">
        <v>3.0000000000000001E-3</v>
      </c>
      <c r="S51" s="359">
        <v>4.5917000000000003</v>
      </c>
      <c r="T51" s="358">
        <v>5.1000000000000004E-3</v>
      </c>
      <c r="U51" s="314">
        <v>2.5000000000000001E-2</v>
      </c>
      <c r="V51" s="314">
        <v>2.4989999999999998E-2</v>
      </c>
      <c r="W51" s="314">
        <v>2.4989999999999998E-2</v>
      </c>
      <c r="X51" s="314">
        <v>2.4989999999999998E-2</v>
      </c>
      <c r="Y51" s="371">
        <v>16.228020000000001</v>
      </c>
      <c r="Z51" s="372">
        <v>2.7599999999999999E-3</v>
      </c>
      <c r="AA51" s="371">
        <v>19.233090000000001</v>
      </c>
      <c r="AB51" s="372">
        <v>1.34E-3</v>
      </c>
      <c r="AC51" s="373">
        <v>4.5984100000000003</v>
      </c>
      <c r="AD51" s="372">
        <v>4.6299999999999996E-3</v>
      </c>
      <c r="AE51" s="314">
        <v>2.4994800000000001E-2</v>
      </c>
      <c r="AF51" s="314">
        <v>2.4991599999999999E-2</v>
      </c>
      <c r="AG51" s="314">
        <v>2.4987200000000001E-2</v>
      </c>
      <c r="AH51" s="314">
        <v>2.49844E-2</v>
      </c>
    </row>
    <row r="52" spans="1:34" ht="18" customHeight="1" x14ac:dyDescent="0.3">
      <c r="A52" s="101"/>
      <c r="B52" s="1" t="s">
        <v>45</v>
      </c>
      <c r="C52" s="565"/>
      <c r="D52" s="293">
        <v>15</v>
      </c>
      <c r="E52" s="308">
        <v>19.223130000000001</v>
      </c>
      <c r="F52" s="309">
        <v>1.4499999999999999E-3</v>
      </c>
      <c r="G52" s="308">
        <v>16.21058</v>
      </c>
      <c r="H52" s="309">
        <v>2.96E-3</v>
      </c>
      <c r="I52" s="310">
        <v>4.5650599999999999</v>
      </c>
      <c r="J52" s="309">
        <v>4.9399999999999999E-3</v>
      </c>
      <c r="K52" s="314">
        <v>2.4994300000000001E-2</v>
      </c>
      <c r="L52" s="314">
        <v>2.4990200000000001E-2</v>
      </c>
      <c r="M52" s="314">
        <v>2.4985199999999999E-2</v>
      </c>
      <c r="N52" s="314">
        <v>2.49816E-2</v>
      </c>
      <c r="O52" s="357">
        <v>19.223400000000002</v>
      </c>
      <c r="P52" s="358">
        <v>1.4E-3</v>
      </c>
      <c r="Q52" s="357">
        <v>16.210799999999999</v>
      </c>
      <c r="R52" s="358">
        <v>2.8999999999999998E-3</v>
      </c>
      <c r="S52" s="359">
        <v>4.5652999999999997</v>
      </c>
      <c r="T52" s="358">
        <v>4.8999999999999998E-3</v>
      </c>
      <c r="U52" s="314">
        <v>2.4989999999999998E-2</v>
      </c>
      <c r="V52" s="314">
        <v>2.4989999999999998E-2</v>
      </c>
      <c r="W52" s="314">
        <v>2.4989999999999998E-2</v>
      </c>
      <c r="X52" s="314">
        <v>2.4979999999999999E-2</v>
      </c>
      <c r="Y52" s="371">
        <v>16.216200000000001</v>
      </c>
      <c r="Z52" s="372">
        <v>2.7599999999999999E-3</v>
      </c>
      <c r="AA52" s="371">
        <v>19.22448</v>
      </c>
      <c r="AB52" s="372">
        <v>1.41E-3</v>
      </c>
      <c r="AC52" s="373">
        <v>4.5739799999999997</v>
      </c>
      <c r="AD52" s="372">
        <v>4.5900000000000003E-3</v>
      </c>
      <c r="AE52" s="314">
        <v>2.49932E-2</v>
      </c>
      <c r="AF52" s="314">
        <v>2.4988399999999997E-2</v>
      </c>
      <c r="AG52" s="314">
        <v>2.4982399999999998E-2</v>
      </c>
      <c r="AH52" s="314">
        <v>2.4978E-2</v>
      </c>
    </row>
    <row r="53" spans="1:34" ht="18" customHeight="1" x14ac:dyDescent="0.3">
      <c r="A53" s="101"/>
      <c r="B53" s="1" t="s">
        <v>45</v>
      </c>
      <c r="C53" s="565"/>
      <c r="D53" s="293">
        <v>16</v>
      </c>
      <c r="E53" s="308">
        <v>19.213660000000001</v>
      </c>
      <c r="F53" s="309">
        <v>1.5299999999999999E-3</v>
      </c>
      <c r="G53" s="308">
        <v>16.196010000000001</v>
      </c>
      <c r="H53" s="309">
        <v>2.98E-3</v>
      </c>
      <c r="I53" s="310">
        <v>4.5357000000000003</v>
      </c>
      <c r="J53" s="309">
        <v>4.9399999999999999E-3</v>
      </c>
      <c r="K53" s="314">
        <v>2.49933E-2</v>
      </c>
      <c r="L53" s="314">
        <v>2.4988099999999999E-2</v>
      </c>
      <c r="M53" s="314">
        <v>2.49821E-2</v>
      </c>
      <c r="N53" s="314">
        <v>2.49775E-2</v>
      </c>
      <c r="O53" s="357">
        <v>19.213899999999999</v>
      </c>
      <c r="P53" s="358">
        <v>1.5E-3</v>
      </c>
      <c r="Q53" s="357">
        <v>16.196200000000001</v>
      </c>
      <c r="R53" s="358">
        <v>3.0000000000000001E-3</v>
      </c>
      <c r="S53" s="359">
        <v>4.5358999999999998</v>
      </c>
      <c r="T53" s="358">
        <v>4.8999999999999998E-3</v>
      </c>
      <c r="U53" s="314">
        <v>2.4989999999999998E-2</v>
      </c>
      <c r="V53" s="314">
        <v>2.4989999999999998E-2</v>
      </c>
      <c r="W53" s="314">
        <v>2.4979999999999999E-2</v>
      </c>
      <c r="X53" s="314">
        <v>2.4979999999999999E-2</v>
      </c>
      <c r="Y53" s="371">
        <v>16.202439999999999</v>
      </c>
      <c r="Z53" s="372">
        <v>2.8400000000000001E-3</v>
      </c>
      <c r="AA53" s="371">
        <v>19.215060000000001</v>
      </c>
      <c r="AB53" s="372">
        <v>1.5299999999999999E-3</v>
      </c>
      <c r="AC53" s="373">
        <v>4.5456599999999998</v>
      </c>
      <c r="AD53" s="372">
        <v>4.6699999999999997E-3</v>
      </c>
      <c r="AE53" s="314">
        <v>2.4992400000000001E-2</v>
      </c>
      <c r="AF53" s="314">
        <v>2.4986000000000001E-2</v>
      </c>
      <c r="AG53" s="314">
        <v>2.49792E-2</v>
      </c>
      <c r="AH53" s="314">
        <v>2.4973600000000002E-2</v>
      </c>
    </row>
    <row r="54" spans="1:34" ht="18" customHeight="1" x14ac:dyDescent="0.3">
      <c r="A54" s="193"/>
      <c r="B54" s="1" t="s">
        <v>45</v>
      </c>
      <c r="C54" s="565"/>
      <c r="D54" s="293">
        <v>17</v>
      </c>
      <c r="E54" s="308">
        <v>19.203690000000002</v>
      </c>
      <c r="F54" s="309">
        <v>1.66E-3</v>
      </c>
      <c r="G54" s="308">
        <v>16.18038</v>
      </c>
      <c r="H54" s="309">
        <v>3.0699999999999998E-3</v>
      </c>
      <c r="I54" s="310">
        <v>4.5040500000000003</v>
      </c>
      <c r="J54" s="309">
        <v>5.0400000000000002E-3</v>
      </c>
      <c r="K54" s="315">
        <v>2.4992500000000001E-2</v>
      </c>
      <c r="L54" s="315">
        <v>2.4986499999999998E-2</v>
      </c>
      <c r="M54" s="315">
        <v>2.4979600000000001E-2</v>
      </c>
      <c r="N54" s="315">
        <v>2.4974400000000001E-2</v>
      </c>
      <c r="O54" s="357">
        <v>19.204000000000001</v>
      </c>
      <c r="P54" s="358">
        <v>1.6000000000000001E-3</v>
      </c>
      <c r="Q54" s="357">
        <v>16.180599999999998</v>
      </c>
      <c r="R54" s="358">
        <v>3.0999999999999999E-3</v>
      </c>
      <c r="S54" s="359">
        <v>4.5042999999999997</v>
      </c>
      <c r="T54" s="361">
        <v>5.0000000000000001E-3</v>
      </c>
      <c r="U54" s="315">
        <v>2.4989999999999998E-2</v>
      </c>
      <c r="V54" s="315">
        <v>2.4989999999999998E-2</v>
      </c>
      <c r="W54" s="315">
        <v>2.4979999999999999E-2</v>
      </c>
      <c r="X54" s="315">
        <v>2.4969999999999999E-2</v>
      </c>
      <c r="Y54" s="371">
        <v>16.18712</v>
      </c>
      <c r="Z54" s="372">
        <v>2.98E-3</v>
      </c>
      <c r="AA54" s="371">
        <v>19.205010000000001</v>
      </c>
      <c r="AB54" s="372">
        <v>1.7099999999999999E-3</v>
      </c>
      <c r="AC54" s="373">
        <v>4.5141499999999999</v>
      </c>
      <c r="AD54" s="372">
        <v>4.8300000000000001E-3</v>
      </c>
      <c r="AE54" s="315">
        <v>2.4991599999999999E-2</v>
      </c>
      <c r="AF54" s="315">
        <v>2.49844E-2</v>
      </c>
      <c r="AG54" s="315">
        <v>2.4976400000000003E-2</v>
      </c>
      <c r="AH54" s="315">
        <v>2.4970800000000001E-2</v>
      </c>
    </row>
    <row r="55" spans="1:34" s="110" customFormat="1" ht="18" customHeight="1" x14ac:dyDescent="0.3">
      <c r="A55" s="94" t="s">
        <v>49</v>
      </c>
      <c r="C55" s="111"/>
      <c r="D55" s="292"/>
      <c r="E55" s="316" t="s">
        <v>15</v>
      </c>
      <c r="F55" s="317" t="s">
        <v>84</v>
      </c>
      <c r="G55" s="316" t="s">
        <v>15</v>
      </c>
      <c r="H55" s="317" t="s">
        <v>84</v>
      </c>
      <c r="I55" s="318" t="s">
        <v>15</v>
      </c>
      <c r="J55" s="317" t="s">
        <v>84</v>
      </c>
      <c r="K55" s="566" t="s">
        <v>85</v>
      </c>
      <c r="L55" s="567"/>
      <c r="M55" s="567"/>
      <c r="N55" s="568"/>
      <c r="O55" s="316" t="s">
        <v>15</v>
      </c>
      <c r="P55" s="317" t="s">
        <v>84</v>
      </c>
      <c r="Q55" s="316" t="s">
        <v>15</v>
      </c>
      <c r="R55" s="317" t="s">
        <v>84</v>
      </c>
      <c r="S55" s="318" t="s">
        <v>15</v>
      </c>
      <c r="T55" s="326" t="s">
        <v>84</v>
      </c>
      <c r="U55" s="531" t="s">
        <v>85</v>
      </c>
      <c r="V55" s="532"/>
      <c r="W55" s="532"/>
      <c r="X55" s="532"/>
      <c r="Y55" s="112" t="s">
        <v>15</v>
      </c>
      <c r="Z55" s="113" t="s">
        <v>84</v>
      </c>
      <c r="AA55" s="112" t="s">
        <v>15</v>
      </c>
      <c r="AB55" s="113" t="s">
        <v>84</v>
      </c>
      <c r="AC55" s="114" t="s">
        <v>15</v>
      </c>
      <c r="AD55" s="113" t="s">
        <v>84</v>
      </c>
      <c r="AE55" s="531" t="s">
        <v>85</v>
      </c>
      <c r="AF55" s="532"/>
      <c r="AG55" s="532"/>
      <c r="AH55" s="532"/>
    </row>
    <row r="56" spans="1:34" ht="18" customHeight="1" x14ac:dyDescent="0.35">
      <c r="A56" s="297" t="s">
        <v>130</v>
      </c>
      <c r="B56" s="12" t="s">
        <v>159</v>
      </c>
      <c r="C56" s="565" t="s">
        <v>89</v>
      </c>
      <c r="D56" s="293" t="s">
        <v>118</v>
      </c>
      <c r="E56" s="308">
        <v>19.2516</v>
      </c>
      <c r="F56" s="309">
        <v>1.1100000000000001E-3</v>
      </c>
      <c r="G56" s="308">
        <v>16.258749999999999</v>
      </c>
      <c r="H56" s="309">
        <v>1.1900000000000001E-3</v>
      </c>
      <c r="I56" s="310">
        <v>4.6536</v>
      </c>
      <c r="J56" s="311">
        <v>1.5100000000000001E-3</v>
      </c>
      <c r="K56" s="298" t="s">
        <v>133</v>
      </c>
      <c r="L56" s="298" t="s">
        <v>133</v>
      </c>
      <c r="M56" s="298" t="s">
        <v>133</v>
      </c>
      <c r="N56" s="298" t="s">
        <v>133</v>
      </c>
      <c r="O56" s="350">
        <v>19.2517</v>
      </c>
      <c r="P56" s="344">
        <v>1.1000000000000001E-3</v>
      </c>
      <c r="Q56" s="350">
        <v>16.258800000000001</v>
      </c>
      <c r="R56" s="344">
        <v>1.1999999999999999E-3</v>
      </c>
      <c r="S56" s="359">
        <v>4.6536999999999997</v>
      </c>
      <c r="T56" s="356">
        <v>1.5E-3</v>
      </c>
      <c r="U56" s="366" t="s">
        <v>133</v>
      </c>
      <c r="V56" s="366" t="s">
        <v>133</v>
      </c>
      <c r="W56" s="366" t="s">
        <v>133</v>
      </c>
      <c r="X56" s="366" t="s">
        <v>133</v>
      </c>
      <c r="Y56" s="371">
        <v>16.259039999999999</v>
      </c>
      <c r="Z56" s="372">
        <v>1.1800000000000001E-3</v>
      </c>
      <c r="AA56" s="371">
        <v>19.251619999999999</v>
      </c>
      <c r="AB56" s="372">
        <v>1.09E-3</v>
      </c>
      <c r="AC56" s="373">
        <v>4.6539999999999999</v>
      </c>
      <c r="AD56" s="378">
        <v>1.49E-3</v>
      </c>
      <c r="AE56" s="379" t="s">
        <v>133</v>
      </c>
      <c r="AF56" s="379" t="s">
        <v>133</v>
      </c>
      <c r="AG56" s="379" t="s">
        <v>133</v>
      </c>
      <c r="AH56" s="379" t="s">
        <v>133</v>
      </c>
    </row>
    <row r="57" spans="1:34" ht="18" customHeight="1" x14ac:dyDescent="0.3">
      <c r="A57" s="101"/>
      <c r="B57" s="12" t="s">
        <v>159</v>
      </c>
      <c r="C57" s="565"/>
      <c r="D57" s="293" t="s">
        <v>119</v>
      </c>
      <c r="E57" s="308">
        <v>19.255179999999999</v>
      </c>
      <c r="F57" s="309">
        <v>1.23E-3</v>
      </c>
      <c r="G57" s="308">
        <v>16.27056</v>
      </c>
      <c r="H57" s="309">
        <v>1.32E-3</v>
      </c>
      <c r="I57" s="310">
        <v>4.6693499999999997</v>
      </c>
      <c r="J57" s="309">
        <v>1.67E-3</v>
      </c>
      <c r="K57" s="298" t="s">
        <v>133</v>
      </c>
      <c r="L57" s="298" t="s">
        <v>133</v>
      </c>
      <c r="M57" s="298" t="s">
        <v>133</v>
      </c>
      <c r="N57" s="298" t="s">
        <v>133</v>
      </c>
      <c r="O57" s="350">
        <v>19.255299999999998</v>
      </c>
      <c r="P57" s="344">
        <v>1.1999999999999999E-3</v>
      </c>
      <c r="Q57" s="350">
        <v>16.270600000000002</v>
      </c>
      <c r="R57" s="344">
        <v>1.2999999999999999E-3</v>
      </c>
      <c r="S57" s="359">
        <v>4.6694000000000004</v>
      </c>
      <c r="T57" s="344">
        <v>1.6999999999999999E-3</v>
      </c>
      <c r="U57" s="366" t="s">
        <v>133</v>
      </c>
      <c r="V57" s="366" t="s">
        <v>133</v>
      </c>
      <c r="W57" s="366" t="s">
        <v>133</v>
      </c>
      <c r="X57" s="366" t="s">
        <v>133</v>
      </c>
      <c r="Y57" s="371">
        <v>16.271129999999999</v>
      </c>
      <c r="Z57" s="372">
        <v>1.2999999999999999E-3</v>
      </c>
      <c r="AA57" s="371">
        <v>19.25498</v>
      </c>
      <c r="AB57" s="372">
        <v>1.2099999999999999E-3</v>
      </c>
      <c r="AC57" s="373">
        <v>4.6700699999999999</v>
      </c>
      <c r="AD57" s="372">
        <v>1.64E-3</v>
      </c>
      <c r="AE57" s="379" t="s">
        <v>133</v>
      </c>
      <c r="AF57" s="379" t="s">
        <v>133</v>
      </c>
      <c r="AG57" s="379" t="s">
        <v>133</v>
      </c>
      <c r="AH57" s="379" t="s">
        <v>133</v>
      </c>
    </row>
    <row r="58" spans="1:34" ht="18" customHeight="1" x14ac:dyDescent="0.3">
      <c r="A58" s="101"/>
      <c r="B58" s="12" t="s">
        <v>159</v>
      </c>
      <c r="C58" s="565"/>
      <c r="D58" s="293" t="s">
        <v>120</v>
      </c>
      <c r="E58" s="308">
        <v>19.25863</v>
      </c>
      <c r="F58" s="309">
        <v>1.58E-3</v>
      </c>
      <c r="G58" s="308">
        <v>16.28276</v>
      </c>
      <c r="H58" s="309">
        <v>1.6900000000000001E-3</v>
      </c>
      <c r="I58" s="310">
        <v>4.6854500000000003</v>
      </c>
      <c r="J58" s="309">
        <v>2.14E-3</v>
      </c>
      <c r="K58" s="298" t="s">
        <v>133</v>
      </c>
      <c r="L58" s="298" t="s">
        <v>133</v>
      </c>
      <c r="M58" s="298" t="s">
        <v>133</v>
      </c>
      <c r="N58" s="298" t="s">
        <v>133</v>
      </c>
      <c r="O58" s="350">
        <v>19.258700000000001</v>
      </c>
      <c r="P58" s="344">
        <v>1.6000000000000001E-3</v>
      </c>
      <c r="Q58" s="350">
        <v>16.282800000000002</v>
      </c>
      <c r="R58" s="344">
        <v>1.6999999999999999E-3</v>
      </c>
      <c r="S58" s="359">
        <v>4.6855000000000002</v>
      </c>
      <c r="T58" s="344">
        <v>2.0999999999999999E-3</v>
      </c>
      <c r="U58" s="366" t="s">
        <v>133</v>
      </c>
      <c r="V58" s="366" t="s">
        <v>133</v>
      </c>
      <c r="W58" s="366" t="s">
        <v>133</v>
      </c>
      <c r="X58" s="366" t="s">
        <v>133</v>
      </c>
      <c r="Y58" s="371">
        <v>16.277349999999998</v>
      </c>
      <c r="Z58" s="372">
        <v>1.4300000000000001E-3</v>
      </c>
      <c r="AA58" s="371">
        <v>19.25658</v>
      </c>
      <c r="AB58" s="372">
        <v>1.33E-3</v>
      </c>
      <c r="AC58" s="373">
        <v>4.67828</v>
      </c>
      <c r="AD58" s="372">
        <v>1.81E-3</v>
      </c>
      <c r="AE58" s="379" t="s">
        <v>133</v>
      </c>
      <c r="AF58" s="379" t="s">
        <v>133</v>
      </c>
      <c r="AG58" s="379" t="s">
        <v>133</v>
      </c>
      <c r="AH58" s="379" t="s">
        <v>133</v>
      </c>
    </row>
    <row r="59" spans="1:34" ht="18" customHeight="1" x14ac:dyDescent="0.3">
      <c r="A59" s="101"/>
      <c r="B59" s="12" t="s">
        <v>159</v>
      </c>
      <c r="C59" s="565"/>
      <c r="D59" s="293" t="s">
        <v>121</v>
      </c>
      <c r="E59" s="308">
        <v>19.261959999999998</v>
      </c>
      <c r="F59" s="309">
        <v>2.1199999999999999E-3</v>
      </c>
      <c r="G59" s="308">
        <v>16.295280000000002</v>
      </c>
      <c r="H59" s="309">
        <v>2.2499999999999998E-3</v>
      </c>
      <c r="I59" s="310">
        <v>4.7018899999999997</v>
      </c>
      <c r="J59" s="309">
        <v>2.8500000000000001E-3</v>
      </c>
      <c r="K59" s="298" t="s">
        <v>133</v>
      </c>
      <c r="L59" s="298" t="s">
        <v>133</v>
      </c>
      <c r="M59" s="298" t="s">
        <v>133</v>
      </c>
      <c r="N59" s="298" t="s">
        <v>133</v>
      </c>
      <c r="O59" s="350">
        <v>19.262</v>
      </c>
      <c r="P59" s="344">
        <v>2.0999999999999999E-3</v>
      </c>
      <c r="Q59" s="350">
        <v>16.295300000000001</v>
      </c>
      <c r="R59" s="344">
        <v>2.2000000000000001E-3</v>
      </c>
      <c r="S59" s="359">
        <v>4.702</v>
      </c>
      <c r="T59" s="344">
        <v>2.8E-3</v>
      </c>
      <c r="U59" s="366" t="s">
        <v>133</v>
      </c>
      <c r="V59" s="366" t="s">
        <v>133</v>
      </c>
      <c r="W59" s="366" t="s">
        <v>133</v>
      </c>
      <c r="X59" s="366" t="s">
        <v>133</v>
      </c>
      <c r="Y59" s="371">
        <v>16.296569999999999</v>
      </c>
      <c r="Z59" s="372">
        <v>2.1099999999999999E-3</v>
      </c>
      <c r="AA59" s="371">
        <v>19.261150000000001</v>
      </c>
      <c r="AB59" s="372">
        <v>1.98E-3</v>
      </c>
      <c r="AC59" s="373">
        <v>4.7034599999999998</v>
      </c>
      <c r="AD59" s="372">
        <v>2.6800000000000001E-3</v>
      </c>
      <c r="AE59" s="379" t="s">
        <v>133</v>
      </c>
      <c r="AF59" s="379" t="s">
        <v>133</v>
      </c>
      <c r="AG59" s="379" t="s">
        <v>133</v>
      </c>
      <c r="AH59" s="379" t="s">
        <v>133</v>
      </c>
    </row>
    <row r="60" spans="1:34" ht="18" customHeight="1" x14ac:dyDescent="0.3">
      <c r="A60" s="193"/>
      <c r="B60" s="12" t="s">
        <v>159</v>
      </c>
      <c r="C60" s="565"/>
      <c r="D60" s="293" t="s">
        <v>122</v>
      </c>
      <c r="E60" s="308">
        <v>19.265149999999998</v>
      </c>
      <c r="F60" s="309">
        <v>2.96E-3</v>
      </c>
      <c r="G60" s="308">
        <v>16.308160000000001</v>
      </c>
      <c r="H60" s="309">
        <v>3.13E-3</v>
      </c>
      <c r="I60" s="310">
        <v>4.7187700000000001</v>
      </c>
      <c r="J60" s="309">
        <v>3.96E-3</v>
      </c>
      <c r="K60" s="299" t="s">
        <v>133</v>
      </c>
      <c r="L60" s="299" t="s">
        <v>133</v>
      </c>
      <c r="M60" s="299" t="s">
        <v>133</v>
      </c>
      <c r="N60" s="299" t="s">
        <v>133</v>
      </c>
      <c r="O60" s="350">
        <v>19.2652</v>
      </c>
      <c r="P60" s="344">
        <v>2.8999999999999998E-3</v>
      </c>
      <c r="Q60" s="350">
        <v>16.308199999999999</v>
      </c>
      <c r="R60" s="344">
        <v>3.0999999999999999E-3</v>
      </c>
      <c r="S60" s="359">
        <v>4.7187999999999999</v>
      </c>
      <c r="T60" s="344">
        <v>3.8999999999999998E-3</v>
      </c>
      <c r="U60" s="367" t="s">
        <v>133</v>
      </c>
      <c r="V60" s="367" t="s">
        <v>133</v>
      </c>
      <c r="W60" s="367" t="s">
        <v>133</v>
      </c>
      <c r="X60" s="367" t="s">
        <v>133</v>
      </c>
      <c r="Y60" s="371">
        <v>16.309850000000001</v>
      </c>
      <c r="Z60" s="372">
        <v>2.8700000000000002E-3</v>
      </c>
      <c r="AA60" s="371">
        <v>19.26399</v>
      </c>
      <c r="AB60" s="372">
        <v>2.7100000000000002E-3</v>
      </c>
      <c r="AC60" s="373">
        <v>4.72079</v>
      </c>
      <c r="AD60" s="372">
        <v>3.65E-3</v>
      </c>
      <c r="AE60" s="380" t="s">
        <v>133</v>
      </c>
      <c r="AF60" s="380" t="s">
        <v>133</v>
      </c>
      <c r="AG60" s="380" t="s">
        <v>133</v>
      </c>
      <c r="AH60" s="380" t="s">
        <v>133</v>
      </c>
    </row>
    <row r="61" spans="1:34" s="110" customFormat="1" ht="18" customHeight="1" x14ac:dyDescent="0.3">
      <c r="A61" s="94" t="s">
        <v>49</v>
      </c>
      <c r="C61" s="111"/>
      <c r="D61" s="292"/>
      <c r="E61" s="316" t="s">
        <v>15</v>
      </c>
      <c r="F61" s="317" t="s">
        <v>84</v>
      </c>
      <c r="G61" s="316" t="s">
        <v>15</v>
      </c>
      <c r="H61" s="317" t="s">
        <v>84</v>
      </c>
      <c r="I61" s="318" t="s">
        <v>15</v>
      </c>
      <c r="J61" s="317" t="s">
        <v>84</v>
      </c>
      <c r="K61" s="531" t="s">
        <v>85</v>
      </c>
      <c r="L61" s="532"/>
      <c r="M61" s="532"/>
      <c r="N61" s="532"/>
      <c r="O61" s="316" t="s">
        <v>15</v>
      </c>
      <c r="P61" s="317" t="s">
        <v>84</v>
      </c>
      <c r="Q61" s="316" t="s">
        <v>15</v>
      </c>
      <c r="R61" s="317" t="s">
        <v>84</v>
      </c>
      <c r="S61" s="318" t="s">
        <v>15</v>
      </c>
      <c r="T61" s="317" t="s">
        <v>84</v>
      </c>
      <c r="U61" s="531" t="s">
        <v>85</v>
      </c>
      <c r="V61" s="532"/>
      <c r="W61" s="532"/>
      <c r="X61" s="532"/>
      <c r="Y61" s="112" t="s">
        <v>15</v>
      </c>
      <c r="Z61" s="113" t="s">
        <v>84</v>
      </c>
      <c r="AA61" s="112" t="s">
        <v>15</v>
      </c>
      <c r="AB61" s="113" t="s">
        <v>84</v>
      </c>
      <c r="AC61" s="114" t="s">
        <v>15</v>
      </c>
      <c r="AD61" s="113" t="s">
        <v>84</v>
      </c>
      <c r="AE61" s="531" t="s">
        <v>85</v>
      </c>
      <c r="AF61" s="532"/>
      <c r="AG61" s="532"/>
      <c r="AH61" s="532"/>
    </row>
    <row r="62" spans="1:34" ht="18" customHeight="1" x14ac:dyDescent="0.35">
      <c r="A62" s="297" t="s">
        <v>131</v>
      </c>
      <c r="B62" s="12" t="s">
        <v>159</v>
      </c>
      <c r="C62" s="565" t="s">
        <v>89</v>
      </c>
      <c r="D62" s="293">
        <v>18</v>
      </c>
      <c r="E62" s="308">
        <v>19.247350000000001</v>
      </c>
      <c r="F62" s="309">
        <v>1.4300000000000001E-3</v>
      </c>
      <c r="G62" s="308">
        <v>16.244350000000001</v>
      </c>
      <c r="H62" s="309">
        <v>3.2100000000000002E-3</v>
      </c>
      <c r="I62" s="310">
        <v>4.6283700000000003</v>
      </c>
      <c r="J62" s="311">
        <v>5.4299999999999999E-3</v>
      </c>
      <c r="K62" s="314">
        <v>2.5001300000000001E-2</v>
      </c>
      <c r="L62" s="314">
        <v>2.5004800000000001E-2</v>
      </c>
      <c r="M62" s="314">
        <v>2.5007499999999998E-2</v>
      </c>
      <c r="N62" s="314">
        <v>2.5011599999999998E-2</v>
      </c>
      <c r="O62" s="350">
        <v>19.247499999999999</v>
      </c>
      <c r="P62" s="344">
        <v>1.4E-3</v>
      </c>
      <c r="Q62" s="350">
        <v>16.244499999999999</v>
      </c>
      <c r="R62" s="344">
        <v>3.2000000000000002E-3</v>
      </c>
      <c r="S62" s="338">
        <v>4.6285999999999996</v>
      </c>
      <c r="T62" s="356">
        <v>5.4000000000000003E-3</v>
      </c>
      <c r="U62" s="314">
        <v>2.5000000000000001E-2</v>
      </c>
      <c r="V62" s="314">
        <v>2.5000000000000001E-2</v>
      </c>
      <c r="W62" s="314">
        <v>2.5010000000000001E-2</v>
      </c>
      <c r="X62" s="314">
        <v>2.5010000000000001E-2</v>
      </c>
      <c r="Y62" s="371">
        <v>16.246369999999999</v>
      </c>
      <c r="Z62" s="372">
        <v>2.8500000000000001E-3</v>
      </c>
      <c r="AA62" s="371">
        <v>19.248049999999999</v>
      </c>
      <c r="AB62" s="372">
        <v>1.32E-3</v>
      </c>
      <c r="AC62" s="373">
        <v>4.6317300000000001</v>
      </c>
      <c r="AD62" s="378">
        <v>4.7999999999999996E-3</v>
      </c>
      <c r="AE62" s="314">
        <v>2.50008E-2</v>
      </c>
      <c r="AF62" s="314">
        <v>2.5004000000000002E-2</v>
      </c>
      <c r="AG62" s="314">
        <v>2.5006399999999998E-2</v>
      </c>
      <c r="AH62" s="314">
        <v>2.5010000000000001E-2</v>
      </c>
    </row>
    <row r="63" spans="1:34" ht="18" customHeight="1" x14ac:dyDescent="0.3">
      <c r="A63" s="101"/>
      <c r="B63" s="12" t="s">
        <v>159</v>
      </c>
      <c r="C63" s="565"/>
      <c r="D63" s="293">
        <v>19</v>
      </c>
      <c r="E63" s="308">
        <v>19.247209999999999</v>
      </c>
      <c r="F63" s="309">
        <v>1.4E-3</v>
      </c>
      <c r="G63" s="308">
        <v>16.243860000000002</v>
      </c>
      <c r="H63" s="309">
        <v>3.0699999999999998E-3</v>
      </c>
      <c r="I63" s="310">
        <v>4.6225500000000004</v>
      </c>
      <c r="J63" s="309">
        <v>5.1799999999999997E-3</v>
      </c>
      <c r="K63" s="314">
        <v>2.5003500000000001E-2</v>
      </c>
      <c r="L63" s="314">
        <v>2.5009199999999999E-2</v>
      </c>
      <c r="M63" s="314">
        <v>2.50143E-2</v>
      </c>
      <c r="N63" s="314">
        <v>2.50207E-2</v>
      </c>
      <c r="O63" s="350">
        <v>19.247399999999999</v>
      </c>
      <c r="P63" s="344">
        <v>1.4E-3</v>
      </c>
      <c r="Q63" s="350">
        <v>16.244</v>
      </c>
      <c r="R63" s="344">
        <v>3.0999999999999999E-3</v>
      </c>
      <c r="S63" s="338">
        <v>4.6227</v>
      </c>
      <c r="T63" s="344">
        <v>5.1999999999999998E-3</v>
      </c>
      <c r="U63" s="314">
        <v>2.5000000000000001E-2</v>
      </c>
      <c r="V63" s="314">
        <v>2.5010000000000001E-2</v>
      </c>
      <c r="W63" s="314">
        <v>2.5010000000000001E-2</v>
      </c>
      <c r="X63" s="314">
        <v>2.5020000000000001E-2</v>
      </c>
      <c r="Y63" s="371">
        <v>16.247250000000001</v>
      </c>
      <c r="Z63" s="372">
        <v>2.7799999999999999E-3</v>
      </c>
      <c r="AA63" s="371">
        <v>19.248190000000001</v>
      </c>
      <c r="AB63" s="372">
        <v>1.31E-3</v>
      </c>
      <c r="AC63" s="373">
        <v>4.62812</v>
      </c>
      <c r="AD63" s="372">
        <v>4.6600000000000001E-3</v>
      </c>
      <c r="AE63" s="314">
        <v>2.5002800000000002E-2</v>
      </c>
      <c r="AF63" s="314">
        <v>2.5007999999999999E-2</v>
      </c>
      <c r="AG63" s="314">
        <v>2.5012799999999998E-2</v>
      </c>
      <c r="AH63" s="314">
        <v>2.50184E-2</v>
      </c>
    </row>
    <row r="64" spans="1:34" ht="18" customHeight="1" x14ac:dyDescent="0.3">
      <c r="A64" s="101"/>
      <c r="B64" s="12" t="s">
        <v>159</v>
      </c>
      <c r="C64" s="565"/>
      <c r="D64" s="293">
        <v>20</v>
      </c>
      <c r="E64" s="308">
        <v>19.24652</v>
      </c>
      <c r="F64" s="309">
        <v>1.42E-3</v>
      </c>
      <c r="G64" s="308">
        <v>16.242380000000001</v>
      </c>
      <c r="H64" s="309">
        <v>3.0100000000000001E-3</v>
      </c>
      <c r="I64" s="310">
        <v>4.6145899999999997</v>
      </c>
      <c r="J64" s="309">
        <v>5.0600000000000003E-3</v>
      </c>
      <c r="K64" s="314">
        <v>2.5005900000000001E-2</v>
      </c>
      <c r="L64" s="314">
        <v>2.50142E-2</v>
      </c>
      <c r="M64" s="314">
        <v>2.50218E-2</v>
      </c>
      <c r="N64" s="314">
        <v>2.5030899999999998E-2</v>
      </c>
      <c r="O64" s="350">
        <v>19.246700000000001</v>
      </c>
      <c r="P64" s="344">
        <v>1.4E-3</v>
      </c>
      <c r="Q64" s="350">
        <v>16.2425</v>
      </c>
      <c r="R64" s="344">
        <v>3.0000000000000001E-3</v>
      </c>
      <c r="S64" s="338">
        <v>4.6147999999999998</v>
      </c>
      <c r="T64" s="344">
        <v>5.0000000000000001E-3</v>
      </c>
      <c r="U64" s="314">
        <v>2.5010000000000001E-2</v>
      </c>
      <c r="V64" s="314">
        <v>2.5010000000000001E-2</v>
      </c>
      <c r="W64" s="314">
        <v>2.5020000000000001E-2</v>
      </c>
      <c r="X64" s="314">
        <v>2.503E-2</v>
      </c>
      <c r="Y64" s="371">
        <v>16.24718</v>
      </c>
      <c r="Z64" s="372">
        <v>2.7599999999999999E-3</v>
      </c>
      <c r="AA64" s="371">
        <v>19.248000000000001</v>
      </c>
      <c r="AB64" s="372">
        <v>1.33E-3</v>
      </c>
      <c r="AC64" s="373">
        <v>4.6252500000000003</v>
      </c>
      <c r="AD64" s="372">
        <v>4.62E-3</v>
      </c>
      <c r="AE64" s="314">
        <v>2.5004000000000002E-2</v>
      </c>
      <c r="AF64" s="314">
        <v>2.5010400000000002E-2</v>
      </c>
      <c r="AG64" s="314">
        <v>2.5015999999999997E-2</v>
      </c>
      <c r="AH64" s="314">
        <v>2.5023199999999999E-2</v>
      </c>
    </row>
    <row r="65" spans="1:34" ht="18" customHeight="1" x14ac:dyDescent="0.3">
      <c r="A65" s="101"/>
      <c r="B65" s="12" t="s">
        <v>159</v>
      </c>
      <c r="C65" s="565"/>
      <c r="D65" s="293">
        <v>21</v>
      </c>
      <c r="E65" s="308">
        <v>19.245450000000002</v>
      </c>
      <c r="F65" s="309">
        <v>1.4599999999999999E-3</v>
      </c>
      <c r="G65" s="308">
        <v>16.24034</v>
      </c>
      <c r="H65" s="309">
        <v>3.0200000000000001E-3</v>
      </c>
      <c r="I65" s="310">
        <v>4.6053199999999999</v>
      </c>
      <c r="J65" s="309">
        <v>5.0600000000000003E-3</v>
      </c>
      <c r="K65" s="314">
        <v>2.50084E-2</v>
      </c>
      <c r="L65" s="314">
        <v>2.5019400000000001E-2</v>
      </c>
      <c r="M65" s="314">
        <v>2.5029900000000001E-2</v>
      </c>
      <c r="N65" s="314">
        <v>2.50417E-2</v>
      </c>
      <c r="O65" s="350">
        <v>19.2456</v>
      </c>
      <c r="P65" s="344">
        <v>1.4E-3</v>
      </c>
      <c r="Q65" s="350">
        <v>16.240500000000001</v>
      </c>
      <c r="R65" s="344">
        <v>3.0000000000000001E-3</v>
      </c>
      <c r="S65" s="338">
        <v>4.6055000000000001</v>
      </c>
      <c r="T65" s="344">
        <v>5.1000000000000004E-3</v>
      </c>
      <c r="U65" s="314">
        <v>2.5010000000000001E-2</v>
      </c>
      <c r="V65" s="314">
        <v>2.5020000000000001E-2</v>
      </c>
      <c r="W65" s="314">
        <v>2.503E-2</v>
      </c>
      <c r="X65" s="314">
        <v>2.504E-2</v>
      </c>
      <c r="Y65" s="371">
        <v>16.246009999999998</v>
      </c>
      <c r="Z65" s="372">
        <v>2.8300000000000001E-3</v>
      </c>
      <c r="AA65" s="371">
        <v>19.246780000000001</v>
      </c>
      <c r="AB65" s="372">
        <v>1.41E-3</v>
      </c>
      <c r="AC65" s="373">
        <v>4.6144100000000003</v>
      </c>
      <c r="AD65" s="372">
        <v>4.7200000000000002E-3</v>
      </c>
      <c r="AE65" s="314">
        <v>2.5007600000000001E-2</v>
      </c>
      <c r="AF65" s="314">
        <v>2.5017600000000001E-2</v>
      </c>
      <c r="AG65" s="314">
        <v>2.5027199999999999E-2</v>
      </c>
      <c r="AH65" s="314">
        <v>2.5038000000000001E-2</v>
      </c>
    </row>
    <row r="66" spans="1:34" ht="18" customHeight="1" x14ac:dyDescent="0.3">
      <c r="A66" s="193"/>
      <c r="B66" s="12" t="s">
        <v>159</v>
      </c>
      <c r="C66" s="565"/>
      <c r="D66" s="293">
        <v>22</v>
      </c>
      <c r="E66" s="308">
        <v>19.244129999999998</v>
      </c>
      <c r="F66" s="309">
        <v>1.5399999999999999E-3</v>
      </c>
      <c r="G66" s="308">
        <v>16.23809</v>
      </c>
      <c r="H66" s="309">
        <v>3.1099999999999999E-3</v>
      </c>
      <c r="I66" s="310">
        <v>4.5953600000000003</v>
      </c>
      <c r="J66" s="309">
        <v>5.1799999999999997E-3</v>
      </c>
      <c r="K66" s="315">
        <v>2.5011100000000001E-2</v>
      </c>
      <c r="L66" s="315">
        <v>2.5024899999999999E-2</v>
      </c>
      <c r="M66" s="315">
        <v>2.50382E-2</v>
      </c>
      <c r="N66" s="315">
        <v>2.5052899999999999E-2</v>
      </c>
      <c r="O66" s="350">
        <v>19.244299999999999</v>
      </c>
      <c r="P66" s="344">
        <v>1.5E-3</v>
      </c>
      <c r="Q66" s="350">
        <v>16.238199999999999</v>
      </c>
      <c r="R66" s="344">
        <v>3.0999999999999999E-3</v>
      </c>
      <c r="S66" s="338">
        <v>4.5955000000000004</v>
      </c>
      <c r="T66" s="344">
        <v>5.1999999999999998E-3</v>
      </c>
      <c r="U66" s="315">
        <v>2.5010000000000001E-2</v>
      </c>
      <c r="V66" s="315">
        <v>2.5020000000000001E-2</v>
      </c>
      <c r="W66" s="315">
        <v>2.504E-2</v>
      </c>
      <c r="X66" s="315">
        <v>2.5049999999999999E-2</v>
      </c>
      <c r="Y66" s="371">
        <v>16.244769999999999</v>
      </c>
      <c r="Z66" s="372">
        <v>2.96E-3</v>
      </c>
      <c r="AA66" s="371">
        <v>19.24558</v>
      </c>
      <c r="AB66" s="372">
        <v>1.5200000000000001E-3</v>
      </c>
      <c r="AC66" s="373">
        <v>4.60595</v>
      </c>
      <c r="AD66" s="372">
        <v>4.9199999999999999E-3</v>
      </c>
      <c r="AE66" s="315">
        <v>2.5010000000000001E-2</v>
      </c>
      <c r="AF66" s="315">
        <v>2.5022800000000001E-2</v>
      </c>
      <c r="AG66" s="315">
        <v>2.5035200000000001E-2</v>
      </c>
      <c r="AH66" s="315">
        <v>2.50488E-2</v>
      </c>
    </row>
    <row r="67" spans="1:34" s="110" customFormat="1" ht="18" customHeight="1" x14ac:dyDescent="0.3">
      <c r="A67" s="94" t="s">
        <v>52</v>
      </c>
      <c r="C67" s="111"/>
      <c r="D67" s="292"/>
      <c r="E67" s="316" t="s">
        <v>15</v>
      </c>
      <c r="F67" s="317" t="s">
        <v>84</v>
      </c>
      <c r="G67" s="316" t="s">
        <v>15</v>
      </c>
      <c r="H67" s="317" t="s">
        <v>84</v>
      </c>
      <c r="I67" s="318" t="s">
        <v>15</v>
      </c>
      <c r="J67" s="318" t="s">
        <v>84</v>
      </c>
      <c r="K67" s="531" t="s">
        <v>85</v>
      </c>
      <c r="L67" s="532"/>
      <c r="M67" s="532"/>
      <c r="N67" s="532"/>
      <c r="O67" s="112"/>
      <c r="P67" s="113"/>
      <c r="Q67" s="112"/>
      <c r="R67" s="113"/>
      <c r="S67" s="114"/>
      <c r="T67" s="113"/>
      <c r="U67" s="114"/>
      <c r="V67" s="114"/>
      <c r="W67" s="114"/>
      <c r="X67" s="114"/>
      <c r="Y67" s="112"/>
      <c r="Z67" s="113"/>
      <c r="AA67" s="112"/>
      <c r="AB67" s="113"/>
      <c r="AC67" s="114"/>
      <c r="AD67" s="113"/>
      <c r="AE67" s="114"/>
      <c r="AF67" s="114"/>
      <c r="AG67" s="114"/>
      <c r="AH67" s="114"/>
    </row>
    <row r="68" spans="1:34" s="147" customFormat="1" ht="18" customHeight="1" x14ac:dyDescent="0.35">
      <c r="A68" s="297" t="s">
        <v>130</v>
      </c>
      <c r="B68" s="12" t="s">
        <v>53</v>
      </c>
      <c r="C68" s="330" t="s">
        <v>90</v>
      </c>
      <c r="D68" s="328" t="s">
        <v>123</v>
      </c>
      <c r="E68" s="319">
        <v>19.26144</v>
      </c>
      <c r="F68" s="320">
        <v>1.2600000000000001E-3</v>
      </c>
      <c r="G68" s="319">
        <v>16.256239999999998</v>
      </c>
      <c r="H68" s="320">
        <v>1.3600000000000001E-3</v>
      </c>
      <c r="I68" s="321">
        <v>4.6623700000000001</v>
      </c>
      <c r="J68" s="321">
        <v>1.7099999999999999E-3</v>
      </c>
      <c r="K68" s="298" t="s">
        <v>133</v>
      </c>
      <c r="L68" s="298" t="s">
        <v>133</v>
      </c>
      <c r="M68" s="298" t="s">
        <v>133</v>
      </c>
      <c r="N68" s="298" t="s">
        <v>133</v>
      </c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</row>
    <row r="69" spans="1:34" s="154" customFormat="1" ht="18" customHeight="1" x14ac:dyDescent="0.3">
      <c r="A69" s="194"/>
      <c r="B69" s="12" t="s">
        <v>53</v>
      </c>
      <c r="C69" s="331" t="s">
        <v>156</v>
      </c>
      <c r="D69" s="329" t="s">
        <v>124</v>
      </c>
      <c r="E69" s="322">
        <v>19.249310000000001</v>
      </c>
      <c r="F69" s="323">
        <v>3.14E-3</v>
      </c>
      <c r="G69" s="515">
        <v>16.246929999999999</v>
      </c>
      <c r="H69" s="323">
        <v>2.99E-3</v>
      </c>
      <c r="I69" s="324">
        <v>4.6283700000000003</v>
      </c>
      <c r="J69" s="324">
        <v>4.5300000000000002E-3</v>
      </c>
      <c r="K69" s="298" t="s">
        <v>133</v>
      </c>
      <c r="L69" s="298" t="s">
        <v>133</v>
      </c>
      <c r="M69" s="298" t="s">
        <v>133</v>
      </c>
      <c r="N69" s="298" t="s">
        <v>133</v>
      </c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</row>
    <row r="70" spans="1:34" s="156" customFormat="1" ht="18" customHeight="1" x14ac:dyDescent="0.3">
      <c r="A70" s="155" t="s">
        <v>52</v>
      </c>
      <c r="B70" s="110"/>
      <c r="C70" s="157"/>
      <c r="D70" s="294"/>
      <c r="E70" s="325" t="s">
        <v>15</v>
      </c>
      <c r="F70" s="326" t="s">
        <v>84</v>
      </c>
      <c r="G70" s="466" t="s">
        <v>15</v>
      </c>
      <c r="H70" s="326" t="s">
        <v>84</v>
      </c>
      <c r="I70" s="327" t="s">
        <v>15</v>
      </c>
      <c r="J70" s="327" t="s">
        <v>84</v>
      </c>
      <c r="K70" s="531" t="s">
        <v>85</v>
      </c>
      <c r="L70" s="532"/>
      <c r="M70" s="532"/>
      <c r="N70" s="532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</row>
    <row r="71" spans="1:34" s="147" customFormat="1" ht="18" customHeight="1" x14ac:dyDescent="0.35">
      <c r="A71" s="297" t="s">
        <v>131</v>
      </c>
      <c r="B71" s="141" t="s">
        <v>53</v>
      </c>
      <c r="C71" s="330" t="s">
        <v>90</v>
      </c>
      <c r="D71" s="328">
        <v>23</v>
      </c>
      <c r="E71" s="319">
        <v>19.261849999999999</v>
      </c>
      <c r="F71" s="320">
        <v>1.66E-3</v>
      </c>
      <c r="G71" s="319">
        <v>16.258800000000001</v>
      </c>
      <c r="H71" s="320">
        <v>3.79E-3</v>
      </c>
      <c r="I71" s="321">
        <v>4.6669099999999997</v>
      </c>
      <c r="J71" s="321">
        <v>6.3899999999999998E-3</v>
      </c>
      <c r="K71" s="314">
        <v>2.5002799999999999E-2</v>
      </c>
      <c r="L71" s="314">
        <v>2.50008E-2</v>
      </c>
      <c r="M71" s="314">
        <v>2.4998099999999999E-2</v>
      </c>
      <c r="N71" s="314">
        <v>2.49967E-2</v>
      </c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</row>
    <row r="72" spans="1:34" s="154" customFormat="1" ht="18" customHeight="1" x14ac:dyDescent="0.3">
      <c r="A72" s="195"/>
      <c r="B72" s="195" t="s">
        <v>53</v>
      </c>
      <c r="C72" s="331" t="s">
        <v>156</v>
      </c>
      <c r="D72" s="329">
        <v>24</v>
      </c>
      <c r="E72" s="322">
        <v>19.24137</v>
      </c>
      <c r="F72" s="323">
        <v>6.2199999999999998E-3</v>
      </c>
      <c r="G72" s="515">
        <v>16.254280000000001</v>
      </c>
      <c r="H72" s="323">
        <v>5.2399999999999999E-3</v>
      </c>
      <c r="I72" s="324">
        <v>4.6446800000000001</v>
      </c>
      <c r="J72" s="324">
        <v>9.7800000000000005E-3</v>
      </c>
      <c r="K72" s="315">
        <v>2.5003399999999999E-2</v>
      </c>
      <c r="L72" s="315">
        <v>2.5001200000000001E-2</v>
      </c>
      <c r="M72" s="315">
        <v>2.4998599999999999E-2</v>
      </c>
      <c r="N72" s="315">
        <v>2.4997700000000001E-2</v>
      </c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</row>
    <row r="75" spans="1:34" x14ac:dyDescent="0.3">
      <c r="A75" s="100" t="s">
        <v>157</v>
      </c>
    </row>
  </sheetData>
  <mergeCells count="116">
    <mergeCell ref="AG4:AG8"/>
    <mergeCell ref="AH4:AH8"/>
    <mergeCell ref="E2:F2"/>
    <mergeCell ref="E4:E8"/>
    <mergeCell ref="F4:F8"/>
    <mergeCell ref="E10:E14"/>
    <mergeCell ref="F10:F14"/>
    <mergeCell ref="K10:K14"/>
    <mergeCell ref="L10:L14"/>
    <mergeCell ref="M10:M14"/>
    <mergeCell ref="O10:O14"/>
    <mergeCell ref="AC4:AC8"/>
    <mergeCell ref="AD4:AD8"/>
    <mergeCell ref="U4:U8"/>
    <mergeCell ref="V4:V8"/>
    <mergeCell ref="W4:W8"/>
    <mergeCell ref="X4:X8"/>
    <mergeCell ref="K9:N9"/>
    <mergeCell ref="AF10:AF14"/>
    <mergeCell ref="AG10:AG14"/>
    <mergeCell ref="AH10:AH14"/>
    <mergeCell ref="U9:X9"/>
    <mergeCell ref="AB4:AB8"/>
    <mergeCell ref="K37:N37"/>
    <mergeCell ref="U37:X37"/>
    <mergeCell ref="AE37:AH37"/>
    <mergeCell ref="K43:N43"/>
    <mergeCell ref="U43:X43"/>
    <mergeCell ref="AE43:AH43"/>
    <mergeCell ref="U21:X21"/>
    <mergeCell ref="AE21:AH21"/>
    <mergeCell ref="AE27:AH27"/>
    <mergeCell ref="AE29:AH29"/>
    <mergeCell ref="K27:N27"/>
    <mergeCell ref="K29:N29"/>
    <mergeCell ref="K31:N31"/>
    <mergeCell ref="AE31:AH31"/>
    <mergeCell ref="K21:N21"/>
    <mergeCell ref="U27:X27"/>
    <mergeCell ref="U29:X29"/>
    <mergeCell ref="U31:X31"/>
    <mergeCell ref="K67:N67"/>
    <mergeCell ref="K70:N70"/>
    <mergeCell ref="C56:C60"/>
    <mergeCell ref="K61:N61"/>
    <mergeCell ref="U61:X61"/>
    <mergeCell ref="AE61:AH61"/>
    <mergeCell ref="C62:C66"/>
    <mergeCell ref="C44:C48"/>
    <mergeCell ref="K49:N49"/>
    <mergeCell ref="U49:X49"/>
    <mergeCell ref="AE49:AH49"/>
    <mergeCell ref="C50:C54"/>
    <mergeCell ref="K55:N55"/>
    <mergeCell ref="U55:X55"/>
    <mergeCell ref="AE55:AH55"/>
    <mergeCell ref="K15:N15"/>
    <mergeCell ref="U15:X15"/>
    <mergeCell ref="AE15:AH15"/>
    <mergeCell ref="Y10:Y14"/>
    <mergeCell ref="Z10:Z14"/>
    <mergeCell ref="AA10:AA14"/>
    <mergeCell ref="AB10:AB14"/>
    <mergeCell ref="AC10:AC14"/>
    <mergeCell ref="AD10:AD14"/>
    <mergeCell ref="U10:U14"/>
    <mergeCell ref="V10:V14"/>
    <mergeCell ref="W10:W14"/>
    <mergeCell ref="X10:X14"/>
    <mergeCell ref="S10:S14"/>
    <mergeCell ref="T10:T14"/>
    <mergeCell ref="D10:D14"/>
    <mergeCell ref="G10:G14"/>
    <mergeCell ref="H10:H14"/>
    <mergeCell ref="I10:I14"/>
    <mergeCell ref="J10:J14"/>
    <mergeCell ref="AE10:AE14"/>
    <mergeCell ref="Q10:Q14"/>
    <mergeCell ref="R10:R14"/>
    <mergeCell ref="N10:N14"/>
    <mergeCell ref="P10:P14"/>
    <mergeCell ref="O4:O8"/>
    <mergeCell ref="P4:P8"/>
    <mergeCell ref="AE9:AH9"/>
    <mergeCell ref="K3:N3"/>
    <mergeCell ref="U3:X3"/>
    <mergeCell ref="AE3:AH3"/>
    <mergeCell ref="D4:D8"/>
    <mergeCell ref="G4:G8"/>
    <mergeCell ref="H4:H8"/>
    <mergeCell ref="I4:I8"/>
    <mergeCell ref="J4:J8"/>
    <mergeCell ref="Q4:Q8"/>
    <mergeCell ref="R4:R8"/>
    <mergeCell ref="S4:S8"/>
    <mergeCell ref="T4:T8"/>
    <mergeCell ref="K4:K8"/>
    <mergeCell ref="L4:L8"/>
    <mergeCell ref="M4:M8"/>
    <mergeCell ref="N4:N8"/>
    <mergeCell ref="Y4:Y8"/>
    <mergeCell ref="Z4:Z8"/>
    <mergeCell ref="AA4:AA8"/>
    <mergeCell ref="AE4:AE8"/>
    <mergeCell ref="AF4:AF8"/>
    <mergeCell ref="G2:H2"/>
    <mergeCell ref="I2:J2"/>
    <mergeCell ref="Q2:R2"/>
    <mergeCell ref="S2:T2"/>
    <mergeCell ref="Y1:AH1"/>
    <mergeCell ref="Y2:Z2"/>
    <mergeCell ref="AA2:AB2"/>
    <mergeCell ref="AC2:AD2"/>
    <mergeCell ref="O2:P2"/>
    <mergeCell ref="O1:X1"/>
    <mergeCell ref="E1:N1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N32"/>
  <sheetViews>
    <sheetView zoomScale="80" zoomScaleNormal="80" workbookViewId="0">
      <selection activeCell="R24" sqref="R24"/>
    </sheetView>
  </sheetViews>
  <sheetFormatPr defaultColWidth="8.6640625" defaultRowHeight="14.4" x14ac:dyDescent="0.3"/>
  <cols>
    <col min="1" max="1" width="22.6640625" style="446" customWidth="1"/>
    <col min="2" max="2" width="16.6640625" style="446" customWidth="1"/>
    <col min="3" max="3" width="20" style="446" customWidth="1"/>
    <col min="4" max="4" width="18.109375" style="446" customWidth="1"/>
    <col min="5" max="10" width="8.6640625" style="447"/>
    <col min="11" max="18" width="8.6640625" style="446"/>
    <col min="19" max="19" width="14.109375" style="446" customWidth="1"/>
    <col min="20" max="16384" width="8.6640625" style="446"/>
  </cols>
  <sheetData>
    <row r="1" spans="1:14" x14ac:dyDescent="0.3">
      <c r="A1" s="94" t="s">
        <v>35</v>
      </c>
      <c r="B1" s="94" t="s">
        <v>80</v>
      </c>
      <c r="C1" s="94" t="s">
        <v>81</v>
      </c>
      <c r="D1" s="94" t="s">
        <v>155</v>
      </c>
      <c r="E1" s="582" t="s">
        <v>82</v>
      </c>
      <c r="F1" s="583"/>
      <c r="G1" s="583"/>
      <c r="H1" s="583"/>
      <c r="I1" s="583"/>
      <c r="J1" s="583"/>
      <c r="K1" s="584"/>
      <c r="L1" s="584"/>
      <c r="M1" s="584"/>
      <c r="N1" s="585"/>
    </row>
    <row r="2" spans="1:14" x14ac:dyDescent="0.3">
      <c r="A2" s="479"/>
      <c r="B2" s="448"/>
      <c r="C2" s="448"/>
      <c r="D2" s="448"/>
      <c r="E2" s="577" t="s">
        <v>16</v>
      </c>
      <c r="F2" s="577"/>
      <c r="G2" s="577" t="s">
        <v>17</v>
      </c>
      <c r="H2" s="577"/>
      <c r="I2" s="578" t="s">
        <v>18</v>
      </c>
      <c r="J2" s="578"/>
      <c r="K2" s="449" t="s">
        <v>3</v>
      </c>
      <c r="L2" s="449" t="s">
        <v>4</v>
      </c>
      <c r="M2" s="449" t="s">
        <v>5</v>
      </c>
      <c r="N2" s="449" t="s">
        <v>6</v>
      </c>
    </row>
    <row r="3" spans="1:14" ht="15.6" x14ac:dyDescent="0.3">
      <c r="A3" s="452" t="s">
        <v>83</v>
      </c>
      <c r="B3" s="453"/>
      <c r="C3" s="454"/>
      <c r="D3" s="508"/>
      <c r="E3" s="332" t="s">
        <v>15</v>
      </c>
      <c r="F3" s="333" t="s">
        <v>84</v>
      </c>
      <c r="G3" s="332" t="s">
        <v>15</v>
      </c>
      <c r="H3" s="333" t="s">
        <v>84</v>
      </c>
      <c r="I3" s="334" t="s">
        <v>15</v>
      </c>
      <c r="J3" s="333" t="s">
        <v>84</v>
      </c>
      <c r="K3" s="589" t="s">
        <v>161</v>
      </c>
      <c r="L3" s="590"/>
      <c r="M3" s="590"/>
      <c r="N3" s="591"/>
    </row>
    <row r="4" spans="1:14" ht="16.8" x14ac:dyDescent="0.35">
      <c r="A4" s="509" t="s">
        <v>131</v>
      </c>
      <c r="B4" s="98" t="s">
        <v>41</v>
      </c>
      <c r="C4" s="99">
        <v>405</v>
      </c>
      <c r="D4" s="586" t="s">
        <v>164</v>
      </c>
      <c r="E4" s="574">
        <v>16.247499999999999</v>
      </c>
      <c r="F4" s="572">
        <v>1E-3</v>
      </c>
      <c r="G4" s="574">
        <v>19.247900000000001</v>
      </c>
      <c r="H4" s="572">
        <v>1.1000000000000001E-3</v>
      </c>
      <c r="I4" s="574">
        <v>4.6410999999999998</v>
      </c>
      <c r="J4" s="571">
        <v>1.1999999999999999E-3</v>
      </c>
      <c r="K4" s="551">
        <v>2.5000000000000001E-2</v>
      </c>
      <c r="L4" s="551">
        <v>2.5000000000000001E-2</v>
      </c>
      <c r="M4" s="551">
        <v>2.5000000000000001E-2</v>
      </c>
      <c r="N4" s="551">
        <v>2.5000000000000001E-2</v>
      </c>
    </row>
    <row r="5" spans="1:14" ht="15.6" x14ac:dyDescent="0.35">
      <c r="A5" s="510" t="s">
        <v>163</v>
      </c>
      <c r="B5" s="98" t="s">
        <v>32</v>
      </c>
      <c r="C5" s="98">
        <v>0</v>
      </c>
      <c r="D5" s="587"/>
      <c r="E5" s="574"/>
      <c r="F5" s="572"/>
      <c r="G5" s="574"/>
      <c r="H5" s="572"/>
      <c r="I5" s="574"/>
      <c r="J5" s="571"/>
      <c r="K5" s="552"/>
      <c r="L5" s="552"/>
      <c r="M5" s="552"/>
      <c r="N5" s="552"/>
    </row>
    <row r="6" spans="1:14" x14ac:dyDescent="0.3">
      <c r="A6" s="450"/>
      <c r="B6" s="98" t="s">
        <v>43</v>
      </c>
      <c r="C6" s="98">
        <v>0.1</v>
      </c>
      <c r="D6" s="587"/>
      <c r="E6" s="574"/>
      <c r="F6" s="572"/>
      <c r="G6" s="574"/>
      <c r="H6" s="572"/>
      <c r="I6" s="574"/>
      <c r="J6" s="571"/>
      <c r="K6" s="552"/>
      <c r="L6" s="552"/>
      <c r="M6" s="552"/>
      <c r="N6" s="552"/>
    </row>
    <row r="7" spans="1:14" x14ac:dyDescent="0.3">
      <c r="A7" s="451"/>
      <c r="B7" s="98" t="s">
        <v>158</v>
      </c>
      <c r="C7" s="98" t="s">
        <v>86</v>
      </c>
      <c r="D7" s="587"/>
      <c r="E7" s="574"/>
      <c r="F7" s="572"/>
      <c r="G7" s="574"/>
      <c r="H7" s="572"/>
      <c r="I7" s="574"/>
      <c r="J7" s="571"/>
      <c r="K7" s="552"/>
      <c r="L7" s="552"/>
      <c r="M7" s="552"/>
      <c r="N7" s="552"/>
    </row>
    <row r="8" spans="1:14" x14ac:dyDescent="0.3">
      <c r="A8" s="483"/>
      <c r="B8" s="98" t="s">
        <v>53</v>
      </c>
      <c r="C8" s="98" t="s">
        <v>87</v>
      </c>
      <c r="D8" s="588"/>
      <c r="E8" s="575"/>
      <c r="F8" s="573"/>
      <c r="G8" s="575"/>
      <c r="H8" s="573"/>
      <c r="I8" s="575"/>
      <c r="J8" s="576"/>
      <c r="K8" s="592"/>
      <c r="L8" s="592"/>
      <c r="M8" s="592"/>
      <c r="N8" s="592"/>
    </row>
    <row r="9" spans="1:14" ht="15.6" x14ac:dyDescent="0.3">
      <c r="A9" s="463" t="s">
        <v>40</v>
      </c>
      <c r="B9" s="464"/>
      <c r="C9" s="465"/>
      <c r="D9" s="465"/>
      <c r="E9" s="466" t="s">
        <v>15</v>
      </c>
      <c r="F9" s="326" t="s">
        <v>84</v>
      </c>
      <c r="G9" s="466" t="s">
        <v>15</v>
      </c>
      <c r="H9" s="326" t="s">
        <v>84</v>
      </c>
      <c r="I9" s="327" t="s">
        <v>15</v>
      </c>
      <c r="J9" s="326" t="s">
        <v>84</v>
      </c>
      <c r="K9" s="579" t="s">
        <v>162</v>
      </c>
      <c r="L9" s="580"/>
      <c r="M9" s="580"/>
      <c r="N9" s="581"/>
    </row>
    <row r="10" spans="1:14" ht="16.8" x14ac:dyDescent="0.35">
      <c r="A10" s="509" t="s">
        <v>131</v>
      </c>
      <c r="B10" s="98" t="s">
        <v>41</v>
      </c>
      <c r="C10" s="98">
        <v>405.2</v>
      </c>
      <c r="D10" s="293" t="s">
        <v>165</v>
      </c>
      <c r="E10" s="484">
        <v>16.1419</v>
      </c>
      <c r="F10" s="485">
        <v>3.5999999999999999E-3</v>
      </c>
      <c r="G10" s="484">
        <v>19.146999999999998</v>
      </c>
      <c r="H10" s="485">
        <v>3.8E-3</v>
      </c>
      <c r="I10" s="486">
        <v>4.4842000000000004</v>
      </c>
      <c r="J10" s="487">
        <v>4.3E-3</v>
      </c>
      <c r="K10" s="488">
        <v>2.5000000000000001E-2</v>
      </c>
      <c r="L10" s="488">
        <v>2.5000000000000001E-2</v>
      </c>
      <c r="M10" s="488">
        <v>2.5000000000000001E-2</v>
      </c>
      <c r="N10" s="488">
        <v>2.5000000000000001E-2</v>
      </c>
    </row>
    <row r="11" spans="1:14" ht="16.2" x14ac:dyDescent="0.3">
      <c r="A11" s="510" t="s">
        <v>163</v>
      </c>
      <c r="B11" s="98" t="s">
        <v>41</v>
      </c>
      <c r="C11" s="98">
        <v>405.4</v>
      </c>
      <c r="D11" s="293" t="s">
        <v>166</v>
      </c>
      <c r="E11" s="467">
        <v>16.042400000000001</v>
      </c>
      <c r="F11" s="468">
        <v>6.3E-3</v>
      </c>
      <c r="G11" s="467">
        <v>19.0518</v>
      </c>
      <c r="H11" s="468">
        <v>6.7000000000000002E-3</v>
      </c>
      <c r="I11" s="469">
        <v>4.3277000000000001</v>
      </c>
      <c r="J11" s="468">
        <v>7.9000000000000008E-3</v>
      </c>
      <c r="K11" s="314">
        <v>2.5000000000000001E-2</v>
      </c>
      <c r="L11" s="314">
        <v>2.5000000000000001E-2</v>
      </c>
      <c r="M11" s="314">
        <v>2.5000000000000001E-2</v>
      </c>
      <c r="N11" s="314">
        <v>2.5000000000000001E-2</v>
      </c>
    </row>
    <row r="12" spans="1:14" ht="16.2" x14ac:dyDescent="0.3">
      <c r="A12" s="511"/>
      <c r="B12" s="98" t="s">
        <v>41</v>
      </c>
      <c r="C12" s="98">
        <v>405.6</v>
      </c>
      <c r="D12" s="293" t="s">
        <v>167</v>
      </c>
      <c r="E12" s="467">
        <v>15.9483</v>
      </c>
      <c r="F12" s="468">
        <v>8.6999999999999994E-3</v>
      </c>
      <c r="G12" s="467">
        <v>18.961600000000001</v>
      </c>
      <c r="H12" s="468">
        <v>9.4000000000000004E-3</v>
      </c>
      <c r="I12" s="470">
        <v>4.1695000000000002</v>
      </c>
      <c r="J12" s="468">
        <v>1.15E-2</v>
      </c>
      <c r="K12" s="314">
        <v>2.5000000000000001E-2</v>
      </c>
      <c r="L12" s="314">
        <v>2.5000000000000001E-2</v>
      </c>
      <c r="M12" s="314">
        <v>2.5000000000000001E-2</v>
      </c>
      <c r="N12" s="314">
        <v>2.5000000000000001E-2</v>
      </c>
    </row>
    <row r="13" spans="1:14" ht="16.2" x14ac:dyDescent="0.3">
      <c r="A13" s="450"/>
      <c r="B13" s="98" t="s">
        <v>41</v>
      </c>
      <c r="C13" s="98">
        <v>405.8</v>
      </c>
      <c r="D13" s="293" t="s">
        <v>168</v>
      </c>
      <c r="E13" s="467">
        <v>15.8588</v>
      </c>
      <c r="F13" s="468">
        <v>1.09E-2</v>
      </c>
      <c r="G13" s="467">
        <v>18.875699999999998</v>
      </c>
      <c r="H13" s="468">
        <v>1.1900000000000001E-2</v>
      </c>
      <c r="I13" s="471">
        <v>4.0068999999999999</v>
      </c>
      <c r="J13" s="468">
        <v>1.52E-2</v>
      </c>
      <c r="K13" s="314">
        <v>2.5000000000000001E-2</v>
      </c>
      <c r="L13" s="314">
        <v>2.5000000000000001E-2</v>
      </c>
      <c r="M13" s="314">
        <v>2.5000000000000001E-2</v>
      </c>
      <c r="N13" s="314">
        <v>2.5000000000000001E-2</v>
      </c>
    </row>
    <row r="14" spans="1:14" ht="16.2" x14ac:dyDescent="0.3">
      <c r="A14" s="483"/>
      <c r="B14" s="98" t="s">
        <v>41</v>
      </c>
      <c r="C14" s="164">
        <v>406</v>
      </c>
      <c r="D14" s="293" t="s">
        <v>169</v>
      </c>
      <c r="E14" s="489">
        <v>15.7736</v>
      </c>
      <c r="F14" s="490">
        <v>1.29E-2</v>
      </c>
      <c r="G14" s="489">
        <v>18.793600000000001</v>
      </c>
      <c r="H14" s="490">
        <v>1.41E-2</v>
      </c>
      <c r="I14" s="491">
        <v>3.8368000000000002</v>
      </c>
      <c r="J14" s="490">
        <v>1.9400000000000001E-2</v>
      </c>
      <c r="K14" s="315">
        <v>2.5000000000000001E-2</v>
      </c>
      <c r="L14" s="315">
        <v>2.5000000000000001E-2</v>
      </c>
      <c r="M14" s="315">
        <v>2.5000000000000001E-2</v>
      </c>
      <c r="N14" s="315">
        <v>2.5000000000000001E-2</v>
      </c>
    </row>
    <row r="15" spans="1:14" ht="15.6" x14ac:dyDescent="0.3">
      <c r="A15" s="463" t="s">
        <v>88</v>
      </c>
      <c r="B15" s="464"/>
      <c r="C15" s="465"/>
      <c r="D15" s="465"/>
      <c r="E15" s="466" t="s">
        <v>15</v>
      </c>
      <c r="F15" s="326" t="s">
        <v>84</v>
      </c>
      <c r="G15" s="466" t="s">
        <v>15</v>
      </c>
      <c r="H15" s="326" t="s">
        <v>84</v>
      </c>
      <c r="I15" s="327" t="s">
        <v>15</v>
      </c>
      <c r="J15" s="326" t="s">
        <v>84</v>
      </c>
      <c r="K15" s="579" t="s">
        <v>161</v>
      </c>
      <c r="L15" s="580"/>
      <c r="M15" s="580"/>
      <c r="N15" s="581"/>
    </row>
    <row r="16" spans="1:14" ht="15.6" x14ac:dyDescent="0.35">
      <c r="A16" s="509" t="s">
        <v>131</v>
      </c>
      <c r="B16" s="103" t="s">
        <v>43</v>
      </c>
      <c r="C16" s="99">
        <v>0.1004</v>
      </c>
      <c r="D16" s="293" t="s">
        <v>170</v>
      </c>
      <c r="E16" s="493">
        <v>16.187799999999999</v>
      </c>
      <c r="F16" s="472">
        <v>1.8E-3</v>
      </c>
      <c r="G16" s="493">
        <v>19.190899999999999</v>
      </c>
      <c r="H16" s="472">
        <v>1.9E-3</v>
      </c>
      <c r="I16" s="494">
        <v>4.6063000000000001</v>
      </c>
      <c r="J16" s="472">
        <v>2.0999999999999999E-3</v>
      </c>
      <c r="K16" s="488">
        <v>2.5099999999999997E-2</v>
      </c>
      <c r="L16" s="488">
        <v>2.5099999999999997E-2</v>
      </c>
      <c r="M16" s="488">
        <v>2.5099999999999997E-2</v>
      </c>
      <c r="N16" s="488">
        <v>2.5099999999999997E-2</v>
      </c>
    </row>
    <row r="17" spans="1:14" x14ac:dyDescent="0.3">
      <c r="A17" s="510" t="s">
        <v>163</v>
      </c>
      <c r="B17" s="103" t="s">
        <v>43</v>
      </c>
      <c r="C17" s="98">
        <v>0.1008</v>
      </c>
      <c r="D17" s="293" t="s">
        <v>171</v>
      </c>
      <c r="E17" s="474"/>
      <c r="F17" s="475"/>
      <c r="G17" s="476"/>
      <c r="H17" s="475"/>
      <c r="I17" s="477"/>
      <c r="J17" s="478"/>
      <c r="K17" s="365"/>
      <c r="L17" s="365"/>
      <c r="M17" s="365"/>
      <c r="N17" s="365"/>
    </row>
    <row r="18" spans="1:14" x14ac:dyDescent="0.3">
      <c r="A18" s="455"/>
      <c r="B18" s="103" t="s">
        <v>43</v>
      </c>
      <c r="C18" s="98">
        <v>0.1012</v>
      </c>
      <c r="D18" s="293" t="s">
        <v>172</v>
      </c>
      <c r="E18" s="467">
        <v>16.0746</v>
      </c>
      <c r="F18" s="468">
        <v>4.7999999999999996E-3</v>
      </c>
      <c r="G18" s="473">
        <v>19.082599999999999</v>
      </c>
      <c r="H18" s="468">
        <v>5.1999999999999998E-3</v>
      </c>
      <c r="I18" s="467">
        <v>4.5392000000000001</v>
      </c>
      <c r="J18" s="468">
        <v>5.7000000000000002E-3</v>
      </c>
      <c r="K18" s="314">
        <v>2.5299999999999996E-2</v>
      </c>
      <c r="L18" s="314">
        <v>2.5299999999999996E-2</v>
      </c>
      <c r="M18" s="314">
        <v>2.5299999999999996E-2</v>
      </c>
      <c r="N18" s="314">
        <v>2.5299999999999996E-2</v>
      </c>
    </row>
    <row r="19" spans="1:14" x14ac:dyDescent="0.3">
      <c r="A19" s="455"/>
      <c r="B19" s="103" t="s">
        <v>43</v>
      </c>
      <c r="C19" s="98">
        <v>0.1016</v>
      </c>
      <c r="D19" s="293" t="s">
        <v>173</v>
      </c>
      <c r="E19" s="474"/>
      <c r="F19" s="475"/>
      <c r="G19" s="476"/>
      <c r="H19" s="475"/>
      <c r="I19" s="477"/>
      <c r="J19" s="478"/>
      <c r="K19" s="365"/>
      <c r="L19" s="365"/>
      <c r="M19" s="365"/>
      <c r="N19" s="365"/>
    </row>
    <row r="20" spans="1:14" x14ac:dyDescent="0.3">
      <c r="A20" s="495"/>
      <c r="B20" s="103" t="s">
        <v>43</v>
      </c>
      <c r="C20" s="165">
        <v>0.10199999999999999</v>
      </c>
      <c r="D20" s="293" t="s">
        <v>174</v>
      </c>
      <c r="E20" s="496"/>
      <c r="F20" s="497"/>
      <c r="G20" s="498"/>
      <c r="H20" s="497"/>
      <c r="I20" s="499"/>
      <c r="J20" s="500"/>
      <c r="K20" s="507"/>
      <c r="L20" s="507"/>
      <c r="M20" s="507"/>
      <c r="N20" s="507"/>
    </row>
    <row r="21" spans="1:14" ht="15.6" x14ac:dyDescent="0.3">
      <c r="A21" s="463" t="s">
        <v>44</v>
      </c>
      <c r="B21" s="464"/>
      <c r="C21" s="465"/>
      <c r="D21" s="465"/>
      <c r="E21" s="466" t="s">
        <v>15</v>
      </c>
      <c r="F21" s="326" t="s">
        <v>84</v>
      </c>
      <c r="G21" s="466" t="s">
        <v>15</v>
      </c>
      <c r="H21" s="326" t="s">
        <v>84</v>
      </c>
      <c r="I21" s="327" t="s">
        <v>15</v>
      </c>
      <c r="J21" s="492" t="s">
        <v>84</v>
      </c>
      <c r="K21" s="579" t="s">
        <v>161</v>
      </c>
      <c r="L21" s="580"/>
      <c r="M21" s="580"/>
      <c r="N21" s="581"/>
    </row>
    <row r="22" spans="1:14" ht="17.25" customHeight="1" x14ac:dyDescent="0.35">
      <c r="A22" s="509" t="s">
        <v>131</v>
      </c>
      <c r="B22" s="1" t="s">
        <v>45</v>
      </c>
      <c r="C22" s="565" t="s">
        <v>89</v>
      </c>
      <c r="D22" s="293" t="s">
        <v>175</v>
      </c>
      <c r="E22" s="501">
        <v>16.228300000000001</v>
      </c>
      <c r="F22" s="460">
        <v>2.3E-3</v>
      </c>
      <c r="G22" s="502">
        <v>19.236000000000001</v>
      </c>
      <c r="H22" s="460">
        <v>2.5000000000000001E-3</v>
      </c>
      <c r="I22" s="503">
        <v>4.5881999999999996</v>
      </c>
      <c r="J22" s="460">
        <v>2.7000000000000001E-3</v>
      </c>
      <c r="K22" s="488">
        <v>2.5000000000000001E-2</v>
      </c>
      <c r="L22" s="488">
        <v>2.5000000000000001E-2</v>
      </c>
      <c r="M22" s="488">
        <v>2.5000000000000001E-2</v>
      </c>
      <c r="N22" s="488">
        <v>2.5000000000000001E-2</v>
      </c>
    </row>
    <row r="23" spans="1:14" x14ac:dyDescent="0.3">
      <c r="A23" s="510" t="s">
        <v>163</v>
      </c>
      <c r="B23" s="1" t="s">
        <v>45</v>
      </c>
      <c r="C23" s="565"/>
      <c r="D23" s="293" t="s">
        <v>176</v>
      </c>
      <c r="E23" s="456">
        <v>16.207699999999999</v>
      </c>
      <c r="F23" s="457">
        <v>4.7000000000000002E-3</v>
      </c>
      <c r="G23" s="458">
        <v>19.221699999999998</v>
      </c>
      <c r="H23" s="457">
        <v>5.0000000000000001E-3</v>
      </c>
      <c r="I23" s="461">
        <v>4.5289999999999999</v>
      </c>
      <c r="J23" s="457">
        <v>5.5999999999999999E-3</v>
      </c>
      <c r="K23" s="314">
        <v>2.5000000000000001E-2</v>
      </c>
      <c r="L23" s="314">
        <v>2.5000000000000001E-2</v>
      </c>
      <c r="M23" s="314">
        <v>2.5000000000000001E-2</v>
      </c>
      <c r="N23" s="314">
        <v>2.5000000000000001E-2</v>
      </c>
    </row>
    <row r="24" spans="1:14" x14ac:dyDescent="0.3">
      <c r="A24" s="455"/>
      <c r="B24" s="1" t="s">
        <v>45</v>
      </c>
      <c r="C24" s="565"/>
      <c r="D24" s="293" t="s">
        <v>177</v>
      </c>
      <c r="E24" s="458">
        <v>16.1877</v>
      </c>
      <c r="F24" s="457">
        <v>7.4000000000000003E-3</v>
      </c>
      <c r="G24" s="458">
        <v>19.206299999999999</v>
      </c>
      <c r="H24" s="457">
        <v>7.7999999999999996E-3</v>
      </c>
      <c r="I24" s="459">
        <v>4.4690000000000003</v>
      </c>
      <c r="J24" s="457">
        <v>8.8999999999999999E-3</v>
      </c>
      <c r="K24" s="314">
        <v>2.5000000000000001E-2</v>
      </c>
      <c r="L24" s="314">
        <v>2.5000000000000001E-2</v>
      </c>
      <c r="M24" s="314">
        <v>2.5000000000000001E-2</v>
      </c>
      <c r="N24" s="314">
        <v>2.5000000000000001E-2</v>
      </c>
    </row>
    <row r="25" spans="1:14" x14ac:dyDescent="0.3">
      <c r="A25" s="455"/>
      <c r="B25" s="1" t="s">
        <v>45</v>
      </c>
      <c r="C25" s="565"/>
      <c r="D25" s="293" t="s">
        <v>178</v>
      </c>
      <c r="E25" s="458">
        <v>16.168199999999999</v>
      </c>
      <c r="F25" s="457">
        <v>1.0200000000000001E-2</v>
      </c>
      <c r="G25" s="458">
        <v>19.190100000000001</v>
      </c>
      <c r="H25" s="457">
        <v>1.0699999999999999E-2</v>
      </c>
      <c r="I25" s="459">
        <v>4.4080000000000004</v>
      </c>
      <c r="J25" s="457">
        <v>1.26E-2</v>
      </c>
      <c r="K25" s="314">
        <v>2.5000000000000001E-2</v>
      </c>
      <c r="L25" s="314">
        <v>2.5000000000000001E-2</v>
      </c>
      <c r="M25" s="314">
        <v>2.5000000000000001E-2</v>
      </c>
      <c r="N25" s="314">
        <v>2.5000000000000001E-2</v>
      </c>
    </row>
    <row r="26" spans="1:14" x14ac:dyDescent="0.3">
      <c r="A26" s="462"/>
      <c r="B26" s="512" t="s">
        <v>45</v>
      </c>
      <c r="C26" s="565"/>
      <c r="D26" s="293" t="s">
        <v>179</v>
      </c>
      <c r="E26" s="504">
        <v>16.1494</v>
      </c>
      <c r="F26" s="505">
        <v>1.3100000000000001E-2</v>
      </c>
      <c r="G26" s="504">
        <v>19.173400000000001</v>
      </c>
      <c r="H26" s="505">
        <v>1.38E-2</v>
      </c>
      <c r="I26" s="506">
        <v>4.3460999999999999</v>
      </c>
      <c r="J26" s="505">
        <v>1.66E-2</v>
      </c>
      <c r="K26" s="315">
        <v>2.5000000000000001E-2</v>
      </c>
      <c r="L26" s="315">
        <v>2.5000000000000001E-2</v>
      </c>
      <c r="M26" s="315">
        <v>2.5000000000000001E-2</v>
      </c>
      <c r="N26" s="315">
        <v>2.5000000000000001E-2</v>
      </c>
    </row>
    <row r="27" spans="1:14" ht="15.6" x14ac:dyDescent="0.3">
      <c r="A27" s="463" t="s">
        <v>49</v>
      </c>
      <c r="B27" s="464"/>
      <c r="C27" s="465"/>
      <c r="D27" s="465"/>
      <c r="E27" s="466" t="s">
        <v>15</v>
      </c>
      <c r="F27" s="326" t="s">
        <v>84</v>
      </c>
      <c r="G27" s="466" t="s">
        <v>15</v>
      </c>
      <c r="H27" s="326" t="s">
        <v>84</v>
      </c>
      <c r="I27" s="327" t="s">
        <v>15</v>
      </c>
      <c r="J27" s="326" t="s">
        <v>84</v>
      </c>
      <c r="K27" s="579" t="s">
        <v>161</v>
      </c>
      <c r="L27" s="580"/>
      <c r="M27" s="580"/>
      <c r="N27" s="581"/>
    </row>
    <row r="28" spans="1:14" ht="21" customHeight="1" x14ac:dyDescent="0.35">
      <c r="A28" s="509" t="s">
        <v>131</v>
      </c>
      <c r="B28" s="12" t="s">
        <v>159</v>
      </c>
      <c r="C28" s="565" t="s">
        <v>89</v>
      </c>
      <c r="D28" s="293" t="s">
        <v>180</v>
      </c>
      <c r="E28" s="473">
        <v>16.2394</v>
      </c>
      <c r="F28" s="468">
        <v>1.6000000000000001E-3</v>
      </c>
      <c r="G28" s="467">
        <v>19.245799999999999</v>
      </c>
      <c r="H28" s="468">
        <v>1.6999999999999999E-3</v>
      </c>
      <c r="I28" s="469">
        <v>4.6105999999999998</v>
      </c>
      <c r="J28" s="472">
        <v>1.9E-3</v>
      </c>
      <c r="K28" s="314">
        <v>2.5003999999999998E-2</v>
      </c>
      <c r="L28" s="314">
        <v>2.5003999999999998E-2</v>
      </c>
      <c r="M28" s="314">
        <v>2.5003999999999998E-2</v>
      </c>
      <c r="N28" s="314">
        <v>2.5003999999999998E-2</v>
      </c>
    </row>
    <row r="29" spans="1:14" x14ac:dyDescent="0.3">
      <c r="A29" s="510" t="s">
        <v>163</v>
      </c>
      <c r="B29" s="12" t="s">
        <v>159</v>
      </c>
      <c r="C29" s="565"/>
      <c r="D29" s="293" t="s">
        <v>181</v>
      </c>
      <c r="E29" s="473">
        <v>16.229900000000001</v>
      </c>
      <c r="F29" s="468">
        <v>3.0999999999999999E-3</v>
      </c>
      <c r="G29" s="467">
        <v>19.241599999999998</v>
      </c>
      <c r="H29" s="468">
        <v>3.3E-3</v>
      </c>
      <c r="I29" s="470">
        <v>4.5746000000000002</v>
      </c>
      <c r="J29" s="468">
        <v>3.7000000000000002E-3</v>
      </c>
      <c r="K29" s="314">
        <v>2.5007999999999999E-2</v>
      </c>
      <c r="L29" s="314">
        <v>2.5007999999999999E-2</v>
      </c>
      <c r="M29" s="314">
        <v>2.5007999999999999E-2</v>
      </c>
      <c r="N29" s="314">
        <v>2.5007999999999999E-2</v>
      </c>
    </row>
    <row r="30" spans="1:14" x14ac:dyDescent="0.3">
      <c r="A30" s="455"/>
      <c r="B30" s="12" t="s">
        <v>159</v>
      </c>
      <c r="C30" s="565"/>
      <c r="D30" s="293" t="s">
        <v>182</v>
      </c>
      <c r="E30" s="467">
        <v>16.2209</v>
      </c>
      <c r="F30" s="468">
        <v>4.7999999999999996E-3</v>
      </c>
      <c r="G30" s="473">
        <v>19.2363</v>
      </c>
      <c r="H30" s="468">
        <v>5.1000000000000004E-3</v>
      </c>
      <c r="I30" s="470">
        <v>4.5385</v>
      </c>
      <c r="J30" s="468">
        <v>5.7000000000000002E-3</v>
      </c>
      <c r="K30" s="314">
        <v>2.5011999999999996E-2</v>
      </c>
      <c r="L30" s="314">
        <v>2.5011999999999996E-2</v>
      </c>
      <c r="M30" s="314">
        <v>2.5011999999999996E-2</v>
      </c>
      <c r="N30" s="314">
        <v>2.5011999999999996E-2</v>
      </c>
    </row>
    <row r="31" spans="1:14" x14ac:dyDescent="0.3">
      <c r="A31" s="455"/>
      <c r="B31" s="12" t="s">
        <v>159</v>
      </c>
      <c r="C31" s="565"/>
      <c r="D31" s="293" t="s">
        <v>183</v>
      </c>
      <c r="E31" s="467">
        <v>16.212399999999999</v>
      </c>
      <c r="F31" s="468">
        <v>6.6E-3</v>
      </c>
      <c r="G31" s="467">
        <v>19.230499999999999</v>
      </c>
      <c r="H31" s="468">
        <v>6.8999999999999999E-3</v>
      </c>
      <c r="I31" s="470">
        <v>4.5025000000000004</v>
      </c>
      <c r="J31" s="468">
        <v>7.9000000000000008E-3</v>
      </c>
      <c r="K31" s="314">
        <v>2.5015999999999997E-2</v>
      </c>
      <c r="L31" s="314">
        <v>2.5015999999999997E-2</v>
      </c>
      <c r="M31" s="314">
        <v>2.5015999999999997E-2</v>
      </c>
      <c r="N31" s="314">
        <v>2.5015999999999997E-2</v>
      </c>
    </row>
    <row r="32" spans="1:14" x14ac:dyDescent="0.3">
      <c r="A32" s="462"/>
      <c r="B32" s="513" t="s">
        <v>159</v>
      </c>
      <c r="C32" s="565"/>
      <c r="D32" s="514" t="s">
        <v>184</v>
      </c>
      <c r="E32" s="480">
        <v>16.2044</v>
      </c>
      <c r="F32" s="481">
        <v>8.3999999999999995E-3</v>
      </c>
      <c r="G32" s="480">
        <v>19.224299999999999</v>
      </c>
      <c r="H32" s="481">
        <v>8.8000000000000005E-3</v>
      </c>
      <c r="I32" s="482">
        <v>4.4664999999999999</v>
      </c>
      <c r="J32" s="481">
        <v>1.03E-2</v>
      </c>
      <c r="K32" s="315">
        <v>2.5019999999999997E-2</v>
      </c>
      <c r="L32" s="315">
        <v>2.5019999999999997E-2</v>
      </c>
      <c r="M32" s="315">
        <v>2.5019999999999997E-2</v>
      </c>
      <c r="N32" s="315">
        <v>2.5019999999999997E-2</v>
      </c>
    </row>
  </sheetData>
  <mergeCells count="22">
    <mergeCell ref="K27:N27"/>
    <mergeCell ref="E1:N1"/>
    <mergeCell ref="D4:D8"/>
    <mergeCell ref="C22:C26"/>
    <mergeCell ref="C28:C32"/>
    <mergeCell ref="K3:N3"/>
    <mergeCell ref="K4:K8"/>
    <mergeCell ref="L4:L8"/>
    <mergeCell ref="M4:M8"/>
    <mergeCell ref="N4:N8"/>
    <mergeCell ref="K9:N9"/>
    <mergeCell ref="K15:N15"/>
    <mergeCell ref="K21:N21"/>
    <mergeCell ref="E4:E8"/>
    <mergeCell ref="F4:F8"/>
    <mergeCell ref="G4:G8"/>
    <mergeCell ref="H4:H8"/>
    <mergeCell ref="I4:I8"/>
    <mergeCell ref="J4:J8"/>
    <mergeCell ref="E2:F2"/>
    <mergeCell ref="G2:H2"/>
    <mergeCell ref="I2:J2"/>
  </mergeCells>
  <pageMargins left="0.7" right="0.7" top="0.75" bottom="0.75" header="0.511811023622047" footer="0.511811023622047"/>
  <pageSetup paperSize="9" orientation="portrait" horizontalDpi="300" verticalDpi="300" r:id="rId1"/>
</worksheet>
</file>

<file path=docMetadata/LabelInfo.xml><?xml version="1.0" encoding="utf-8"?>
<clbl:labelList xmlns:clbl="http://schemas.microsoft.com/office/2020/mipLabelMetadata">
  <clbl:label id="{84679d45-8346-4e23-8c84-a7304edba77f}" enabled="0" method="" siteId="{84679d45-8346-4e23-8c84-a7304edba77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Zn-EDTA system</vt:lpstr>
      <vt:lpstr>tit1</vt:lpstr>
      <vt:lpstr>tit2</vt:lpstr>
      <vt:lpstr>tit3</vt:lpstr>
      <vt:lpstr>tit4</vt:lpstr>
      <vt:lpstr>tit5</vt:lpstr>
      <vt:lpstr>tit6</vt:lpstr>
      <vt:lpstr>results 4 titrations-weighted</vt:lpstr>
      <vt:lpstr>results 4 titrations-unweighted</vt:lpstr>
      <vt:lpstr>results 6 titrations</vt:lpstr>
      <vt:lpstr>uncertainty 4 titrations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silvia berto</dc:creator>
  <dc:description/>
  <cp:lastModifiedBy>Silvia Berto</cp:lastModifiedBy>
  <cp:revision>12</cp:revision>
  <cp:lastPrinted>1601-01-01T00:00:00Z</cp:lastPrinted>
  <dcterms:created xsi:type="dcterms:W3CDTF">2021-07-05T12:15:31Z</dcterms:created>
  <dcterms:modified xsi:type="dcterms:W3CDTF">2025-03-22T16:18:34Z</dcterms:modified>
  <dc:language>en-GB</dc:language>
</cp:coreProperties>
</file>