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2"/>
  <workbookPr defaultThemeVersion="166925"/>
  <mc:AlternateContent xmlns:mc="http://schemas.openxmlformats.org/markup-compatibility/2006">
    <mc:Choice Requires="x15">
      <x15ac:absPath xmlns:x15ac="http://schemas.microsoft.com/office/spreadsheetml/2010/11/ac" url="/Volumes/NO NAME/sensitivity_META/compound tables/"/>
    </mc:Choice>
  </mc:AlternateContent>
  <xr:revisionPtr revIDLastSave="5" documentId="13_ncr:1_{59256AB3-6B7B-294B-BCFD-E79EDAFBAA82}" xr6:coauthVersionLast="47" xr6:coauthVersionMax="47" xr10:uidLastSave="{6822BE9E-D844-4CEE-B3A5-1A24663E826F}"/>
  <bookViews>
    <workbookView xWindow="6060" yWindow="1300" windowWidth="31600" windowHeight="17400" xr2:uid="{00000000-000D-0000-FFFF-FFFF00000000}"/>
  </bookViews>
  <sheets>
    <sheet name="Aquatic-Export" sheetId="1" r:id="rId1"/>
    <sheet name="names" sheetId="4" r:id="rId2"/>
    <sheet name="References" sheetId="2" r:id="rId3"/>
    <sheet name="Search_Parameters" sheetId="3" r:id="rId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87" i="2" l="1"/>
  <c r="H186" i="2"/>
  <c r="H185" i="2"/>
  <c r="H184" i="2"/>
  <c r="H183" i="2"/>
  <c r="H182" i="2"/>
  <c r="H181" i="2"/>
  <c r="H180" i="2"/>
  <c r="H179" i="2"/>
  <c r="H178" i="2"/>
  <c r="H177" i="2"/>
  <c r="H176" i="2"/>
  <c r="H175" i="2"/>
  <c r="H174" i="2"/>
  <c r="H173" i="2"/>
  <c r="H172" i="2"/>
  <c r="H171" i="2"/>
  <c r="H170" i="2"/>
  <c r="H169" i="2"/>
  <c r="H168" i="2"/>
  <c r="H167" i="2"/>
  <c r="H166" i="2"/>
  <c r="H165" i="2"/>
  <c r="H164" i="2"/>
  <c r="H163" i="2"/>
  <c r="H162" i="2"/>
  <c r="H161" i="2"/>
  <c r="H160" i="2"/>
  <c r="H159" i="2"/>
  <c r="H158" i="2"/>
  <c r="H157" i="2"/>
  <c r="H156" i="2"/>
  <c r="H155" i="2"/>
  <c r="H154" i="2"/>
  <c r="H153" i="2"/>
  <c r="H152" i="2"/>
  <c r="H151" i="2"/>
  <c r="H150" i="2"/>
  <c r="H149" i="2"/>
  <c r="H148" i="2"/>
  <c r="H147" i="2"/>
  <c r="H146" i="2"/>
  <c r="H145" i="2"/>
  <c r="H144" i="2"/>
  <c r="H143" i="2"/>
  <c r="H142" i="2"/>
  <c r="H141" i="2"/>
  <c r="H140" i="2"/>
  <c r="H139" i="2"/>
  <c r="H138" i="2"/>
  <c r="H137" i="2"/>
  <c r="H136" i="2"/>
  <c r="H135" i="2"/>
  <c r="H134" i="2"/>
  <c r="H133" i="2"/>
  <c r="H132" i="2"/>
  <c r="H131" i="2"/>
  <c r="H130" i="2"/>
  <c r="H129" i="2"/>
  <c r="H128" i="2"/>
  <c r="H127" i="2"/>
  <c r="H126" i="2"/>
  <c r="H125" i="2"/>
  <c r="H124" i="2"/>
  <c r="H123" i="2"/>
  <c r="H122" i="2"/>
  <c r="H121" i="2"/>
  <c r="H120" i="2"/>
  <c r="H119" i="2"/>
  <c r="H118" i="2"/>
  <c r="H117" i="2"/>
  <c r="H116" i="2"/>
  <c r="H115" i="2"/>
  <c r="H114" i="2"/>
  <c r="H113" i="2"/>
  <c r="H112" i="2"/>
  <c r="H111" i="2"/>
  <c r="H110" i="2"/>
  <c r="H109" i="2"/>
  <c r="H108" i="2"/>
  <c r="H107" i="2"/>
  <c r="H106" i="2"/>
  <c r="H105" i="2"/>
  <c r="H104" i="2"/>
  <c r="H103" i="2"/>
  <c r="H102" i="2"/>
  <c r="H101" i="2"/>
  <c r="H100" i="2"/>
  <c r="H99" i="2"/>
  <c r="H98" i="2"/>
  <c r="H97" i="2"/>
  <c r="H96" i="2"/>
  <c r="H95" i="2"/>
  <c r="H94" i="2"/>
  <c r="H93" i="2"/>
  <c r="H92" i="2"/>
  <c r="H91" i="2"/>
  <c r="H90" i="2"/>
  <c r="H89" i="2"/>
  <c r="H88" i="2"/>
  <c r="H87" i="2"/>
  <c r="H86" i="2"/>
  <c r="H85" i="2"/>
  <c r="H84" i="2"/>
  <c r="H83" i="2"/>
  <c r="H82" i="2"/>
  <c r="H81" i="2"/>
  <c r="H80" i="2"/>
  <c r="H79" i="2"/>
  <c r="H78" i="2"/>
  <c r="H77" i="2"/>
  <c r="H76" i="2"/>
  <c r="H75" i="2"/>
  <c r="H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H3" i="2"/>
  <c r="H2" i="2"/>
</calcChain>
</file>

<file path=xl/sharedStrings.xml><?xml version="1.0" encoding="utf-8"?>
<sst xmlns="http://schemas.openxmlformats.org/spreadsheetml/2006/main" count="11432" uniqueCount="1025">
  <si>
    <t>CAS Number</t>
  </si>
  <si>
    <t>Chemical Name</t>
  </si>
  <si>
    <t>Chemical evolution (new_old)</t>
  </si>
  <si>
    <t>Species Scientific Name</t>
  </si>
  <si>
    <t>Species Common Name</t>
  </si>
  <si>
    <t>Organism Lifestage</t>
  </si>
  <si>
    <t>Exposure Type</t>
  </si>
  <si>
    <t>Test Location</t>
  </si>
  <si>
    <t>Conc 1 Mean (Standardized)</t>
  </si>
  <si>
    <t>Conc Min 1 (Standardized)</t>
  </si>
  <si>
    <t>Conc 1 Max (Standardized)</t>
  </si>
  <si>
    <t>Conc 1 Units (Standardized)</t>
  </si>
  <si>
    <t>Effect</t>
  </si>
  <si>
    <t>Effect Measurement</t>
  </si>
  <si>
    <t>Endpoint</t>
  </si>
  <si>
    <t>Response Site</t>
  </si>
  <si>
    <t>Observed Duration Mean (Days)</t>
  </si>
  <si>
    <t>Observed Duration Units (Days)</t>
  </si>
  <si>
    <t>Author</t>
  </si>
  <si>
    <t>Reference Number</t>
  </si>
  <si>
    <t>Title</t>
  </si>
  <si>
    <t>Source</t>
  </si>
  <si>
    <t>Publication Year</t>
  </si>
  <si>
    <t>(Acetato-kappaO)phenylmercury</t>
  </si>
  <si>
    <t>n</t>
  </si>
  <si>
    <t>Ictalurus punctatus</t>
  </si>
  <si>
    <t>Channel Catfish</t>
  </si>
  <si>
    <t>Static</t>
  </si>
  <si>
    <t>Lab</t>
  </si>
  <si>
    <t>AI mg/L</t>
  </si>
  <si>
    <t>Mortality</t>
  </si>
  <si>
    <t>LC50</t>
  </si>
  <si>
    <t>Day(s)</t>
  </si>
  <si>
    <t>Clemens,H.P., and K.E. Sneed</t>
  </si>
  <si>
    <t>The Chemical Control of Some Diseases and Parasites of Channel Catfish</t>
  </si>
  <si>
    <t>Prog. Fish-Cult.20(1): 8-15</t>
  </si>
  <si>
    <t>Fingerling</t>
  </si>
  <si>
    <t>Lethal Doses of Several Commercial Chemicals for Fingerling Channel Catfish</t>
  </si>
  <si>
    <t>U.S.Fish.Wildl.Serv., Spec.Sci.Rep.- Fish No.316, Washington, DC:10 p.</t>
  </si>
  <si>
    <t>Gambusia affinis</t>
  </si>
  <si>
    <t>Western Mosquitofish</t>
  </si>
  <si>
    <t>Fry</t>
  </si>
  <si>
    <t>El-Sebae,A.H.</t>
  </si>
  <si>
    <t>Acute and Chronic Toxicity to Marine Biota of Widely Used Dispersants, PCBs, Chlorinated Pesticides and Their Combinations and Their Biomagnification in Alexandria Region</t>
  </si>
  <si>
    <t>MAP Tech. Rep. Ser.10:109-118</t>
  </si>
  <si>
    <t>El Sebae,A.H., M.A. El Amayem, I. Sharaf, and M. Massod</t>
  </si>
  <si>
    <t>Factors Affecting Acute and Chronic Toxicity of Chlorinated Pesticides and Their Biomagnification in Alexandria Region</t>
  </si>
  <si>
    <t>FAO Fish. Rep.334(suppl.): 73-79</t>
  </si>
  <si>
    <t>Oncorhynchus mykiss</t>
  </si>
  <si>
    <t>Rainbow Trout</t>
  </si>
  <si>
    <t>Renewal</t>
  </si>
  <si>
    <t>Matida,Y., H. Kumada, S. Kimura, Y. Saiga, T. Nose, M. Yokote, and H. Kawatsu</t>
  </si>
  <si>
    <t>Toxicity of Mercury Compounds to Aquatic Organisms and Accumulation of the Compounds by the Organisms</t>
  </si>
  <si>
    <t>Bull. Freshw. Fish. Res. Lab. (Tokyo)21(2): 197-227</t>
  </si>
  <si>
    <t>Joshi,A.G., and M.S. Rege</t>
  </si>
  <si>
    <t>Acute Toxicity of Some Pesticides &amp; a Few Inorganic Salts to the Mosquito Fish Gambusia affinis (Baird &amp; Girard)</t>
  </si>
  <si>
    <t>Indian J. Exp. Biol.18:435-437</t>
  </si>
  <si>
    <t>Tilapia zillii</t>
  </si>
  <si>
    <t>Tilapia</t>
  </si>
  <si>
    <t>Oryzias latipes</t>
  </si>
  <si>
    <t>Japanese Medaka</t>
  </si>
  <si>
    <t>Tsuji,S., Y. Tonogai, Y. Ito, and S. Kanoh</t>
  </si>
  <si>
    <t>The Influence of Rearing Temperatures on the Toxicity of Various Environmental Pollutants for Killifish (Oryzias latipes)</t>
  </si>
  <si>
    <t>Jpn. J. Toxicol. Environ. Health32(1): 46-53</t>
  </si>
  <si>
    <t>Akiyama,A.</t>
  </si>
  <si>
    <t>Acute Toxicity of Two Organic Mercury Compounds to the Teleost, Oryzias latipes, in Different Stages of Development</t>
  </si>
  <si>
    <t>Nippon Suisan Gakkaishi36(6): 563-570</t>
  </si>
  <si>
    <t>Egg</t>
  </si>
  <si>
    <t>Adult</t>
  </si>
  <si>
    <t>Underyearling</t>
  </si>
  <si>
    <t>Alabaster,J.S.</t>
  </si>
  <si>
    <t>Survival of Fish in 164 Herbicides, Insecticides, Fungicides, Wetting Agents and Miscellaneous Substances</t>
  </si>
  <si>
    <t>Int. Pest Control11(2): 29-35</t>
  </si>
  <si>
    <t>Flow-through</t>
  </si>
  <si>
    <t>MacLeod,J.C., and E. Pessah</t>
  </si>
  <si>
    <t>Temperature Effects on Mercury Accumulation, Toxicity, and Metabolic Rate in Rainbow Trout (Salmo gairdneri)</t>
  </si>
  <si>
    <t>J. Fish. Res. Board Can.30:485-492</t>
  </si>
  <si>
    <t>Misgurnus anguillicaudatus</t>
  </si>
  <si>
    <t>Oriental Weatherfish</t>
  </si>
  <si>
    <t>Hashimoto,Y., and Y. Nishiuchi</t>
  </si>
  <si>
    <t>Establishment of Bioassay Methods for the Evaluation of Acute Toxicity of Pesticides to Aquatic Organisms</t>
  </si>
  <si>
    <t>J. Pestic. Sci.6(2): 257-264</t>
  </si>
  <si>
    <t>Carassius auratus</t>
  </si>
  <si>
    <t>Goldfish</t>
  </si>
  <si>
    <t>Nishiuchi,Y., and Y. Hashimoto</t>
  </si>
  <si>
    <t>Toxicity of Pesticides to Some Fresh Water Organisms</t>
  </si>
  <si>
    <t>Rev. Plant Prot. Res.2:137-139</t>
  </si>
  <si>
    <t>Cyprinus carpio</t>
  </si>
  <si>
    <t>Common Carp</t>
  </si>
  <si>
    <t>Toxicity of Pesticide Ingredients to Some Fresh Water Organisms</t>
  </si>
  <si>
    <t>Sci. Pest Control (Botyu-Kagaku)32(1): 5-11</t>
  </si>
  <si>
    <t>Chloromethylmercury</t>
  </si>
  <si>
    <t>Fundulus heteroclitus</t>
  </si>
  <si>
    <t>Mummichog</t>
  </si>
  <si>
    <t>Khan,A.T., and J.S. Weis</t>
  </si>
  <si>
    <t>Effect of Methylmercury on Egg and Juvenile Viability in Two Populations of Killifish Fundulus heteroclitus</t>
  </si>
  <si>
    <t>Environ. Res.44:272-278</t>
  </si>
  <si>
    <t>Gasterosteus aculeatus</t>
  </si>
  <si>
    <t>Threespine Stickleback</t>
  </si>
  <si>
    <t>Deakins,D.E.</t>
  </si>
  <si>
    <t>The Effects of Methylmercury Chloride on the Survival and Behavior of the Three-Spined Stickleback (Gasterosteus aculeatus L.)</t>
  </si>
  <si>
    <t>Ph.D.Thesis, University of Southern California, Los Angeles, CA:257 p.</t>
  </si>
  <si>
    <t>Danio rerio</t>
  </si>
  <si>
    <t>Zebra Danio</t>
  </si>
  <si>
    <t>Embryo</t>
  </si>
  <si>
    <t>Selderslaghs,I.W.T., R. Blust, and H.E. Witters</t>
  </si>
  <si>
    <t>Feasibility Study of the Zebrafish Assay as an Alternative Method to Screen for Developmental Toxicity and Embryotoxicity Using a Training Set of 27 Compounds</t>
  </si>
  <si>
    <t>Reprod. Toxicol.33(2): 142-154</t>
  </si>
  <si>
    <t>Mystus vittatus</t>
  </si>
  <si>
    <t>Striped Catfish</t>
  </si>
  <si>
    <t>Dutt,D., and A.K. Sharma</t>
  </si>
  <si>
    <t>Toxicity and Respiratory Effects of Mercuric Chloride(HgCl2) and Methyl Mercuric Chloride(CH3HgCl) on Catfish, Mystus vittatus</t>
  </si>
  <si>
    <t>Uttar Pradesh J. Zool.9(1): 43-47</t>
  </si>
  <si>
    <t>Clarias batrachus</t>
  </si>
  <si>
    <t>Walking Catfish</t>
  </si>
  <si>
    <t>Kirubagaran,R., and K.P. Joy</t>
  </si>
  <si>
    <t>Toxic Effects of Three Mercurial Compounds on Survival, and Histology of the Kidney of the Catfish Clarias batrachus (L.)</t>
  </si>
  <si>
    <t>Ecotoxicol. Environ. Saf.15(2): 171-179</t>
  </si>
  <si>
    <t>Labeo rohita</t>
  </si>
  <si>
    <t>Rohu</t>
  </si>
  <si>
    <t>Paulose,P.V.</t>
  </si>
  <si>
    <t>Comparative Study of Inorganic and Organic Mercury Poisoning on Selected Freshwater Organisms</t>
  </si>
  <si>
    <t>J. Environ. Biol.9(2): 203-206</t>
  </si>
  <si>
    <t>Trichogaster trichopterus</t>
  </si>
  <si>
    <t>Blue Or 3-Spot Gourami</t>
  </si>
  <si>
    <t>Roales,R.R., and A. Perlmutter</t>
  </si>
  <si>
    <t>Toxicity of Methylmercury and Copper, Applied Singly and Jointly, to the Blue Gourami, Trichogaster trichopterus</t>
  </si>
  <si>
    <t>Bull. Environ. Contam. Toxicol.12(5): 633-639</t>
  </si>
  <si>
    <t>Sharp,J.R., and J.M. Neff</t>
  </si>
  <si>
    <t>The Toxicity of Mercuric Chloride and Methylmercuric Chloride to Fundulus heteroclitus Embryos in Relation to Exposure Conditions</t>
  </si>
  <si>
    <t>Environ. Biol. Fishes7(3): 277-284</t>
  </si>
  <si>
    <t>Sharma,D.C., and P.S. Davis</t>
  </si>
  <si>
    <t>Effect of Sodium Selenite and Selenomethionine on the Accumulation and Acute Toxicity of Mercuric and Methylmercuric Chloride in the Goldfish</t>
  </si>
  <si>
    <t>Indian J. Exp. Biol.18(1): 82-84</t>
  </si>
  <si>
    <t>Pimephales promelas</t>
  </si>
  <si>
    <t>Fathead Minnow</t>
  </si>
  <si>
    <t>Aquatic - not reported</t>
  </si>
  <si>
    <t>Valenti,T.W., D.S. Cherry, R.J. Neves, B.A. Locke, and J.J. Schmerfeld</t>
  </si>
  <si>
    <t>Case Study: Sensitivity of Mussel Glochidia and Regulatory Test Organisms to Mercury and a Reference Toxicant</t>
  </si>
  <si>
    <t>In: J.L.Farris and J.H.Van Hassel (Eds.), Freshwater Bivalve Ecotoxicology,SETAC, Pensacola, FL14:351-367</t>
  </si>
  <si>
    <t>Wobeser,G.</t>
  </si>
  <si>
    <t>Acute Toxicity of Methyl Mercury Chloride and Mercuric Chloride for Rainbow Trout (Salmo gairdneri) Fry and Fingerlings</t>
  </si>
  <si>
    <t>J. Fish. Res. Board Can.32(1): 2005-2013</t>
  </si>
  <si>
    <t>Petromyzon marinus</t>
  </si>
  <si>
    <t>Sea Lamprey</t>
  </si>
  <si>
    <t>Larva</t>
  </si>
  <si>
    <t>Mallatt,J., M.G. Barron, and C. McDonough</t>
  </si>
  <si>
    <t>Acute Toxicity of Methyl Mercury to the Larval Lamprey, Petromyzon marinus</t>
  </si>
  <si>
    <t>Bull. Environ. Contam. Toxicol.37(2): 281-288</t>
  </si>
  <si>
    <t>Nagashima,Y., T. Kikuchi, and M. Chiba</t>
  </si>
  <si>
    <t>Toxicity and Accumulation of Mercury in Fish, the Himedaka Oryzias latipes</t>
  </si>
  <si>
    <t>Nippon Suisan Gakkaishi50(1): 95-99</t>
  </si>
  <si>
    <t>Roales,R.R.</t>
  </si>
  <si>
    <t>The Effects of Sub-lethal Doses of Methylmercury and Copper, Applied Separately and Jointly, on the Immune Response of the Blue Gourami, Trichogaster trichopterus</t>
  </si>
  <si>
    <t>Ph.D.Thesis, New York University:103 p.</t>
  </si>
  <si>
    <t>Blastula</t>
  </si>
  <si>
    <t>Chan,K.K.S.</t>
  </si>
  <si>
    <t>Chronic Effects of Methylmercury on the Reproduction of the Teleost Fish, Oryzias latipes</t>
  </si>
  <si>
    <t>Ph.D.Thesis, University of British Columbia, Vancouver, Canada:135 p.</t>
  </si>
  <si>
    <t>Juvenile</t>
  </si>
  <si>
    <t>Effects of Embryonic Pre-Exposure to Mercury on Larval Tolerance in Two Populations of Killifish (Fundulus heteroclitus)</t>
  </si>
  <si>
    <t>Environ. Sci.2(4): 201-207</t>
  </si>
  <si>
    <t>Salvelinus fontinalis</t>
  </si>
  <si>
    <t>Brook Trout</t>
  </si>
  <si>
    <t>Yearling</t>
  </si>
  <si>
    <t>McKim,J.M., G.F. Olson, G.W. Holcombe, and E.P. Hunt</t>
  </si>
  <si>
    <t>Long-Term Effects of Methylmercuric Chloride on Three Generations of Brook Trout (Salvelinus fontinalis): Toxicity, Accumulation, Distribution and Elimination</t>
  </si>
  <si>
    <t>J. Fish. Res. Board Can.33(12): 2726-2739</t>
  </si>
  <si>
    <t>Intraperitoneal</t>
  </si>
  <si>
    <t>AI mg/kg bdwt</t>
  </si>
  <si>
    <t>LD50</t>
  </si>
  <si>
    <t>Hawryshyn,C.W., and W.C. Mackay</t>
  </si>
  <si>
    <t>Toxicity and Tissue Uptake of Methylmercury Administered Intraperitoneally to Rainbow Trout (Salmo gairdneri Richardson)</t>
  </si>
  <si>
    <t>Bull. Environ. Contam. Toxicol.23(1-2): 79-86</t>
  </si>
  <si>
    <t>(Acetato-kappaO)pyridinylmercury</t>
  </si>
  <si>
    <t>Effect of Temperature and Physiological Condition on Tolerance of Channel Catfish to Pyridylmercuric Acetate (PMA)</t>
  </si>
  <si>
    <t>Prog. Fish-Cult.20(4): 147-150</t>
  </si>
  <si>
    <t>LC0</t>
  </si>
  <si>
    <t>Salvelinus namaycush</t>
  </si>
  <si>
    <t>Lake Trout, Siscowet</t>
  </si>
  <si>
    <t>Willford,W.A.</t>
  </si>
  <si>
    <t>Toxicity of 22 Therapeutic Compounds to Six Fishes</t>
  </si>
  <si>
    <t>Invest.Fish Control No.18, Resourc.Publ.No.35, Fish Wildl.Serv., Bur.Sport Fish.Wildl., USDI, Washington, DC:10 p.</t>
  </si>
  <si>
    <t>Salmo trutta</t>
  </si>
  <si>
    <t>Brown Trout</t>
  </si>
  <si>
    <t>Lepomis macrochirus</t>
  </si>
  <si>
    <t>Bluegill</t>
  </si>
  <si>
    <t>Sac fry, yolk sac fry</t>
  </si>
  <si>
    <t>Mercury</t>
  </si>
  <si>
    <t>o</t>
  </si>
  <si>
    <t>Morone saxatilis</t>
  </si>
  <si>
    <t>Striped Bass</t>
  </si>
  <si>
    <t>Rehwoldt,R., L.W. Menapace, B. Nerrie, and D. Allessandrello</t>
  </si>
  <si>
    <t>The Effect of Increased Temperature upon the Acute Toxicity of Some Heavy Metal Ions</t>
  </si>
  <si>
    <t>Bull. Environ. Contam. Toxicol.8(2): 91-96</t>
  </si>
  <si>
    <t>Morone americana</t>
  </si>
  <si>
    <t>White Perch</t>
  </si>
  <si>
    <t>Fundulus diaphanus</t>
  </si>
  <si>
    <t>Banded Killifish</t>
  </si>
  <si>
    <t>Anguilla rostrata</t>
  </si>
  <si>
    <t>American Eel</t>
  </si>
  <si>
    <t>Lepomis gibbosus</t>
  </si>
  <si>
    <t>Pumpkinseed</t>
  </si>
  <si>
    <t>Chrysiptera cyanea</t>
  </si>
  <si>
    <t>Damselfish</t>
  </si>
  <si>
    <t>Hori,H., M. Tateishi, K. Takayanagi, and H. Yamada</t>
  </si>
  <si>
    <t>Applicability of Artificial Seawater as a Rearing Seawater for Toxicity Tests of Hazardous Chemicals by Marine Fish Species</t>
  </si>
  <si>
    <t>Nippon Suisan Gakkaishi(4): 614-622</t>
  </si>
  <si>
    <t>Chrysophrys major</t>
  </si>
  <si>
    <t>Red Sea Bream</t>
  </si>
  <si>
    <t>Lan,W., and N. Chen</t>
  </si>
  <si>
    <t>Acute Toxicity of Hg, Cu, Cd, Zn to Larvae of Red Sea Bream, Chrysophrys major</t>
  </si>
  <si>
    <t>Mar. Sci.5:56-60</t>
  </si>
  <si>
    <t>Etheostoma spectabile</t>
  </si>
  <si>
    <t>Orangethroat Darter</t>
  </si>
  <si>
    <t>Sharp,J.R.</t>
  </si>
  <si>
    <t>The Effect of Exposure Duration to Mercury on the Development of the Orangethroat Darter, Etheostoma spectabile</t>
  </si>
  <si>
    <t>Trans. Mo. Acad. Sci.26:116-</t>
  </si>
  <si>
    <t>Oreochromis niloticus</t>
  </si>
  <si>
    <t>Nile Tilapia</t>
  </si>
  <si>
    <t>Somsiri,C.</t>
  </si>
  <si>
    <t>Acute Toxicity of Mercury, Copper and Zinc to the Nile tilapia</t>
  </si>
  <si>
    <t>Thai Fish. Gaz.35(3): 313-318</t>
  </si>
  <si>
    <t>Chan,K.M., L.L. Ku, P.C.Y. Chan, and W.K. Cheuk</t>
  </si>
  <si>
    <t>Metallothionein Gene Expression in Zebrafish Embryo-Larvae and ZFL Cell-Line Exposed to Heavy Metal Ions</t>
  </si>
  <si>
    <t>Mar. Environ. Res.62(suppl.1): S83 - S87</t>
  </si>
  <si>
    <t>Platichthys flesus ssp. flesus</t>
  </si>
  <si>
    <t>Starry Flounder</t>
  </si>
  <si>
    <t>Portmann,J.E.</t>
  </si>
  <si>
    <t>Results of Acute Toxicity Tests with Marine Organisms, Using a Standard Method</t>
  </si>
  <si>
    <t>In: M.Ruivo (Ed.), Marine Pollution and Sea Life, FAO, Rome, Italy / Fishing News (Books) Ltd., London, England:212-217</t>
  </si>
  <si>
    <t>Alburnus alburnus</t>
  </si>
  <si>
    <t>Bleak</t>
  </si>
  <si>
    <t>Guerra,M., and N. Comodo</t>
  </si>
  <si>
    <t>Possibilita' di Utilizzazione del Test di Ittiotossicita' per una Valutazione dei Limiti di Accettabilita' Negli Effluenti Industriali di Alcune Sost</t>
  </si>
  <si>
    <t>Boll. Soc. Ital. Biol. Sper.48(22): 898-901</t>
  </si>
  <si>
    <t>Channa striata</t>
  </si>
  <si>
    <t>Snake-Head Catfish</t>
  </si>
  <si>
    <t>Devi,K.M., and V. Gopal</t>
  </si>
  <si>
    <t>Efficiency of Biological Heavy Metal Depollution Technique</t>
  </si>
  <si>
    <t>Indian J. Environ. Health29(3): 189-193</t>
  </si>
  <si>
    <t>Gopal,V., and K. Maheswari Devi</t>
  </si>
  <si>
    <t>Influence of Nutritional Status on the Median Tolerance Limits (LC50) of Ophiocephalus striatus for Certain Heavy Metal and Pesticide Toxicants</t>
  </si>
  <si>
    <t>Indian J. Environ. Health33(3): 393-394</t>
  </si>
  <si>
    <t>Priopidichthys sp.</t>
  </si>
  <si>
    <t>Plain-Head Perchlet</t>
  </si>
  <si>
    <t>LC16</t>
  </si>
  <si>
    <t>Denton,G.R.W., and C. Burdon-Jones</t>
  </si>
  <si>
    <t>Environmental Effects on Toxicity of Heavy Metals to Two Species of Tropical Marine Fish from Northern Australia</t>
  </si>
  <si>
    <t>Chem. Ecol.2(3): 233-249</t>
  </si>
  <si>
    <t>Liza vaigiensis</t>
  </si>
  <si>
    <t>Square Tail Mullet</t>
  </si>
  <si>
    <t>Heteropneustes fossilis</t>
  </si>
  <si>
    <t>Indian Catfish</t>
  </si>
  <si>
    <t>James,R., K. Sampath, and G. Devakiamma</t>
  </si>
  <si>
    <t>Accumulation and Depuration of Mercury in a Catfish Heteropneustes fossilis (Pisces: Heteropneustidae) Exposed to Sublethal Doses of the Element</t>
  </si>
  <si>
    <t>Asian Fish. Sci.6(2): 183-191</t>
  </si>
  <si>
    <t>James,R., K. Sampath, V. Jancy Pattu, and G. Devakiamma</t>
  </si>
  <si>
    <t>Utilization of Eichhornia crassipes for the Reduction of Mercury Toxicity on Food Transformation in Heteropneustes fossilis</t>
  </si>
  <si>
    <t>J. Aquacult. Trop.7:189-196</t>
  </si>
  <si>
    <t>Liza macrolepis</t>
  </si>
  <si>
    <t>Borneo Mullet</t>
  </si>
  <si>
    <t>Nammalwar,P.</t>
  </si>
  <si>
    <t>Pollution Impact and Management of the Coastal Estuaries Around Madras, India</t>
  </si>
  <si>
    <t>In: N.B.Nair (Ed.), Proc.of the Natl.Semin.on Estuarine Manage., June 4-5, 1987, Trivandrum, India:190-193</t>
  </si>
  <si>
    <t>Jagadeesan,G., and S. Vijayalakshmi</t>
  </si>
  <si>
    <t>Evaluation of Mercury Toxicity on the Fish Labeo rohita (Ham.) Fingerlings in a Calendar Year</t>
  </si>
  <si>
    <t>Environ. Ecol.16(4): 885-890</t>
  </si>
  <si>
    <t>LC84</t>
  </si>
  <si>
    <t>Call,D.J., L.T. Brooke, and N. Ahmad</t>
  </si>
  <si>
    <t>Toxicity, Bioconcentration, and Metabolism of Selected Chemicals in Aquatic Organisms</t>
  </si>
  <si>
    <t>Fourth Quarterly Progress Report to EPA, Agreement No.CR 806864020, University of Wisconsin, Superior, WI:80 p.</t>
  </si>
  <si>
    <t>Alam,M.K., and O.E. Maughan</t>
  </si>
  <si>
    <t>Acute Toxicity of Heavy Metals to Common Carp (Cyprinus carpio)</t>
  </si>
  <si>
    <t>J. Environ. Sci. Health. Part A, Environ. Sci. Eng. Toxic Hazard. Substance Control30(8): 1807-1816</t>
  </si>
  <si>
    <t>The Effect of Malathion, Diazinon, and Various Concentrations of Zinc, Copper, Nickel, Lead, Iron, and Mercury on Fish</t>
  </si>
  <si>
    <t>Biol. Trace Elem. Res.34(3): 225-236</t>
  </si>
  <si>
    <t>Leiostomus xanthurus</t>
  </si>
  <si>
    <t>Spot</t>
  </si>
  <si>
    <t>D'Asaro,C.N.</t>
  </si>
  <si>
    <t>Effects Assessment of Selected Chemicals on Estuarine and Marine Organisms</t>
  </si>
  <si>
    <t>EPA-600/X-85/056, Environmental Research Laboratory, U.S. Environmental Protection Agency, Gulf Breeze,FL:77 p.</t>
  </si>
  <si>
    <t>Menidia peninsulae</t>
  </si>
  <si>
    <t>Tidewater Silverside</t>
  </si>
  <si>
    <t>Radhakrishnaiah,K., A. Suresh, and B. Sivaramakrishna</t>
  </si>
  <si>
    <t>Effect of Sublethal Concentration of Mercury and Zinc on the Energistics of a Freshwater Fish Cyprinus carpio (Linnaeus)</t>
  </si>
  <si>
    <t>Acta Biol. Hung.44(4): 375-385</t>
  </si>
  <si>
    <t>Poecilia reticulata</t>
  </si>
  <si>
    <t>Guppy</t>
  </si>
  <si>
    <t>Slabbert,J.L., and E.A. Venter</t>
  </si>
  <si>
    <t>Biological Assays for Aquatic Toxicity Testing</t>
  </si>
  <si>
    <t>Water Sci. Technol.39(10/11): 367-373</t>
  </si>
  <si>
    <t>Birge,W.J., J.A. Black, and A.G. Westerman</t>
  </si>
  <si>
    <t>Evaluation of Aquatic Pollutants Using Fish and Amphibian Eggs as Bioassay Organisms</t>
  </si>
  <si>
    <t>In: S.W.Nielsen, G.Migaki, and D.G.Scarpelli (Eds.), Symp.Animals Monitors Environ.Pollut.1977, Storrs, CT12:108-118</t>
  </si>
  <si>
    <t>Multiple</t>
  </si>
  <si>
    <t>Westerman,A.G.</t>
  </si>
  <si>
    <t>The Chronic Effects of Low-Level Mercury and Cadmium to Goldfish (Carassius auratus)</t>
  </si>
  <si>
    <t>Ph.D Thesis, University of Kentucky, Lexington, KY:263 p.</t>
  </si>
  <si>
    <t>Mercury chloride (HgCl2)</t>
  </si>
  <si>
    <t>Effect of Mercuric Chloride on Eggs and Juvenile Viability in Two Populations of Killifish</t>
  </si>
  <si>
    <t>Mar. Pollut. Bull.18(9): 504-505</t>
  </si>
  <si>
    <t>Bowers III,M.A., D.E. Dostal, and J.F. Heisinger</t>
  </si>
  <si>
    <t>Failure of Selenite to Protect Against Mercuric Chloride in Early Developmental Stages of the Japanese Ricefish (Oryzias latipes)</t>
  </si>
  <si>
    <t>Comp. Biochem. Physiol. C Comp. Pharmacol.66(2): 175-178</t>
  </si>
  <si>
    <t>Injection, unspecified</t>
  </si>
  <si>
    <t>ml</t>
  </si>
  <si>
    <t>LC100</t>
  </si>
  <si>
    <t>Saxena,R., and A.P. Tyagi</t>
  </si>
  <si>
    <t>Effect of Mercuric Chloride on the Phosphatases in the Accessory Respiratory Organs of Clarias batrachus</t>
  </si>
  <si>
    <t>Hydrobiologia63(3): 209-211</t>
  </si>
  <si>
    <t>Puntius sophore</t>
  </si>
  <si>
    <t>Pool Barb</t>
  </si>
  <si>
    <t>Khangarot,B.S.</t>
  </si>
  <si>
    <t>The Toxic Effects of Mercury Ions on a Freshwater Teleost, Puntius sophore (Hamilton), as Assessed by Bioassay and Histopathological Indices</t>
  </si>
  <si>
    <t>Acta Hydrochim. Hydrobiol.9(4): 391-400</t>
  </si>
  <si>
    <t>Channa marulius</t>
  </si>
  <si>
    <t>Effect of Zinc, Copper and Mercury on Channa marulius (Hamilton)</t>
  </si>
  <si>
    <t>Acta Hydrochim. Hydrobiol.9(6): 639-649</t>
  </si>
  <si>
    <t>Catostomus commersoni</t>
  </si>
  <si>
    <t>White Sucker</t>
  </si>
  <si>
    <t>Duncan,D.A., and J.F. Klaverkamp</t>
  </si>
  <si>
    <t>Tolerance and Resistance to Cadmium in White Suckers (Catostomus commersoni) Previously Exposed to Cadmium, Mercury, Zinc, or Selenium</t>
  </si>
  <si>
    <t>Can. J. Fish. Aquat. Sci.40(2): 128-138</t>
  </si>
  <si>
    <t>Cirrhinus mrigala</t>
  </si>
  <si>
    <t>Carp, Hawk Fish</t>
  </si>
  <si>
    <t>Mohan,C.V., T.R.C. Gupta, and N.R. Menon</t>
  </si>
  <si>
    <t>Acute Toxicity of Mercury on the Early Developmental Stages of Cirrhina mrigala (Ham.)</t>
  </si>
  <si>
    <t>Indian J. Fish.33(1): 133-136</t>
  </si>
  <si>
    <t>Pomatoschistus microps</t>
  </si>
  <si>
    <t>Common Goby</t>
  </si>
  <si>
    <t>LC10</t>
  </si>
  <si>
    <t>Vieira,L.R., C. Gravato, A.M.V.M. Soares, F. Morgado, and L. Guilhermino</t>
  </si>
  <si>
    <t>Acute Effects of Copper and Mercury on the Estuarine Fish Pomatoschistus microps:  Linking Biomarkers to Behaviour</t>
  </si>
  <si>
    <t>Chemosphere76:1416-1427</t>
  </si>
  <si>
    <t>Terapon jarbua</t>
  </si>
  <si>
    <t>Tigerfish</t>
  </si>
  <si>
    <t>Krishnakumari,L., P.K. Varshney, S.N. Gajbhiye, K. Govindan, and V.R. Nair</t>
  </si>
  <si>
    <t>Toxicity of Some Metals on the Fish Therapon jarbua (Forsskal, 1775)</t>
  </si>
  <si>
    <t>Indian J. Mar. Sci.12(1): 64-66</t>
  </si>
  <si>
    <t>Oreochromis mossambicus</t>
  </si>
  <si>
    <t>Mozambique Tilapia</t>
  </si>
  <si>
    <t>Shaw,B.P., A. Sahu, and A.K. Panigrahi</t>
  </si>
  <si>
    <t>Comparative Toxicity of an Effluent from a Chlor-Alkali Industry and HgCl2</t>
  </si>
  <si>
    <t>Bull. Environ. Contam. Toxicol.45(2): 280-287</t>
  </si>
  <si>
    <t>Channa punctata</t>
  </si>
  <si>
    <t>Agarwal,S.K.</t>
  </si>
  <si>
    <t>Bioassay Evaluation of Acute Toxicity Levels of Mercuric Chloride to an Air-Breathing Fish Channa punctatus (Bloch): Mortality and Behaviour Study</t>
  </si>
  <si>
    <t>J. Environ. Biol.12(2): 99-106</t>
  </si>
  <si>
    <t>Saxena,O.P., and A. Parashari</t>
  </si>
  <si>
    <t>Comparative Study of the Toxicity of Six Heavy Metals to Channa punctatus</t>
  </si>
  <si>
    <t>J. Environ. Biol.4(2): 91-94</t>
  </si>
  <si>
    <t>Anabas scandens</t>
  </si>
  <si>
    <t>Climbing Perch</t>
  </si>
  <si>
    <t>Liza ramado</t>
  </si>
  <si>
    <t>Thinlipped Mullet</t>
  </si>
  <si>
    <t>El Nady,F.E.</t>
  </si>
  <si>
    <t>Toxicity of Mercury to Mugil capito Frys in Presence of EDTA and Copper Sulphate</t>
  </si>
  <si>
    <t>Bull. Natl. Inst. Oceanogr. Fish.15(2): 163-169</t>
  </si>
  <si>
    <t>Lepidocephalichthys thermalis</t>
  </si>
  <si>
    <t>Common Spiny Loach</t>
  </si>
  <si>
    <t>Victor,B., S. Mahalingam, and R. Sarojini</t>
  </si>
  <si>
    <t>Toxicity of Mercury and Cadmium on Oocyte Differentiation and Vitellogenesis of the Teleost, Lepidocephalichtyhs thermalis (Bleeker)</t>
  </si>
  <si>
    <t>J. Environ. Biol.7(4): 209-214</t>
  </si>
  <si>
    <t>Clarias lazera</t>
  </si>
  <si>
    <t>Catfish</t>
  </si>
  <si>
    <t>Hilmy,A.M., N.A. El Domiaty, A.Y. Daabees, and F.I. Moussa</t>
  </si>
  <si>
    <t>Short-Term Effects of Mercury on Survival, Behaviour, Bioaccumulation and Ionic Pattern in the Catfish (Clarias lazera)</t>
  </si>
  <si>
    <t>Comp. Biochem. Physiol. C Comp. Pharmacol.87(2): 303-308</t>
  </si>
  <si>
    <t>Channa orientalis</t>
  </si>
  <si>
    <t>Smooth-Breasted Snakefish</t>
  </si>
  <si>
    <t>Hanumante,M.M., and S.S. Kulkarni</t>
  </si>
  <si>
    <t>Acute Toxicity of Two Molluscicides, Mercuric Chloride and Pentachlorophenol to a Freshwater Fish (Channa gachua)</t>
  </si>
  <si>
    <t>Bull. Environ. Contam. Toxicol.23(6): 725-727</t>
  </si>
  <si>
    <t>Cynoglossus joyneri</t>
  </si>
  <si>
    <t>Red Tongue Sole</t>
  </si>
  <si>
    <t>Cui,K., Y. Liu, and L. Hou</t>
  </si>
  <si>
    <t>Effects of Six Heavy Metals on Hatching Eggs and Survival of Larval of Marine Fish</t>
  </si>
  <si>
    <t>Oceanol. Limnol. Sin.18(2): 138-144</t>
  </si>
  <si>
    <t>Kaewamatawong,T., K. Rattanapinyopituk, A. Ponpornpisit, N. Pirarat, S. Ruangwises, and A. Rungsipipat</t>
  </si>
  <si>
    <t>Short-Term Exposure of Nile Tilapia (Oreochromis niloticus) to Mercury Histopathological Changes, Mercury Bioaccumulation, and Protective Role of Metallothioneins in Different Exposure Routes</t>
  </si>
  <si>
    <t>Toxicol. Pathol.41(3): 470-479</t>
  </si>
  <si>
    <t>Paralichthys olivaceus</t>
  </si>
  <si>
    <t>Hirame, Flounder</t>
  </si>
  <si>
    <t>Yasunaga,Y.</t>
  </si>
  <si>
    <t>The Influence of Some Pollutants on the Survival of Eggs and Larvae of Two Species of Flatfish, Limanda yokohamae and Paralichtys olivaceus</t>
  </si>
  <si>
    <t>Bull. Tokai Reg. Fish. Res. Lab.86:81-111</t>
  </si>
  <si>
    <t>Pseudopleuronectes yokohamae</t>
  </si>
  <si>
    <t>Flounder</t>
  </si>
  <si>
    <t>Seriola quinqueradiata</t>
  </si>
  <si>
    <t>Yellowtail</t>
  </si>
  <si>
    <t>Park,J.S., and H.G. Kim</t>
  </si>
  <si>
    <t>Bioassays on Marine Organisms.  III.  Acute Toxicity Test of Mercury, Copper and Cadmium to Yellowtail, Seriola quinqueradiata and Rock Bream, Oplegnathus fasciatus</t>
  </si>
  <si>
    <t>J. Korean Fish. Soc.12(2): 119-123</t>
  </si>
  <si>
    <t>Qureshi,S.A., and A.B. Saksena</t>
  </si>
  <si>
    <t>The Acute Toxicity of Some Heavy Metals to Tilapia mossambica (Peters)</t>
  </si>
  <si>
    <t>Aqua Sci. Tech. Reviews (India)1:19-20</t>
  </si>
  <si>
    <t>Candidia barbatus</t>
  </si>
  <si>
    <t>Dace</t>
  </si>
  <si>
    <t>Shyong,W.J., and H.C. Chen</t>
  </si>
  <si>
    <t>Acute Toxicity of Copper, Cadmium, and Mercury to the Freshwater Fish Varicorhinus barbatus and Zacco barbata</t>
  </si>
  <si>
    <t>Dongwu Xuekan11(1): 33-45</t>
  </si>
  <si>
    <t>Gobiocypris rarus</t>
  </si>
  <si>
    <t>Chinese Rare Minnow</t>
  </si>
  <si>
    <t>Wang,H., Y. Liang, S. Li, and J. Chang</t>
  </si>
  <si>
    <t>Acute Toxicity, Respiratory Reaction, and Sensitivity of Three Cyprinid Fish Species Caused by Exposure to Four Heavy Metals</t>
  </si>
  <si>
    <t>PLoS One8(6): 7 p.</t>
  </si>
  <si>
    <t>Prakasam,V.R.</t>
  </si>
  <si>
    <t>Salinity Effect on the Toxicity of HgCl2 in Oreochromis mossambicus</t>
  </si>
  <si>
    <t>Indian J. Environ. Health31(4): 339-344</t>
  </si>
  <si>
    <t>Onychostoma barbata</t>
  </si>
  <si>
    <t>Taiwan Shoveljaw Carp</t>
  </si>
  <si>
    <t>Aphanius dispar</t>
  </si>
  <si>
    <t>Toothcarp</t>
  </si>
  <si>
    <t>Hilmy,A.M., M.B. Shabana, and M.M. Saied</t>
  </si>
  <si>
    <t>A Comparative Study of Mercury Poisoning on Aphanius dispar (Teleostei), Sergestes lucens (Crustacea) and Modiolus modiolus (Mollusca) of the Red Sea</t>
  </si>
  <si>
    <t>Comp. Biochem. Physiol. C Comp. Pharmacol.68:199-204</t>
  </si>
  <si>
    <t>Choi,M.S., and N. Kinae</t>
  </si>
  <si>
    <t>Toxic Effect of Micropollutants on Coastal Organisms I.  Toxicity on Some Marine Fishes</t>
  </si>
  <si>
    <t>J. Korean Fish. Soc.27(6): 529-534</t>
  </si>
  <si>
    <t>Mugil cephalus</t>
  </si>
  <si>
    <t>Striped Mullet</t>
  </si>
  <si>
    <t>Barbus ticto</t>
  </si>
  <si>
    <t>Two-Spot Or Tic Tac Toe Barb</t>
  </si>
  <si>
    <t>Saxena,A.B., D.S. Rao, and Z.U. Khan</t>
  </si>
  <si>
    <t>Studies on the Acute Toxicities of Copper, Mercury, and Cadmium to Danio malabaricus and Puntius ticto</t>
  </si>
  <si>
    <t>J. Environ. Sci. Health. Part A, Environ. Sci. Eng. Toxic Hazard. Substance Control17(5): 657-665</t>
  </si>
  <si>
    <t>Danio malabaricus</t>
  </si>
  <si>
    <t>Giant Danio</t>
  </si>
  <si>
    <t>Anabas testudineus</t>
  </si>
  <si>
    <t>Banerjee,V., and K. Kumari</t>
  </si>
  <si>
    <t>Effect of Zinc, Mercury and Cadmium on Erythrocyte and Related Parameters in the Fish Anabas testudineus</t>
  </si>
  <si>
    <t>Environ. Ecol.6(3): 737-739</t>
  </si>
  <si>
    <t>Gibelion catla</t>
  </si>
  <si>
    <t>Catla</t>
  </si>
  <si>
    <t>Rai,R.</t>
  </si>
  <si>
    <t>Responses of Serum Protein in a Freshwater Fish to Experimental Mercury Poisoning</t>
  </si>
  <si>
    <t>J. Environ. Biol.8(Suppl. 2): 225-228</t>
  </si>
  <si>
    <t>Sebastes schlegelii</t>
  </si>
  <si>
    <t>Jacopever</t>
  </si>
  <si>
    <t>Slooff,W.</t>
  </si>
  <si>
    <t>A Comparative Study on the Short-Term Effects of 15 Chemicals on Fresh Water Organisms of Different Tropic Levels</t>
  </si>
  <si>
    <t>Natl.Tech.Inf.Serv., Springfield, VA:25 p.</t>
  </si>
  <si>
    <t>Call,D.J., L.T. Brooke, N. Ahmad, and J.E. Richter</t>
  </si>
  <si>
    <t>Toxicity and Metabolism Studies with EPA (Environmental Protection Agency) Priority Pollutants and Related Chemicals in Freshwater Organisms</t>
  </si>
  <si>
    <t>EPA 600/3-83-095, U.S.EPA, Duluth, MN:120 p.</t>
  </si>
  <si>
    <t>Effects of the Duration of Exposure to Mercuric Chloride on the Embryogenesis of the Estuarine Teleost, Fundulus heteroclitus</t>
  </si>
  <si>
    <t>Mar. Environ. Res.3(3): 195-213</t>
  </si>
  <si>
    <t>Eisler,R., and R.J. Hennekey</t>
  </si>
  <si>
    <t>Acute Toxicities of Cd2+, Cr+6, Hg2+, Ni2+ and Zn2+ to Estuarine Macrofauna</t>
  </si>
  <si>
    <t>Arch. Environ. Contam. Toxicol.6(2-3): 315-323</t>
  </si>
  <si>
    <t>Dorfman,D.</t>
  </si>
  <si>
    <t>Tolerance of Fundulus heteroclitus to Different Metals in Salt Waters</t>
  </si>
  <si>
    <t>Bull. N. J. Acad. Sci.22(2): 21-23</t>
  </si>
  <si>
    <t>Holcombe,G.W., G.L. Phipps, and J.T. Fiandt</t>
  </si>
  <si>
    <t>Toxicity of Selected Priority Pollutants to Various Aquatic Organisms</t>
  </si>
  <si>
    <t>Ecotoxicol. Environ. Saf.7(4): 400-409</t>
  </si>
  <si>
    <t>Hamdy,M.K.</t>
  </si>
  <si>
    <t>Biochemical Transformation and Detoxification of Mercury in Aquatic Environment</t>
  </si>
  <si>
    <t>Tech.Rep.Project No.B-069-GA, Environ.Resource Center, Georgia Inst.of Technology, Atlanta, GA:86 p.</t>
  </si>
  <si>
    <t>Oncorhynchus tshawytscha</t>
  </si>
  <si>
    <t>Chinook Salmon</t>
  </si>
  <si>
    <t>Hamilton,S.J., and K.J. Buhl</t>
  </si>
  <si>
    <t>Safety Assessment of Selected Inorganic Elements to Fry of Chinook Salmon (Oncorhynchus tshawytscha)</t>
  </si>
  <si>
    <t>Ecotoxicol. Environ. Saf.20(3): 307-324</t>
  </si>
  <si>
    <t>Calamari,D., and R. Marchetti</t>
  </si>
  <si>
    <t>The Toxicity of Mixtures of Metals and Surfactants to Rainbow Trout (Salmo gairdneri Rich.)</t>
  </si>
  <si>
    <t>Water Res.7(10): 1453-1464</t>
  </si>
  <si>
    <t>Ctenopharyngodon idella</t>
  </si>
  <si>
    <t>Grass Carp</t>
  </si>
  <si>
    <t>Dey,S., and S. Bhattacharya</t>
  </si>
  <si>
    <t>Ovarian Damage to Channa punctatus After Chronic Exposure to Low Concentrations of Elsan, Mercury, and Ammonia</t>
  </si>
  <si>
    <t>Ecotoxicol. Environ. Saf.17(2): 247-257</t>
  </si>
  <si>
    <t>Tanichthys albonubes</t>
  </si>
  <si>
    <t>White Cloud Mountain Minnow</t>
  </si>
  <si>
    <t>Kitamura,H.</t>
  </si>
  <si>
    <t>Relation Between the Toxicity of Some Toxicants to the Aquatic Animals (Tanichthys albonubes and Neocaridina denticulata) and the Hardness of the Test Solution</t>
  </si>
  <si>
    <t>Bull. Fac. Fish. Nagasaki Univ. (Chodai Sui Kempo)67:13-19</t>
  </si>
  <si>
    <t>Menezes,M.R., and S.Z. Qasim</t>
  </si>
  <si>
    <t>Determination of Acute Toxicity Levels of Mercury to the Fish Tilapia mossambica (Peters)</t>
  </si>
  <si>
    <t>Proc. Indian Acad. Sci. Anim. Sci.92(5): 375-380</t>
  </si>
  <si>
    <t>Oplegnathus fasciatus</t>
  </si>
  <si>
    <t>Rock Bream, Japan Parrot Fish</t>
  </si>
  <si>
    <t>Mitra,S.</t>
  </si>
  <si>
    <t>C-Reactive Protein in the Freshwater Teleost, Channa punctatus: Interaction with Xenobiotics</t>
  </si>
  <si>
    <t>Ph.D. Thesis (Synopsis), Visva-Bharah Univ., Santiniketan, India:4 p.</t>
  </si>
  <si>
    <t>Banerjee,S., and S. Bhattacharya</t>
  </si>
  <si>
    <t>Histopathological Changes Induced by Chronic Nonlethal Levels of Elsan, Mercury and Ammonia in the Liver of Channa punctatus (Bloch)</t>
  </si>
  <si>
    <t>J. Environ. Biol.18(2): 141-148</t>
  </si>
  <si>
    <t>Naidu,K.A., and R. Ramamurthi</t>
  </si>
  <si>
    <t>Acute Effect of Mercury Toxicity on Some Enzymes in Liver of Teleost Sarotherodon mossambicus</t>
  </si>
  <si>
    <t>Ecotoxicol. Environ. Saf.8(3): 215-218</t>
  </si>
  <si>
    <t>Histological Observations in Gills of the Teleost Sarotherodon mossambicus with Reference to Mercury Toxicity</t>
  </si>
  <si>
    <t>Ecotoxicol. Environ. Saf.7(5): 455-462</t>
  </si>
  <si>
    <t>Slooff,W., J.H. Canton, and J.L.M. Hermens</t>
  </si>
  <si>
    <t>Comparison of the Susceptibility of 22 Freshwater Species to 15 Chemical Compounds. I. (Sub)Acute Toxicity Tests</t>
  </si>
  <si>
    <t>Aquat. Toxicol.4(2): 113-128</t>
  </si>
  <si>
    <t>Abdelghani,A.A., Y.V. Pramar, T.K. Mandal, P.B. Tchounwou, and L. Heyer</t>
  </si>
  <si>
    <t>Levels and Toxicities of Selected Inorganic and Organic Contaminants in a Swamp Environment</t>
  </si>
  <si>
    <t>J. Environ. Sci. Health Part B Pestic. Food Contam. Agric. Wastes30(5): 717-731</t>
  </si>
  <si>
    <t>Haga,Y., H. Haga, T. Hagino, and T. Kariya</t>
  </si>
  <si>
    <t>Studies on the Post-Mortem Identification of the Pollutant in Fish Killed by Water Pollution - XII. Acute Poisoning with Mercury (1)</t>
  </si>
  <si>
    <t>Nippon Suisan Gakkaishi36(3): 225-231</t>
  </si>
  <si>
    <t>Heisinger,J.F., C.D. Hansen, and J.H. Kim</t>
  </si>
  <si>
    <t>Effect of Selenium Dioxide on the Accumulation and Acute Toxicity of Mercuric Chloride in Goldfish</t>
  </si>
  <si>
    <t>Arch. Environ. Contam. Toxicol.8(3): 279-283</t>
  </si>
  <si>
    <t>Survival</t>
  </si>
  <si>
    <t>Birge,W.J., and J.A. Black</t>
  </si>
  <si>
    <t>A Continuous Flow System Using Fish and Amphibian Eggs for Bioassay Determinations on Embryonic Mortality and Teratogenesis</t>
  </si>
  <si>
    <t>EPA 560/5-77-002, U.S.EPA, Washington, D.C.:71 p.</t>
  </si>
  <si>
    <t>Gopal,V., S. Parvathy, and P.R. Balasubramanian</t>
  </si>
  <si>
    <t>Effect of Heavy Metals on the Blood Protein Biochemistry of the Fish Cyprinus carpio and Its Use as a Bio-Indicator of Pollution Stress</t>
  </si>
  <si>
    <t>Environ. Monit. Assess.48:117-124</t>
  </si>
  <si>
    <t>Helmy,M.M., A.E. Lemke, P.G. Jacob, and Y.Y. Al-Sultan</t>
  </si>
  <si>
    <t>Haematological Changes in Kuwait Mullet, Liza macrolepis (Smith), Induced by Heavy Metals</t>
  </si>
  <si>
    <t>Indian J. Mar. Sci.8(4): 278-281</t>
  </si>
  <si>
    <t>Lates calcarifer</t>
  </si>
  <si>
    <t>White Sea Bass</t>
  </si>
  <si>
    <t>Krishnani,K.K., I.S. Azad, M. Kailasam, A.R. Thirunavukkarasu, B.P. Gupta, K.O. Joseph, M. Muralidhar, and M. Abraham</t>
  </si>
  <si>
    <t>Acute Toxicity of Some Heavy Metals to Lates calcarifer Fry with a Note on Its Histopathological Manifestations</t>
  </si>
  <si>
    <t>J. Environ. Sci. Health. Part A, Environ. Sci. Eng. Toxic Hazard. Substance Control38(4): 645-655</t>
  </si>
  <si>
    <t>Chattopadhyay,S., K. Anam, and A.K. Aditya</t>
  </si>
  <si>
    <t>Bioassay Evalution of Acute Toxicity Levels of Mercuric Chloride and Cadmium Chloride on the Early Growing Stages of Labeo rohita</t>
  </si>
  <si>
    <t>J. Ecobiol.7(1): 41-47</t>
  </si>
  <si>
    <t>Thymallus arcticus</t>
  </si>
  <si>
    <t>Arctic Grayling</t>
  </si>
  <si>
    <t>Alevin</t>
  </si>
  <si>
    <t>Buhl,K.J., and S.J. Hamilton</t>
  </si>
  <si>
    <t>Relative Sensitivity of Early Life Stages of Arctic Grayling, Coho Salmon, and Rainbow Trout to Nine Inorganics</t>
  </si>
  <si>
    <t>Ecotoxicol. Environ. Saf.22:184-197</t>
  </si>
  <si>
    <t>Micropterus salmoides</t>
  </si>
  <si>
    <t>Largemouth Bass</t>
  </si>
  <si>
    <t>Day(s) post-hatch</t>
  </si>
  <si>
    <t>Birge,W.J., J.A. Black, A.G. Westerman, and J.E. Hudson</t>
  </si>
  <si>
    <t>The Effects of Mercury on Reproduction of Fish and Amphibians</t>
  </si>
  <si>
    <t>In: J.O.Nraigu (Ed.), The Biogeochemistry of Mercury in the Environment, Elsevier/North-Holland Biomedical Press:629-655</t>
  </si>
  <si>
    <t>Das,K.K., S.G. Dastidar, S. Chakrabarty, and S.K. Banerjee</t>
  </si>
  <si>
    <t>Toxicity of Mercury: A Comparative Study in Air-Breathing and Non Air-Breathing Fish</t>
  </si>
  <si>
    <t>Hydrobiologia68(3): 225-229</t>
  </si>
  <si>
    <t>Lepomis microlophus</t>
  </si>
  <si>
    <t>Redear Sunfish</t>
  </si>
  <si>
    <t>Etroplus maculatus</t>
  </si>
  <si>
    <t>Pearlspot</t>
  </si>
  <si>
    <t>Gaikwad,S.A.</t>
  </si>
  <si>
    <t>Acute Toxicity of Mercury, Copper and Selenium to the Fish Etroplus maculatus</t>
  </si>
  <si>
    <t>Environ. Ecol.7(3): 694-696</t>
  </si>
  <si>
    <t>Boleophthalmus dussumieri</t>
  </si>
  <si>
    <t>Mudskipper</t>
  </si>
  <si>
    <t>Lakshmi,R., R. Kundu, and A.P. Mansuri</t>
  </si>
  <si>
    <t>Toxicity of Mercury to Mudskipper, Boleophthalmus dentatus (Cuv. and Val.). Part 1: Changes in the Activity of ATPAses in Gills</t>
  </si>
  <si>
    <t>Acta Hydrochim. Hydrobiol.18(5): 605-611</t>
  </si>
  <si>
    <t>Gupta,P.K., and K.V. Sastry</t>
  </si>
  <si>
    <t>Alterations in the Activities of Three Dehydrogenases in the Digestive System of Two Teleost Fishes Exposed to Mercuric Chloride</t>
  </si>
  <si>
    <t>Environ. Res.24:15-23</t>
  </si>
  <si>
    <t>Yadav,K.K., and S.P. Trivedi</t>
  </si>
  <si>
    <t>Sublethal Exposure of Heavy Metals Induces Micronuclei in Fish, Channa punctata</t>
  </si>
  <si>
    <t>Chemosphere77(11): 1495-1500</t>
  </si>
  <si>
    <t>El-Bouhy,Z., A.M. Alkelch, G. Saleh, and A.M. Ali</t>
  </si>
  <si>
    <t>Effects of Heavy Metals intoxication on Some Fresh Water Fish</t>
  </si>
  <si>
    <t>Zag. J. Pharm. Sci.2(2): 73-90</t>
  </si>
  <si>
    <t>Apeltes quadracus</t>
  </si>
  <si>
    <t>4-Spine Stickleback</t>
  </si>
  <si>
    <t>Cardin,J.A.</t>
  </si>
  <si>
    <t>Results of Acute Toxicity Tests Conducted with Mercury at ERL, Narragansett</t>
  </si>
  <si>
    <t>Memo from J.A.Cardin to D.Hansen:6 p.</t>
  </si>
  <si>
    <t>Platichthys flesus</t>
  </si>
  <si>
    <t>Starry, European Flounder</t>
  </si>
  <si>
    <t>Portmann,J.E., and K.W. Wilson</t>
  </si>
  <si>
    <t>The Toxicity of 140 Substances to the Brown Shrimp and Other Marine Animals</t>
  </si>
  <si>
    <t>Shellfish Information Leaflet No.22 (2nd Ed.), Ministry of Agric.Fish.Food, Fish.Lab.Burnham-on-Crouch, Essex, and Fish Exp.Station Conway, North Wales:12 p.</t>
  </si>
  <si>
    <t>Sastry,K.V., and K. Sharma</t>
  </si>
  <si>
    <t>Effects of Mercuric Chloride on the Activities of Brain Enzymes in a Fresh Water Teleost, Ophiocephalus (Channa) punctatus</t>
  </si>
  <si>
    <t>Arch. Environ. Contam. Toxicol.9(4):425-430</t>
  </si>
  <si>
    <t>Sastry,K.V., and M.K. Agrawal</t>
  </si>
  <si>
    <t>Mercuric Chloride Induced Enzymological Changes in Kidney and Ovary of a Teleost Fish, Channa punctatus</t>
  </si>
  <si>
    <t>Bull. Environ. Contam. Toxicol.22(1/2): 38-43</t>
  </si>
  <si>
    <t>Aditya,A.K., S. Chattopadhyay, and S. Mitra</t>
  </si>
  <si>
    <t>Effect of Mercury and Methyl Parathion on the Ovaries of Labeo rohita (Ham)</t>
  </si>
  <si>
    <t>J. Environ. Biol.23(1): 61-64</t>
  </si>
  <si>
    <t>Melanogrammus aeglefinus</t>
  </si>
  <si>
    <t>Haddock</t>
  </si>
  <si>
    <t>Pleuronectes americanus</t>
  </si>
  <si>
    <t>Winter Flounder</t>
  </si>
  <si>
    <t>Notopterus notopterus</t>
  </si>
  <si>
    <t>Asiatic Knifefish</t>
  </si>
  <si>
    <t>Sindhe,V.R., M.U. Veeresh, and R.S. Kulkarni</t>
  </si>
  <si>
    <t>Ovarian Changes in Response to Heavy Metal Exposure to the Fish, Notopterus notopterus (Pallas)</t>
  </si>
  <si>
    <t>J. Environ. Biol.23(2): 137-141</t>
  </si>
  <si>
    <t>Deshmukh,S.S., and V.B. Marathe</t>
  </si>
  <si>
    <t>Size Related Toxicity of Copper and Mercury to Lebistes reticulatus (Peter), Labeo rohita (Ham.) and Cyprinus carpio Linn</t>
  </si>
  <si>
    <t>Indian J. Exp. Biol.18:421-423</t>
  </si>
  <si>
    <t>Sinha,T.K.P., and K. Kumar</t>
  </si>
  <si>
    <t>Acute Toxicity of Mercuric Chloride to Anabas testudineus (Bloch)</t>
  </si>
  <si>
    <t>Environ. Ecol.10(3): 720-722</t>
  </si>
  <si>
    <t>Barbus conchonius</t>
  </si>
  <si>
    <t>Rosy Barb</t>
  </si>
  <si>
    <t>Gill,T.S., and J.C. Pant</t>
  </si>
  <si>
    <t>Effects of Sublethal Concentrations of Mercury in a Teleost Puntius conchonius: Biochemical and Haematological Responses</t>
  </si>
  <si>
    <t>Indian J. Exp. Biol.19(6): 571-573</t>
  </si>
  <si>
    <t>Sastry,K.V., and P.K. Gupta</t>
  </si>
  <si>
    <t>Effect of Mercuric Chloride on the Digestive System of Channa punctatus: A Histopathological Study</t>
  </si>
  <si>
    <t>Environ. Res.16(3): 270-278</t>
  </si>
  <si>
    <t>Veena,K.B., C.K. Radhakrishnan, and J. Chacko</t>
  </si>
  <si>
    <t>Heavy Metal Induced Biochemical Effects in an Estuarine Teleost</t>
  </si>
  <si>
    <t>Indian J. Mar. Sci.26(1): 74-78</t>
  </si>
  <si>
    <t>Chayarat,C.</t>
  </si>
  <si>
    <t>Acute Toxicity of Mercury, Lead and Their Mixtures to Pla Ka-Pong Khao, Lates calcarifer (Bloch)</t>
  </si>
  <si>
    <t>Abstracts of Master of Science Theses, Faculty of Fisheries, Kasetsart University, Bangkok, Thailand13:4-5</t>
  </si>
  <si>
    <t>Effect of Mercuric Chloride on the Digestive System of a Teleost Fish, Channa punctatus</t>
  </si>
  <si>
    <t>Bull. Environ. Contam. Toxicol.20(3): 353-360</t>
  </si>
  <si>
    <t>Pandey,S., R. Kumar, S. Sharma, N.S. Nagpure, S.K. Srivastava, and M.S. Verma</t>
  </si>
  <si>
    <t>Acute Toxicity Bioassays of Mercuric Chloride and Malathion on Air-Breathing Fish Channa punctatus (Bloch)</t>
  </si>
  <si>
    <t>Ecotoxicol. Environ. Saf.61(1): 114-120</t>
  </si>
  <si>
    <t>Dalal,R., and S. Bhattacharya</t>
  </si>
  <si>
    <t>Effect of Cadmium, Mercury, and Zinc on the Hepatic Microsomal Enzymes of Channa punctatus</t>
  </si>
  <si>
    <t>Bull. Environ. Contam. Toxicol.52(6): 893-897</t>
  </si>
  <si>
    <t>Singh,A., and J.S.D. Munshi</t>
  </si>
  <si>
    <t>The Effects of Heavy Metals on Gills of Fishes:  A Morphometric Study</t>
  </si>
  <si>
    <t>J. Freshw. Biol.2(1): 69-72</t>
  </si>
  <si>
    <t>Sastry,K.V., P.K. Gupta, and P.V. Malik</t>
  </si>
  <si>
    <t>A Comparative Study of the Effect of Acute and Chronic Mercuric Chloride Treatment on the Activities of a Few Digestive Enzymes of a Teleost</t>
  </si>
  <si>
    <t>Bull. Environ. Contam. Toxicol.22(1/2): 28-34</t>
  </si>
  <si>
    <t>Rajan,M.T., and T.K. Banerjee</t>
  </si>
  <si>
    <t>Histopathological Changes in the Respiratory Epithelium of the Air-Breathing Organ (Branchial Diverteculum) of the Live Fish Heteropneustes fossilis</t>
  </si>
  <si>
    <t>J. Freshw. Biol.5(3): 269-275</t>
  </si>
  <si>
    <t>Changes in the Activities of Some Digestive Enzymes of Channa punctatus, Exposed Chronically to Mercuric Chloride</t>
  </si>
  <si>
    <t>J. Environ. Sci. Health Part B Pestic. Food Contam. Agric. Wastes15(1): 109-119</t>
  </si>
  <si>
    <t>Manoj,K., and G. Ragothaman</t>
  </si>
  <si>
    <t>Mercury, Copper and Cadmium Induced Changes in the Total Proteins Level in Muscle Tissue of an Edible Estuarine Fish, Boleophthalmus dussumieri (CUV)</t>
  </si>
  <si>
    <t>J. Environ. Biol.20(3): 231-234</t>
  </si>
  <si>
    <t>Verma,S.R., I.P. Tonk, A.K. Gupta, and M. Saxena</t>
  </si>
  <si>
    <t>Evaluation of an Application Factor for Determining the Safe Concentration of Agricultural and Industrial Chemicals</t>
  </si>
  <si>
    <t>Water Res.18(1): 111-115</t>
  </si>
  <si>
    <t>Saksena,D.N., and A. Agarwal</t>
  </si>
  <si>
    <t>Effect of Mercuric Chloride intoxication on Ovarian Activity of a Teleostean Fish, Channa punctatus (Bloch)</t>
  </si>
  <si>
    <t>Int. J. Acad. Ichthyol.7(1): 1-6</t>
  </si>
  <si>
    <t>Shrivastava,S., K.S. Rao, S. Dhanekar, and S.S. Pandya</t>
  </si>
  <si>
    <t>Determination of Acute Mercury Toxicity to Developing Stages of Cyprinus carpio and Cirrhinus mrigala</t>
  </si>
  <si>
    <t>Fish. Technol.25(1): 29-31</t>
  </si>
  <si>
    <t>James,R., K. Sampath, V. Sivakumar, S. Babu, and P. Shanmuganandam</t>
  </si>
  <si>
    <t>Toxic Effects of Copper and Mercury on Food Intake, Growth and Proximate Chemical Composition in Heteropneustes fossilis</t>
  </si>
  <si>
    <t>J. Environ. Biol.16(1): 1-6</t>
  </si>
  <si>
    <t>James,R., V.J. Pattu, G. Devakiamma, and K. Sampath</t>
  </si>
  <si>
    <t>Impact of Sublethal Levels of Mercury on Glycogen and Selected Respiratory Enzymes in Heteropneustes fossilis and Role of Water Hyacinth in Reduction</t>
  </si>
  <si>
    <t>Indian J. Fish.38(4): 249-252</t>
  </si>
  <si>
    <t>Hansen,D.J.</t>
  </si>
  <si>
    <t>Section on Acute Toxicity Tests to be Inserted in the April 1983 Report on Site Specific FAV's</t>
  </si>
  <si>
    <t>March 21st Memo from D.J.Hansen, U.S.EPA, Gulf Breeze, FL, to W.A.Brungs, U.S.EPA, Narragansette, RI:7 p.</t>
  </si>
  <si>
    <t>Kilch,L.R.</t>
  </si>
  <si>
    <t>The Effect of Selected Concentrations of Selenium Dioxide on the Acute Toxicity of Mercuric Chloride to the Fathead Minnow (Pimephales promelas Rafinesque)</t>
  </si>
  <si>
    <t>M.S. Thesis, Tennessee Technological University, Cookeville, TN:29 p.</t>
  </si>
  <si>
    <t>Jackim,E., J.M. Hamlin, and S. Sonis</t>
  </si>
  <si>
    <t>Effects of Metal Poisoning on Five Liver Enzymes in the Killifish (Fundulus heteroclitus)</t>
  </si>
  <si>
    <t>J. Fish. Res. Board Can.27(2): 383-390</t>
  </si>
  <si>
    <t>Klaunig,J., S. Koepp, and M. McCormick</t>
  </si>
  <si>
    <t>Acute Toxicity of a Native Mummichog Population (Fundulus heteroclitus) to Mercury</t>
  </si>
  <si>
    <t>Bull. Environ. Contam. Toxicol.14(5): 534-536</t>
  </si>
  <si>
    <t>Menidia menidia</t>
  </si>
  <si>
    <t>Atlantic Silverside</t>
  </si>
  <si>
    <t>Kaur,K., and A. Dhawan</t>
  </si>
  <si>
    <t>Metal Toxicity to Different Life Stages of Cyprinus carpio Linn.</t>
  </si>
  <si>
    <t>Indian J. Ecol.21(2): 93-98</t>
  </si>
  <si>
    <t>Cha,S.S., and J.H. Shim</t>
  </si>
  <si>
    <t>Toxicity of Heavy Metal Ions on Carp (Cyprinus carpio) Eggs</t>
  </si>
  <si>
    <t>Proc. Coll. Nat. Sci.9(2): 151-156</t>
  </si>
  <si>
    <t>Bresch,H.</t>
  </si>
  <si>
    <t>Investigation of the Long-Term Action of Xenobiotics on Fish with Special Regard to Reproduction</t>
  </si>
  <si>
    <t>Ecotoxicol. Environ. Saf.6(1): 102-112</t>
  </si>
  <si>
    <t>Brkovic-Popovic,I., and M. Popovic</t>
  </si>
  <si>
    <t>Study of the Toxicity of Mercury, Copper, Zinc and Trinitroresorcinol on Lebistes reticulateus, Method of Survival (Ispitivanje Toksicnosti Zive, Bakra, Cinka i Trinitrorezorcina na Lebistes reticulatus.  Bioogled Kratk</t>
  </si>
  <si>
    <t>Arh. Hig. Rada Toksikol.28(1): 3-16</t>
  </si>
  <si>
    <t>Snarski,V.M., and G.F. Olson</t>
  </si>
  <si>
    <t>Chronic Toxicity and Bioaccumulation of Mercuric Chloride in the Fathead Minnow (Pimephales promelas)</t>
  </si>
  <si>
    <t>Aquat. Toxicol.2:143-156</t>
  </si>
  <si>
    <t>Daoust,P.Y.</t>
  </si>
  <si>
    <t>Acute Pathological Effects of Mercury, Cadmium and Copper in Rainbow Trout</t>
  </si>
  <si>
    <t>Ph.D.Thesis, Saskatoon, Saskatchewan:331 p.</t>
  </si>
  <si>
    <t>Oncorhynchus kisutch</t>
  </si>
  <si>
    <t>Silver Salmon</t>
  </si>
  <si>
    <t>Lorz,H.W., R.H. Williams, and C.A. Fustish</t>
  </si>
  <si>
    <t>Effects of Several Metals on Smolting of Coho Salmon</t>
  </si>
  <si>
    <t>EPA-600/3-78-090, U.S.EPA, Corvallis, OR:84 p.</t>
  </si>
  <si>
    <t>Birge,W.J., J.A. Black, A.G. Westerman, and B.A. Ramey</t>
  </si>
  <si>
    <t>Fish and Amphibian Embryos - a Model System for Evaluating Teratogenicity</t>
  </si>
  <si>
    <t>Fundam. Appl. Toxicol.3:237-242</t>
  </si>
  <si>
    <t>Young of year</t>
  </si>
  <si>
    <t>Qureshi,A.A., K.W. Flood, S.R. Thompson, S.M. Janhurst, C.S. Inniss, and D.A. Rokosh</t>
  </si>
  <si>
    <t>Comparison of a Luminescent Bacterial Test with Other Bioassays for Determining Toxicity of Pure Compounds and Complex Effluents</t>
  </si>
  <si>
    <t>ASTM Spec. Tech. Publ.:179-195</t>
  </si>
  <si>
    <t>Gila elegans</t>
  </si>
  <si>
    <t>Bonytail</t>
  </si>
  <si>
    <t>Buhl,K.J.</t>
  </si>
  <si>
    <t>Relative Sensitivity of Three Endangered Fishes, Colorado Squawfish, Bonytail, and Razorback Sucker, to Selected Metal Pollutants</t>
  </si>
  <si>
    <t>Ecotoxicol. Environ. Saf.37:186-192</t>
  </si>
  <si>
    <t>Ptychocheilus lucius</t>
  </si>
  <si>
    <t>Colorado Squawfish</t>
  </si>
  <si>
    <t>Xyrauchen texanus</t>
  </si>
  <si>
    <t>Razorback Sucker</t>
  </si>
  <si>
    <t>Birge,W.J.</t>
  </si>
  <si>
    <t>Aquatic Toxicology of Trace Elements of Coal and Fly Ash</t>
  </si>
  <si>
    <t>In: J.H.Thorp and J.W.Gibbons (Eds.), Dep.Energy Symp.Ser., Energy and Environmental Stress in Aquatic Systems, Augusta, GA48:219-240</t>
  </si>
  <si>
    <t>Birge,W.J., J.E. Hudson, J.A. Black, and A.G. Westerman</t>
  </si>
  <si>
    <t>Embryo-Larval Bioassays on Inorganic Coal Elements and In Situ Biomonitoring of Coal-Waste Effluents</t>
  </si>
  <si>
    <t>In: Symp., U.S.Fish Wildl.Serv., Dec.3-6, 1978, Surface Mining Fish Wildl.needs in Eastern U.S., WV:97-104</t>
  </si>
  <si>
    <t>Weir,P.A., and C.H. Hine</t>
  </si>
  <si>
    <t>Effects of Various Metals on Behavior of Conditioned Goldfish</t>
  </si>
  <si>
    <t>Arch. Environ. Health20(1): 45-51</t>
  </si>
  <si>
    <t>Heisinger,J.F., and W. Green</t>
  </si>
  <si>
    <t>Mercuric Chloride Uptake by Eggs of the Ricefish and Resulting Teratogenic Effects</t>
  </si>
  <si>
    <t>Bull. Environ. Contam. Toxicol.14(6): 665-673</t>
  </si>
  <si>
    <t>Black,J.A., and W.J. Birge</t>
  </si>
  <si>
    <t>An Avoidance Response Bioassay for Aquatic Pollutants</t>
  </si>
  <si>
    <t>Res.Report No.123, Water Resour.Res.Inst., Univ.of Kentucky, Lexington, KY:34-</t>
  </si>
  <si>
    <t>Aquatic Toxicity Tests on Inorganic Elements Occurring in Oil Shale</t>
  </si>
  <si>
    <t>In: C.Gale (Ed.), EPA-600/9-80-022, Oil Shale Symposium: Sampling, Analysis and Quality Assurance, March 1979, U.S.EPA, Cincinnati, OH:519-534</t>
  </si>
  <si>
    <t>Toxicity, Bioconcentration and Metabolism of Selected Chemicals in Aquatic Organisms</t>
  </si>
  <si>
    <t>Third Quarterly Progress Report to EPA, U.S. EPA Cooperative Agreement No.CR 806864020:38 p.</t>
  </si>
  <si>
    <t>Not reported</t>
  </si>
  <si>
    <t>Kuhn,R., and J.H. Canton</t>
  </si>
  <si>
    <t>Comparative Hydrobiological-Toxicological Results in Micro- and Macroorganisms of Biological Spectra (Vergleichende Hydrobiologisch-Toxikologische Befunde an Mikro- und Makroorganismen Biologischer Spektren)</t>
  </si>
  <si>
    <t>In:  K.Aurand and J.Spaander (Eds.), Reinhaltung des Wassers, Verlag, Berlin, GER:58-68</t>
  </si>
  <si>
    <t>original_name</t>
  </si>
  <si>
    <t>r_name</t>
  </si>
  <si>
    <t>na_replace</t>
  </si>
  <si>
    <t>cas_number</t>
  </si>
  <si>
    <t>chem_name</t>
  </si>
  <si>
    <t>chem_evol</t>
  </si>
  <si>
    <t>species_name</t>
  </si>
  <si>
    <t>com_name</t>
  </si>
  <si>
    <t>org_lifestage</t>
  </si>
  <si>
    <t>adult</t>
  </si>
  <si>
    <t>exp_type</t>
  </si>
  <si>
    <t>static</t>
  </si>
  <si>
    <t>test_location</t>
  </si>
  <si>
    <t>conc_mean</t>
  </si>
  <si>
    <t>(calculate from min and max)</t>
  </si>
  <si>
    <t>conc_min</t>
  </si>
  <si>
    <t>cons_max</t>
  </si>
  <si>
    <t>conc_units</t>
  </si>
  <si>
    <t>effect</t>
  </si>
  <si>
    <t>ef_measurement</t>
  </si>
  <si>
    <t>endpoint</t>
  </si>
  <si>
    <t>resp_cite</t>
  </si>
  <si>
    <t>obs_dur_mean</t>
  </si>
  <si>
    <t>obs_dur_units</t>
  </si>
  <si>
    <t>author</t>
  </si>
  <si>
    <t>ref_number</t>
  </si>
  <si>
    <t>title</t>
  </si>
  <si>
    <t>source</t>
  </si>
  <si>
    <t>publ_year</t>
  </si>
  <si>
    <t>Ref. Number</t>
  </si>
  <si>
    <t>Pub. Year</t>
  </si>
  <si>
    <t>Ref. Type</t>
  </si>
  <si>
    <t>Citation</t>
  </si>
  <si>
    <t>Google Scholar</t>
  </si>
  <si>
    <t>Abdelghani,A.A., Y.V. Pramar, T.K. Mandal, P.B. Tchounwou, and L. Heyer. Levels and Toxicities of Selected Inorganic and Organic Contaminants in a Swamp Environment. J. Environ. Sci. Health Part B Pestic. Food Contam. Agric. Wastes30(5): 717-731, 1995. ECOREF #45166</t>
  </si>
  <si>
    <t>Aditya,A.K., S. Chattopadhyay, and S. Mitra. Effect of Mercury and Methyl Parathion on the Ovaries of Labeo rohita (Ham). J. Environ. Biol.23(1): 61-64, 2002. ECOREF #65401</t>
  </si>
  <si>
    <t>Agarwal,S.K.. Bioassay Evaluation of Acute Toxicity Levels of Mercuric Chloride to an Air-Breathing Fish Channa punctatus (Bloch): Mortality and Behaviour Study. J. Environ. Biol.12(2): 99-106, 1991. ECOREF #3873</t>
  </si>
  <si>
    <t>Akiyama,A.. Acute Toxicity of Two Organic Mercury Compounds to the Teleost, Oryzias latipes, in Different Stages of Development. Nippon Suisan Gakkaishi36(6): 563-570, 1970. ECOREF #8298</t>
  </si>
  <si>
    <t>Alabaster,J.S.. Survival of Fish in 164 Herbicides, Insecticides, Fungicides, Wetting Agents and Miscellaneous Substances. Int. Pest Control11(2): 29-35, 1969. ECOREF #542</t>
  </si>
  <si>
    <t>Alam,M.K., and O.E. Maughan. The Effect of Malathion, Diazinon, and Various Concentrations of Zinc, Copper, Nickel, Lead, Iron, and Mercury on Fish. Biol. Trace Elem. Res.34(3): 225-236, 1992. ECOREF #7085</t>
  </si>
  <si>
    <t>Alam,M.K., and O.E. Maughan. Acute Toxicity of Heavy Metals to Common Carp (Cyprinus carpio). J. Environ. Sci. Health. Part A, Environ. Sci. Eng. Toxic Hazard. Substance Control30(8): 1807-1816, 1995. ECOREF #45566</t>
  </si>
  <si>
    <t>Amminikutty,C.K., and M.S. Rege</t>
  </si>
  <si>
    <t>Effects of Acute and Chronic Exposure to Pesticides, Thiodan E.C.35 and Agallol '3' on the Liver of Widow Tetra Gymnocorymbus ternetzi (Boulenger)</t>
  </si>
  <si>
    <t>Indian J. Exp. Biol.15(3): 197-200</t>
  </si>
  <si>
    <t>Amminikutty,C.K., and M.S. Rege. Effects of Acute and Chronic Exposure to Pesticides, Thiodan E.C.35 and Agallol '3' on the Liver of Widow Tetra Gymnocorymbus ternetzi (Boulenger). Indian J. Exp. Biol.15(3): 197-200, 1977. ECOREF #6098</t>
  </si>
  <si>
    <t>Banerjee,S., and S. Bhattacharya. Histopathological Changes Induced by Chronic Nonlethal Levels of Elsan, Mercury and Ammonia in the Liver of Channa punctatus (Bloch). J. Environ. Biol.18(2): 141-148, 1997. ECOREF #18229</t>
  </si>
  <si>
    <t>Banerjee,V.</t>
  </si>
  <si>
    <t>Effect of Heavy Metal Poisoning on Peripheral Haemogram in Heteropneustes fossilis (Bloch): I. Mercuric Sulfate (LC50)</t>
  </si>
  <si>
    <t>Comp. Physiol. Ecol.11(4): 173-176</t>
  </si>
  <si>
    <t>Banerjee,V.. Effect of Heavy Metal Poisoning on Peripheral Haemogram in Heteropneustes fossilis (Bloch): I. Mercuric Sulfate (LC50). Comp. Physiol. Ecol.11(4): 173-176, 1986. ECOREF #7683</t>
  </si>
  <si>
    <t>Influence of Zinc and Mercury on Blood Parameters of the Fish Heteropneustes fossilis</t>
  </si>
  <si>
    <t>Environ. Ecol.16(1): 79-84</t>
  </si>
  <si>
    <t>Banerjee,V.. Influence of Zinc and Mercury on Blood Parameters of the Fish Heteropneustes fossilis. Environ. Ecol.16(1): 79-84, 1998. ECOREF #19048</t>
  </si>
  <si>
    <t>Banerjee,V., and K. Kumari. Effect of Zinc, Mercury and Cadmium on Erythrocyte and Related Parameters in the Fish Anabas testudineus. Environ. Ecol.6(3): 737-739, 1988. ECOREF #803</t>
  </si>
  <si>
    <t>Beleau,M.H., and J.A. Bartosz</t>
  </si>
  <si>
    <t>Colorado River Fisheries Project Acute Toxicity of Selected Chemicals:  Data Base</t>
  </si>
  <si>
    <t>In: Rep.No.6,Dep.of Fish.Resour.,Univ.of Idaho,Moscow,ID:243-254</t>
  </si>
  <si>
    <t>Beleau,M.H., and J.A. Bartosz. Colorado River Fisheries Project Acute Toxicity of Selected Chemicals:  Data Base. In: Rep.No.6,Dep.of Fish.Resour.,Univ.of Idaho,Moscow,ID:243-254, 1982. ECOREF #86404</t>
  </si>
  <si>
    <t>Bhatt,A.M.</t>
  </si>
  <si>
    <t>Relative Toxicity of Emisan-6 and BHC 10% Dust on the Fish, Puntius ticto</t>
  </si>
  <si>
    <t>J. Environ. Biol.12(4): 381-384</t>
  </si>
  <si>
    <t>Bhatt,A.M.. Relative Toxicity of Emisan-6 and BHC 10% Dust on the Fish, Puntius ticto. J. Environ. Biol.12(4): 381-384, 1991. ECOREF #6399</t>
  </si>
  <si>
    <t>Birge,W.J.. Aquatic Toxicology of Trace Elements of Coal and Fly Ash. In: J.H.Thorp and J.W.Gibbons (Eds.), Dep.Energy Symp.Ser., Energy and Environmental Stress in Aquatic Systems, Augusta, GA48:219-240, 1978. ECOREF #5305</t>
  </si>
  <si>
    <t>Birge,W.J., J.A. Black, A.G. Westerman, and B.A. Ramey. Fish and Amphibian Embryos - a Model System for Evaluating Teratogenicity. Fundam. Appl. Toxicol.3:237-242, 1983. ECOREF #19124</t>
  </si>
  <si>
    <t>Birge,W.J., J.A. Black, A.G. Westerman, and J.E. Hudson. The Effects of Mercury on Reproduction of Fish and Amphibians. In: J.O.Nraigu (Ed.), The Biogeochemistry of Mercury in the Environment, Elsevier/North-Holland Biomedical Press:629-655, 1979. ECOREF #10189</t>
  </si>
  <si>
    <t>Birge,W.J., J.A. Black, A.G. Westerman, and J.E. Hudson. Aquatic Toxicity Tests on Inorganic Elements Occurring in Oil Shale. In: C.Gale (Ed.), EPA-600/9-80-022, Oil Shale Symposium: Sampling, Analysis and Quality Assurance, March 1979, U.S.EPA, Cincinnati, OH:519-534, 1980. ECOREF #11838</t>
  </si>
  <si>
    <t>Birge,W.J., J.A. Black, and A.G. Westerman. Evaluation of Aquatic Pollutants Using Fish and Amphibian Eggs as Bioassay Organisms. In: S.W.Nielsen, G.Migaki, and D.G.Scarpelli (Eds.), Symp.Animals Monitors Environ.Pollut.1977, Storrs, CT12:108-118, 1979. ECOREF #4943</t>
  </si>
  <si>
    <t>Birge,W.J., J.E. Hudson, J.A. Black, and A.G. Westerman. Embryo-Larval Bioassays on Inorganic Coal Elements and In Situ Biomonitoring of Coal-Waste Effluents. In: Symp., U.S.Fish Wildl.Serv., Dec.3-6, 1978, Surface Mining Fish Wildl.needs in Eastern U.S., WV:97-104, 1978. ECOREF #6199</t>
  </si>
  <si>
    <t>Birge,W.J., and J.A. Black. A Continuous Flow System Using Fish and Amphibian Eggs for Bioassay Determinations on Embryonic Mortality and Teratogenesis. EPA 560/5-77-002, U.S.EPA, Washington, D.C.:71 p., 1977. ECOREF #16136</t>
  </si>
  <si>
    <t>Black,J.A., and W.J. Birge. An Avoidance Response Bioassay for Aquatic Pollutants. Res.Report No.123, Water Resour.Res.Inst., Univ.of Kentucky, Lexington, KY:34-, 1980. ECOREF #5272</t>
  </si>
  <si>
    <t>Bowers III,M.A., D.E. Dostal, and J.F. Heisinger. Failure of Selenite to Protect Against Mercuric Chloride in Early Developmental Stages of the Japanese Ricefish (Oryzias latipes). Comp. Biochem. Physiol. C Comp. Pharmacol.66(2): 175-178, 1980. ECOREF #598</t>
  </si>
  <si>
    <t>Bresch,H.. Investigation of the Long-Term Action of Xenobiotics on Fish with Special Regard to Reproduction. Ecotoxicol. Environ. Saf.6(1): 102-112, 1982. ECOREF #10392</t>
  </si>
  <si>
    <t>Brkovic-Popovic,I., and M. Popovic. Study of the Toxicity of Mercury, Copper, Zinc and Trinitroresorcinol on Lebistes reticulateus, Method of Survival (Ispitivanje Toksicnosti Zive, Bakra, Cinka i Trinitrorezorcina na Lebistes reticulatus.  Bioogled Kratk. Arh. Hig. Rada Toksikol.28(1): 3-16, 1977. ECOREF #7455</t>
  </si>
  <si>
    <t>Buhl,K.J.. Relative Sensitivity of Three Endangered Fishes, Colorado Squawfish, Bonytail, and Razorback Sucker, to Selected Metal Pollutants. Ecotoxicol. Environ. Saf.37:186-192, 1997. ECOREF #18325</t>
  </si>
  <si>
    <t>Buhl,K.J., and S.J. Hamilton. Relative Sensitivity of Early Life Stages of Arctic Grayling, Coho Salmon, and Rainbow Trout to Nine Inorganics. Ecotoxicol. Environ. Saf.22:184-197, 1991. ECOREF #3956</t>
  </si>
  <si>
    <t>Bulus Rossini,G.D., and A.E. Ronco</t>
  </si>
  <si>
    <t>Sensitivity of Cichlasoma facetum (Cichlidae, Pisces) to Metals</t>
  </si>
  <si>
    <t>Bull. Environ. Contam. Toxicol.72(4): 763-768</t>
  </si>
  <si>
    <t>Bulus Rossini,G.D., and A.E. Ronco. Sensitivity of Cichlasoma facetum (Cichlidae, Pisces) to Metals. Bull. Environ. Contam. Toxicol.72(4): 763-768, 2004. ECOREF #74230</t>
  </si>
  <si>
    <t>Calamari,D., and R. Marchetti. The Toxicity of Mixtures of Metals and Surfactants to Rainbow Trout (Salmo gairdneri Rich.). Water Res.7(10): 1453-1464, 1973. ECOREF #978</t>
  </si>
  <si>
    <t>Call,D.J., L.T. Brooke, N. Ahmad, and J.E. Richter. Toxicity and Metabolism Studies with EPA (Environmental Protection Agency) Priority Pollutants and Related Chemicals in Freshwater Organisms. EPA 600/3-83-095, U.S.EPA, Duluth, MN:120 p., 1983. ECOREF #10579</t>
  </si>
  <si>
    <t>Call,D.J., L.T. Brooke, and N. Ahmad. Toxicity, Bioconcentration and Metabolism of Selected Chemicals in Aquatic Organisms. Third Quarterly Progress Report to EPA, U.S. EPA Cooperative Agreement No.CR 806864020:38 p., 1979. ECOREF #16044</t>
  </si>
  <si>
    <t>Call,D.J., L.T. Brooke, and N. Ahmad. Toxicity, Bioconcentration, and Metabolism of Selected Chemicals in Aquatic Organisms. Fourth Quarterly Progress Report to EPA, Agreement No.CR 806864020, University of Wisconsin, Superior, WI:80 p., 1980. ECOREF #120926</t>
  </si>
  <si>
    <t>Cardin,J.A.. Results of Acute Toxicity Tests Conducted with Mercury at ERL, Narragansett. Memo from J.A.Cardin to D.Hansen:6 p., 1985. ECOREF #156210</t>
  </si>
  <si>
    <t>Cha,S.S., and J.H. Shim. Toxicity of Heavy Metal Ions on Carp (Cyprinus carpio) Eggs. Proc. Coll. Nat. Sci.9(2): 151-156, 1984. ECOREF #86235</t>
  </si>
  <si>
    <t>Chan,K.K.S.. Chronic Effects of Methylmercury on the Reproduction of the Teleost Fish, Oryzias latipes. Ph.D.Thesis, University of British Columbia, Vancouver, Canada:135 p., 1977. ECOREF #7466</t>
  </si>
  <si>
    <t>Chan,K.M., L.L. Ku, P.C.Y. Chan, and W.K. Cheuk. Metallothionein Gene Expression in Zebrafish Embryo-Larvae and ZFL Cell-Line Exposed to Heavy Metal Ions. Mar. Environ. Res.62(suppl.1): S83 - S87, 2006. ECOREF #94046</t>
  </si>
  <si>
    <t>Chattopadhyay,S., K. Anam, and A.K. Aditya. Bioassay Evalution of Acute Toxicity Levels of Mercuric Chloride and Cadmium Chloride on the Early Growing Stages of Labeo rohita. J. Ecobiol.7(1): 41-47, 1995. ECOREF #18504</t>
  </si>
  <si>
    <t>Chayarat,C.. Acute Toxicity of Mercury, Lead and Their Mixtures to Pla Ka-Pong Khao, Lates calcarifer (Bloch). Abstracts of Master of Science Theses, Faculty of Fisheries, Kasetsart University, Bangkok, Thailand13:4-5, 1988. ECOREF #17725</t>
  </si>
  <si>
    <t>Choi,M.S., and N. Kinae. Toxic Effect of Micropollutants on Coastal Organisms I.  Toxicity on Some Marine Fishes. J. Korean Fish. Soc.27(6): 529-534, 1994. ECOREF #19233</t>
  </si>
  <si>
    <t>Clemens,H.P., and K.E. Sneed. Lethal Doses of Several Commercial Chemicals for Fingerling Channel Catfish. U.S.Fish.Wildl.Serv., Spec.Sci.Rep.- Fish No.316, Washington, DC:10 p., 1959. ECOREF #934</t>
  </si>
  <si>
    <t>Clemens,H.P., and K.E. Sneed. Effect of Temperature and Physiological Condition on Tolerance of Channel Catfish to Pyridylmercuric Acetate (PMA). Prog. Fish-Cult.20(4): 147-150, 1958. ECOREF #992</t>
  </si>
  <si>
    <t>Clemens,H.P., and K.E. Sneed. The Chemical Control of Some Diseases and Parasites of Channel Catfish. Prog. Fish-Cult.20(1): 8-15, 1958. ECOREF #2969</t>
  </si>
  <si>
    <t>Cui,K., Y. Liu, and L. Hou. Effects of Six Heavy Metals on Hatching Eggs and Survival of Larval of Marine Fish. Oceanol. Limnol. Sin.18(2): 138-144, 1987. ECOREF #3222</t>
  </si>
  <si>
    <t>Curtis,M.W., T.L. Copeland, and C.H. Ward</t>
  </si>
  <si>
    <t>Acute Toxicity of 12 Industrial Chemicals to Freshwater and Saltwater Organisms</t>
  </si>
  <si>
    <t>Water Res.13(2): 137-141</t>
  </si>
  <si>
    <t>Curtis,M.W., T.L. Copeland, and C.H. Ward. Acute Toxicity of 12 Industrial Chemicals to Freshwater and Saltwater Organisms. Water Res.13(2): 137-141, 1979. ECOREF #875</t>
  </si>
  <si>
    <t>Aquatic Toxicity of Substances Proposed for Spill Prevention Regulation</t>
  </si>
  <si>
    <t>In: Proc. Natl. Conf. Control of Hazardous Material Spills, Miami Beach, FL:99-103</t>
  </si>
  <si>
    <t>Curtis,M.W., T.L. Copeland, and C.H. Ward. Aquatic Toxicity of Substances Proposed for Spill Prevention Regulation. In: Proc. Natl. Conf. Control of Hazardous Material Spills, Miami Beach, FL:99-103, 1978. ECOREF #5735</t>
  </si>
  <si>
    <t>Curtis,M.W., and C.H. Ward</t>
  </si>
  <si>
    <t>Aquatic Toxicity of Forty Industrial Chemicals: Testing in Support of Hazardous Substance Spill Prevention Regulation</t>
  </si>
  <si>
    <t>J. Hydrol.51:359-367</t>
  </si>
  <si>
    <t>Curtis,M.W., and C.H. Ward. Aquatic Toxicity of Forty Industrial Chemicals: Testing in Support of Hazardous Substance Spill Prevention Regulation. J. Hydrol.51:359-367, 1981. ECOREF #2965</t>
  </si>
  <si>
    <t>D'Asaro,C.N.. Effects Assessment of Selected Chemicals on Estuarine and Marine Organisms. EPA-600/X-85/056, Environmental Research Laboratory, U.S. Environmental Protection Agency, Gulf Breeze,FL:77 p., 1985. ECOREF #82668</t>
  </si>
  <si>
    <t>Dalal,R., and S. Bhattacharya. Effect of Cadmium, Mercury, and Zinc on the Hepatic Microsomal Enzymes of Channa punctatus. Bull. Environ. Contam. Toxicol.52(6): 893-897, 1994. ECOREF #13692</t>
  </si>
  <si>
    <t>Daoust,P.Y.. Acute Pathological Effects of Mercury, Cadmium and Copper in Rainbow Trout. Ph.D.Thesis, Saskatoon, Saskatchewan:331 p., 1981. ECOREF #6116</t>
  </si>
  <si>
    <t>Das,A.K., and B.N. Misra</t>
  </si>
  <si>
    <t>Toxicity of MEMC (2-Methoxy Ethyl Mercuric Chloride) an Organomercurial Fungicide to Fish, Cyprinus carpio (L.)</t>
  </si>
  <si>
    <t>J. Environ. Biol.3(1): 19-21</t>
  </si>
  <si>
    <t>Das,A.K., and B.N. Misra. Toxicity of MEMC (2-Methoxy Ethyl Mercuric Chloride) an Organomercurial Fungicide to Fish, Cyprinus carpio (L.). J. Environ. Biol.3(1): 19-21, 1982. ECOREF #14100</t>
  </si>
  <si>
    <t>Das,K.K., S.G. Dastidar, S. Chakrabarty, and S.K. Banerjee. Toxicity of Mercury: A Comparative Study in Air-Breathing and Non Air-Breathing Fish. Hydrobiologia68(3): 225-229, 1980. ECOREF #400</t>
  </si>
  <si>
    <t>Deakins,D.E.. The Effects of Methylmercury Chloride on the Survival and Behavior of the Three-Spined Stickleback (Gasterosteus aculeatus L.). Ph.D.Thesis, University of Southern California, Los Angeles, CA:257 p., 1973. ECOREF #8816</t>
  </si>
  <si>
    <t>Denton,G.R.W., and C. Burdon-Jones. Environmental Effects on Toxicity of Heavy Metals to Two Species of Tropical Marine Fish from Northern Australia. Chem. Ecol.2(3): 233-249, 1986. ECOREF #4327</t>
  </si>
  <si>
    <t>Deshmukh,S.S., and V.B. Marathe. Size Related Toxicity of Copper and Mercury to Lebistes reticulatus (Peter), Labeo rohita (Ham.) and Cyprinus carpio Linn. Indian J. Exp. Biol.18:421-423, 1980. ECOREF #597</t>
  </si>
  <si>
    <t>Devi,K.M., and V. Gopal. Efficiency of Biological Heavy Metal Depollution Technique. Indian J. Environ. Health29(3): 189-193, 1986. ECOREF #68355</t>
  </si>
  <si>
    <t>Devlin,E.W.</t>
  </si>
  <si>
    <t>Acute Toxicity, Uptake and Histopathology of Aqueous Methyl Mercury to Fathead Minnow Embryos</t>
  </si>
  <si>
    <t>Ecotoxicology15(1): 97-110</t>
  </si>
  <si>
    <t>Devlin,E.W.. Acute Toxicity, Uptake and Histopathology of Aqueous Methyl Mercury to Fathead Minnow Embryos. Ecotoxicology15(1): 97-110, 2006. ECOREF #97384</t>
  </si>
  <si>
    <t>Devlin,E.W., and N.K. Mottet</t>
  </si>
  <si>
    <t>Embryotoxic Action of Methyl Mercury on Coho Salmon Embryos</t>
  </si>
  <si>
    <t>Bull. Environ. Contam. Toxicol.49(3): 449-454</t>
  </si>
  <si>
    <t>Devlin,E.W., and N.K. Mottet. Embryotoxic Action of Methyl Mercury on Coho Salmon Embryos. Bull. Environ. Contam. Toxicol.49(3): 449-454, 1992. ECOREF #5762</t>
  </si>
  <si>
    <t>Dey,S., and S. Bhattacharya. Ovarian Damage to Channa punctatus After Chronic Exposure to Low Concentrations of Elsan, Mercury, and Ammonia. Ecotoxicol. Environ. Saf.17(2): 247-257, 1989. ECOREF #446</t>
  </si>
  <si>
    <t>Dorfman,D.. Tolerance of Fundulus heteroclitus to Different Metals in Salt Waters. Bull. N. J. Acad. Sci.22(2): 21-23, 1977. ECOREF #3731</t>
  </si>
  <si>
    <t>Duncan,D.A., and J.F. Klaverkamp. Tolerance and Resistance to Cadmium in White Suckers (Catostomus commersoni) Previously Exposed to Cadmium, Mercury, Zinc, or Selenium. Can. J. Fish. Aquat. Sci.40(2): 128-138, 1983. ECOREF #10228</t>
  </si>
  <si>
    <t>Dutt,D., and A.K. Sharma. Toxicity and Respiratory Effects of Mercuric Chloride(HgCl2) and Methyl Mercuric Chloride(CH3HgCl) on Catfish, Mystus vittatus. Uttar Pradesh J. Zool.9(1): 43-47, 1989. ECOREF #280</t>
  </si>
  <si>
    <t>Eisler,R., and R.J. Hennekey. Acute Toxicities of Cd2+, Cr+6, Hg2+, Ni2+ and Zn2+ to Estuarine Macrofauna. Arch. Environ. Contam. Toxicol.6(2-3): 315-323, 1977. ECOREF #2253</t>
  </si>
  <si>
    <t>El Nady,F.E.. Toxicity of Mercury to Mugil capito Frys in Presence of EDTA and Copper Sulphate. Bull. Natl. Inst. Oceanogr. Fish.15(2): 163-169, 1989. ECOREF #14377</t>
  </si>
  <si>
    <t>El Sebae,A.H., M.A. El Amayem, I. Sharaf, and M. Massod. Factors Affecting Acute and Chronic Toxicity of Chlorinated Pesticides and Their Biomagnification in Alexandria Region. FAO Fish. Rep.334(suppl.): 73-79, 1986. ECOREF #13099</t>
  </si>
  <si>
    <t>El-Bouhy,Z., A.M. Alkelch, G. Saleh, and A.M. Ali. Effects of Heavy Metals intoxication on Some Fresh Water Fish. Zag. J. Pharm. Sci.2(2): 73-90, 1993. ECOREF #45153</t>
  </si>
  <si>
    <t>El-Sebae,A.H.. Acute and Chronic Toxicity to Marine Biota of Widely Used Dispersants, PCBs, Chlorinated Pesticides and Their Combinations and Their Biomagnification in Alexandria Region. MAP Tech. Rep. Ser.10:109-118, 1987. ECOREF #18337</t>
  </si>
  <si>
    <t>Gaikwad,S.A.. Acute Toxicity of Mercury, Copper and Selenium to the Fish Etroplus maculatus. Environ. Ecol.7(3): 694-696, 1989. ECOREF #3054</t>
  </si>
  <si>
    <t>Gill,T.S., and J.C. Pant. Effects of Sublethal Concentrations of Mercury in a Teleost Puntius conchonius: Biochemical and Haematological Responses. Indian J. Exp. Biol.19(6): 571-573, 1981. ECOREF #9465</t>
  </si>
  <si>
    <t>Gopal,V., S. Parvathy, and P.R. Balasubramanian. Effect of Heavy Metals on the Blood Protein Biochemistry of the Fish Cyprinus carpio and Its Use as a Bio-Indicator of Pollution Stress. Environ. Monit. Assess.48:117-124, 1997. ECOREF #45148</t>
  </si>
  <si>
    <t>Gopal,V., and K. Maheswari Devi. Influence of Nutritional Status on the Median Tolerance Limits (LC50) of Ophiocephalus striatus for Certain Heavy Metal and Pesticide Toxicants. Indian J. Environ. Health33(3): 393-394, 1991. ECOREF #7624</t>
  </si>
  <si>
    <t>Guerra,M., and N. Comodo. Possibilita' di Utilizzazione del Test di Ittiotossicita' per una Valutazione dei Limiti di Accettabilita' Negli Effluenti Industriali di Alcune Sost. Boll. Soc. Ital. Biol. Sper.48(22): 898-901, 1972. ECOREF #10309</t>
  </si>
  <si>
    <t>Gupta,P.K., and K.V. Sastry. Alterations in the Activities of Three Dehydrogenases in the Digestive System of Two Teleost Fishes Exposed to Mercuric Chloride. Environ. Res.24:15-23, 1981. ECOREF #2591</t>
  </si>
  <si>
    <t>Haga,Y., H. Haga, T. Hagino, and T. Kariya. Studies on the Post-Mortem Identification of the Pollutant in Fish Killed by Water Pollution - XII. Acute Poisoning with Mercury (1). Nippon Suisan Gakkaishi36(3): 225-231, 1970. ECOREF #8356</t>
  </si>
  <si>
    <t>Hale,J.G.</t>
  </si>
  <si>
    <t>Toxicity of Metal Mining Wastes</t>
  </si>
  <si>
    <t>Bull. Environ. Contam. Toxicol.17(1): 66-73</t>
  </si>
  <si>
    <t>Hale,J.G.. Toxicity of Metal Mining Wastes. Bull. Environ. Contam. Toxicol.17(1): 66-73, 1977. ECOREF #861</t>
  </si>
  <si>
    <t>Hamdy,M.K.. Biochemical Transformation and Detoxification of Mercury in Aquatic Environment. Tech.Rep.Project No.B-069-GA, Environ.Resource Center, Georgia Inst.of Technology, Atlanta, GA:86 p., 1977. ECOREF #14401</t>
  </si>
  <si>
    <t>Hamilton,S.J., and K.J. Buhl. Safety Assessment of Selected Inorganic Elements to Fry of Chinook Salmon (Oncorhynchus tshawytscha). Ecotoxicol. Environ. Saf.20(3): 307-324, 1990. ECOREF #3526</t>
  </si>
  <si>
    <t>Hansen,D.J.. Section on Acute Toxicity Tests to be Inserted in the April 1983 Report on Site Specific FAV's. March 21st Memo from D.J.Hansen, U.S.EPA, Gulf Breeze, FL, to W.A.Brungs, U.S.EPA, Narragansette, RI:7 p., 1983. ECOREF #3732</t>
  </si>
  <si>
    <t>Hanumante,M.M., and S.S. Kulkarni. Acute Toxicity of Two Molluscicides, Mercuric Chloride and Pentachlorophenol to a Freshwater Fish (Channa gachua). Bull. Environ. Contam. Toxicol.23(6): 725-727, 1979. ECOREF #576</t>
  </si>
  <si>
    <t>Hashimoto,Y., and Y. Nishiuchi. Establishment of Bioassay Methods for the Evaluation of Acute Toxicity of Pesticides to Aquatic Organisms. J. Pestic. Sci.6(2): 257-264, 1981. ECOREF #5761</t>
  </si>
  <si>
    <t>Hawryshyn,C.W., and W.C. Mackay. Toxicity and Tissue Uptake of Methylmercury Administered Intraperitoneally to Rainbow Trout (Salmo gairdneri Richardson). Bull. Environ. Contam. Toxicol.23(1-2): 79-86, 1979. ECOREF #5388</t>
  </si>
  <si>
    <t>Heisinger,J.F., C.D. Hansen, and J.H. Kim. Effect of Selenium Dioxide on the Accumulation and Acute Toxicity of Mercuric Chloride in Goldfish. Arch. Environ. Contam. Toxicol.8(3): 279-283, 1979. ECOREF #5389</t>
  </si>
  <si>
    <t>Heisinger,J.F., and W. Green. Mercuric Chloride Uptake by Eggs of the Ricefish and Resulting Teratogenic Effects. Bull. Environ. Contam. Toxicol.14(6): 665-673, 1975. ECOREF #15226</t>
  </si>
  <si>
    <t>Helmy,M.M., A.E. Lemke, P.G. Jacob, and Y.Y. Al-Sultan. Haematological Changes in Kuwait Mullet, Liza macrolepis (Smith), Induced by Heavy Metals. Indian J. Mar. Sci.8(4): 278-281, 1979. ECOREF #13889</t>
  </si>
  <si>
    <t>Hilmy,A.M., M.B. Shabana, and M.M. Saied. A Comparative Study of Mercury Poisoning on Aphanius dispar (Teleostei), Sergestes lucens (Crustacea) and Modiolus modiolus (Mollusca) of the Red Sea. Comp. Biochem. Physiol. C Comp. Pharmacol.68:199-204, 1981. ECOREF #11326</t>
  </si>
  <si>
    <t>Hilmy,A.M., N.A. El Domiaty, A.Y. Daabees, and F.I. Moussa. Short-Term Effects of Mercury on Survival, Behaviour, Bioaccumulation and Ionic Pattern in the Catfish (Clarias lazera). Comp. Biochem. Physiol. C Comp. Pharmacol.87(2): 303-308, 1987. ECOREF #12718</t>
  </si>
  <si>
    <t>German Dataset</t>
  </si>
  <si>
    <t>Holcombe,G.W., G.L. Phipps, and J.T. Fiandt. Toxicity of Selected Priority Pollutants to Various Aquatic Organisms. Ecotoxicol. Environ. Saf.7(4): 400-409, 1983. ECOREF #10417</t>
  </si>
  <si>
    <t>Hori,H., M. Tateishi, K. Takayanagi, and H. Yamada. Applicability of Artificial Seawater as a Rearing Seawater for Toxicity Tests of Hazardous Chemicals by Marine Fish Species. Nippon Suisan Gakkaishi(4): 614-622, 1996. ECOREF #16999</t>
  </si>
  <si>
    <t>Jackim,E., J.M. Hamlin, and S. Sonis. Effects of Metal Poisoning on Five Liver Enzymes in the Killifish (Fundulus heteroclitus). J. Fish. Res. Board Can.27(2): 383-390, 1970. ECOREF #9700</t>
  </si>
  <si>
    <t>Jagadeesan,G., and S. Vijayalakshmi. Evaluation of Mercury Toxicity on the Fish Labeo rohita (Ham.) Fingerlings in a Calendar Year. Environ. Ecol.16(4): 885-890, 1998. ECOREF #19526</t>
  </si>
  <si>
    <t>James,R., K. Sampath, V. Jancy Pattu, and G. Devakiamma. Utilization of Eichhornia crassipes for the Reduction of Mercury Toxicity on Food Transformation in Heteropneustes fossilis. J. Aquacult. Trop.7:189-196, 1992. ECOREF #7385</t>
  </si>
  <si>
    <t>James,R., K. Sampath, V. Sivakumar, S. Babu, and P. Shanmuganandam. Toxic Effects of Copper and Mercury on Food Intake, Growth and Proximate Chemical Composition in Heteropneustes fossilis. J. Environ. Biol.16(1): 1-6, 1995. ECOREF #14222</t>
  </si>
  <si>
    <t>James,R., K. Sampath, and G. Devakiamma. Accumulation and Depuration of Mercury in a Catfish Heteropneustes fossilis (Pisces: Heteropneustidae) Exposed to Sublethal Doses of the Element. Asian Fish. Sci.6(2): 183-191, 1993. ECOREF #16825</t>
  </si>
  <si>
    <t>James,R., V.J. Pattu, G. Devakiamma, and K. Sampath. Impact of Sublethal Levels of Mercury on Glycogen and Selected Respiratory Enzymes in Heteropneustes fossilis and Role of Water Hyacinth in Reduction. Indian J. Fish.38(4): 249-252, 1991. ECOREF #17206</t>
  </si>
  <si>
    <t>Joshi,A.G., and M.S. Rege. Acute Toxicity of Some Pesticides &amp; a Few Inorganic Salts to the Mosquito Fish Gambusia affinis (Baird &amp; Girard). Indian J. Exp. Biol.18:435-437, 1980. ECOREF #568</t>
  </si>
  <si>
    <t>Kaewamatawong,T., K. Rattanapinyopituk, A. Ponpornpisit, N. Pirarat, S. Ruangwises, and A. Rungsipipat. Short-Term Exposure of Nile Tilapia (Oreochromis niloticus) to Mercury Histopathological Changes, Mercury Bioaccumulation, and Protective Role of Metallothioneins in Different Exposure Routes. Toxicol. Pathol.41(3): 470-479, 2013. ECOREF #172243</t>
  </si>
  <si>
    <t>Kaur,K., and A. Dhawan. Metal Toxicity to Different Life Stages of Cyprinus carpio Linn.. Indian J. Ecol.21(2): 93-98, 1994. ECOREF #45108</t>
  </si>
  <si>
    <t>Khan,A.T., and J.S. Weis. Effect of Methylmercury on Egg and Juvenile Viability in Two Populations of Killifish Fundulus heteroclitus. Environ. Res.44:272-278, 1987. ECOREF #5602</t>
  </si>
  <si>
    <t>Khan,A.T., and J.S. Weis. Effect of Mercuric Chloride on Eggs and Juvenile Viability in Two Populations of Killifish. Mar. Pollut. Bull.18(9): 504-505, 1987. ECOREF #8494</t>
  </si>
  <si>
    <t>Khan,A.T., and J.S. Weis. Effects of Embryonic Pre-Exposure to Mercury on Larval Tolerance in Two Populations of Killifish (Fundulus heteroclitus). Environ. Sci.2(4): 201-207, 1994. ECOREF #16895</t>
  </si>
  <si>
    <t>Khangarot,B.S.. The Toxic Effects of Mercury Ions on a Freshwater Teleost, Puntius sophore (Hamilton), as Assessed by Bioassay and Histopathological Indices. Acta Hydrochim. Hydrobiol.9(4): 391-400, 1981. ECOREF #10029</t>
  </si>
  <si>
    <t>Khangarot,B.S.. Effect of Zinc, Copper and Mercury on Channa marulius (Hamilton). Acta Hydrochim. Hydrobiol.9(6): 639-649, 1981. ECOREF #10721</t>
  </si>
  <si>
    <t>Kilch,L.R.. The Effect of Selected Concentrations of Selenium Dioxide on the Acute Toxicity of Mercuric Chloride to the Fathead Minnow (Pimephales promelas Rafinesque). M.S. Thesis, Tennessee Technological University, Cookeville, TN:29 p., 1976. ECOREF #167639</t>
  </si>
  <si>
    <t>Kirubagaran,R., and K.P. Joy. Toxic Effects of Three Mercurial Compounds on Survival, and Histology of the Kidney of the Catfish Clarias batrachus (L.). Ecotoxicol. Environ. Saf.15(2): 171-179, 1988. ECOREF #12890</t>
  </si>
  <si>
    <t>Kitamura,H.. Relation Between the Toxicity of Some Toxicants to the Aquatic Animals (Tanichthys albonubes and Neocaridina denticulata) and the Hardness of the Test Solution. Bull. Fac. Fish. Nagasaki Univ. (Chodai Sui Kempo)67:13-19, 1990. ECOREF #5459</t>
  </si>
  <si>
    <t>Klaunig,J., S. Koepp, and M. McCormick. Acute Toxicity of a Native Mummichog Population (Fundulus heteroclitus) to Mercury. Bull. Environ. Contam. Toxicol.14(5): 534-536, 1975. ECOREF #5515</t>
  </si>
  <si>
    <t>Krishnakumari,L., P.K. Varshney, S.N. Gajbhiye, K. Govindan, and V.R. Nair. Toxicity of Some Metals on the Fish Therapon jarbua (Forsskal, 1775). Indian J. Mar. Sci.12(1): 64-66, 1983. ECOREF #11014</t>
  </si>
  <si>
    <t>Krishnani,K.K., I.S. Azad, M. Kailasam, A.R. Thirunavukkarasu, B.P. Gupta, K.O. Joseph, M. Muralidhar, and M. Abraham. Acute Toxicity of Some Heavy Metals to Lates calcarifer Fry with a Note on Its Histopathological Manifestations. J. Environ. Sci. Health. Part A, Environ. Sci. Eng. Toxic Hazard. Substance Control38(4): 645-655, 2003. ECOREF #78035</t>
  </si>
  <si>
    <t>Kuhn,R., and J.H. Canton. Comparative Hydrobiological-Toxicological Results in Micro- and Macroorganisms of Biological Spectra (Vergleichende Hydrobiologisch-Toxikologische Befunde an Mikro- und Makroorganismen Biologischer Spektren). In:  K.Aurand and J.Spaander (Eds.), Reinhaltung des Wassers, Verlag, Berlin, GER:58-68, 1979. ECOREF #67826</t>
  </si>
  <si>
    <t>Lakshmi,R., R. Kundu, and A.P. Mansuri. Toxicity of Mercury to Mudskipper, Boleophthalmus dentatus (Cuv. and Val.). Part 1: Changes in the Activity of ATPAses in Gills. Acta Hydrochim. Hydrobiol.18(5): 605-611, 1990. ECOREF #9573</t>
  </si>
  <si>
    <t>Lan,W., and N. Chen. Acute Toxicity of Hg, Cu, Cd, Zn to Larvae of Red Sea Bream, Chrysophrys major. Mar. Sci.5:56-60, 1991. ECOREF #9522</t>
  </si>
  <si>
    <t>Lorz,H.W., R.H. Williams, and C.A. Fustish. Effects of Several Metals on Smolting of Coho Salmon. EPA-600/3-78-090, U.S.EPA, Corvallis, OR:84 p., 1978. ECOREF #15034</t>
  </si>
  <si>
    <t>MacLeod,J.C., and E. Pessah. Temperature Effects on Mercury Accumulation, Toxicity, and Metabolic Rate in Rainbow Trout (Salmo gairdneri). J. Fish. Res. Board Can.30:485-492, 1973. ECOREF #2460</t>
  </si>
  <si>
    <t>Mallatt,J., M.G. Barron, and C. McDonough. Acute Toxicity of Methyl Mercury to the Larval Lamprey, Petromyzon marinus. Bull. Environ. Contam. Toxicol.37(2): 281-288, 1986. ECOREF #11970</t>
  </si>
  <si>
    <t>Manoj,K., and G. Ragothaman. Mercury, Copper and Cadmium Induced Changes in the Total Proteins Level in Muscle Tissue of an Edible Estuarine Fish, Boleophthalmus dussumieri (CUV). J. Environ. Biol.20(3): 231-234, 1999. ECOREF #51869</t>
  </si>
  <si>
    <t>Matida,Y., H. Kumada, S. Kimura, Y. Saiga, T. Nose, M. Yokote, and H. Kawatsu. Toxicity of Mercury Compounds to Aquatic Organisms and Accumulation of the Compounds by the Organisms. Bull. Freshw. Fish. Res. Lab. (Tokyo)21(2): 197-227, 1971. ECOREF #503</t>
  </si>
  <si>
    <t>Mayer,F.L.,Jr., and M.R. Ellersieck</t>
  </si>
  <si>
    <t>Manual of Acute Toxicity: Interpretation and Data Base for 410 Chemicals and 66 Species of Freshwater Animals</t>
  </si>
  <si>
    <t>USDI Fish and Wildlife Service, Publication No.160, Washington, DC:505 p.</t>
  </si>
  <si>
    <t>USGS Acute Toxicity Database</t>
  </si>
  <si>
    <t>Mayer,F.L.,Jr., and M.R. Ellersieck. Manual of Acute Toxicity: Interpretation and Data Base for 410 Chemicals and 66 Species of Freshwater Animals. USDI Fish and Wildlife Service, Publication No.160, Washington, DC:505 p., 1986. ECOREF #6797</t>
  </si>
  <si>
    <t>McKim,J.M., G.F. Olson, G.W. Holcombe, and E.P. Hunt. Long-Term Effects of Methylmercuric Chloride on Three Generations of Brook Trout (Salvelinus fontinalis): Toxicity, Accumulation, Distribution and Elimination. J. Fish. Res. Board Can.33(12): 2726-2739, 1976. ECOREF #6031</t>
  </si>
  <si>
    <t>Menezes,M.R., and S.Z. Qasim. Determination of Acute Toxicity Levels of Mercury to the Fish Tilapia mossambica (Peters). Proc. Indian Acad. Sci. Anim. Sci.92(5): 375-380, 1983. ECOREF #11086</t>
  </si>
  <si>
    <t>Mitra,S.. C-Reactive Protein in the Freshwater Teleost, Channa punctatus: Interaction with Xenobiotics. Ph.D. Thesis (Synopsis), Visva-Bharah Univ., Santiniketan, India:4 p., 1991. ECOREF #17837</t>
  </si>
  <si>
    <t>Mohan,C.V., T.R.C. Gupta, and N.R. Menon. Acute Toxicity of Mercury on the Early Developmental Stages of Cirrhina mrigala (Ham.). Indian J. Fish.33(1): 133-136, 1986. ECOREF #3307</t>
  </si>
  <si>
    <t>Nagashima,Y., T. Kikuchi, and M. Chiba. Toxicity and Accumulation of Mercury in Fish, the Himedaka Oryzias latipes. Nippon Suisan Gakkaishi50(1): 95-99, 1984. ECOREF #10701</t>
  </si>
  <si>
    <t>Naidu,K.A., and R. Ramamurthi. Histological Observations in Gills of the Teleost Sarotherodon mossambicus with Reference to Mercury Toxicity. Ecotoxicol. Environ. Saf.7(5): 455-462, 1983. ECOREF #10499</t>
  </si>
  <si>
    <t>Naidu,K.A., and R. Ramamurthi. Acute Effect of Mercury Toxicity on Some Enzymes in Liver of Teleost Sarotherodon mossambicus. Ecotoxicol. Environ. Saf.8(3): 215-218, 1984. ECOREF #10702</t>
  </si>
  <si>
    <t>Nammalwar,P.. Pollution Impact and Management of the Coastal Estuaries Around Madras, India. In: N.B.Nair (Ed.), Proc.of the Natl.Semin.on Estuarine Manage., June 4-5, 1987, Trivandrum, India:190-193, 1987. ECOREF #3790</t>
  </si>
  <si>
    <t>Nishiuchi,Y., and Y. Hashimoto. Toxicity of Pesticides to Some Fresh Water Organisms. Rev. Plant Prot. Res.2:137-139, 1969. ECOREF #2682</t>
  </si>
  <si>
    <t>Nishiuchi,Y., and Y. Hashimoto. Toxicity of Pesticide Ingredients to Some Fresh Water Organisms. Sci. Pest Control (Botyu-Kagaku)32(1): 5-11, 1967. ECOREF #15192</t>
  </si>
  <si>
    <t>Pandey,S., R. Kumar, S. Sharma, N.S. Nagpure, S.K. Srivastava, and M.S. Verma. Acute Toxicity Bioassays of Mercuric Chloride and Malathion on Air-Breathing Fish Channa punctatus (Bloch). Ecotoxicol. Environ. Saf.61(1): 114-120, 2005. ECOREF #81095</t>
  </si>
  <si>
    <t>Park,J.S., and H.G. Kim. Bioassays on Marine Organisms.  III.  Acute Toxicity Test of Mercury, Copper and Cadmium to Yellowtail, Seriola quinqueradiata and Rock Bream, Oplegnathus fasciatus. J. Korean Fish. Soc.12(2): 119-123, 1979. ECOREF #8420</t>
  </si>
  <si>
    <t>Paulose,P.V.. Comparative Study of Inorganic and Organic Mercury Poisoning on Selected Freshwater Organisms. J. Environ. Biol.9(2): 203-206, 1988. ECOREF #12901</t>
  </si>
  <si>
    <t>Portmann,J.E.. Results of Acute Toxicity Tests with Marine Organisms, Using a Standard Method. In: M.Ruivo (Ed.), Marine Pollution and Sea Life, FAO, Rome, Italy / Fishing News (Books) Ltd., London, England:212-217, 1972. ECOREF #9258</t>
  </si>
  <si>
    <t>Portmann,J.E., and K.W. Wilson. The Toxicity of 140 Substances to the Brown Shrimp and Other Marine Animals. Shellfish Information Leaflet No.22 (2nd Ed.), Ministry of Agric.Fish.Food, Fish.Lab.Burnham-on-Crouch, Essex, and Fish Exp.Station Conway, North Wales:12 p., 1971. ECOREF #906</t>
  </si>
  <si>
    <t>Prakasam,V.R.. Salinity Effect on the Toxicity of HgCl2 in Oreochromis mossambicus. Indian J. Environ. Health31(4): 339-344, 1989. ECOREF #7990</t>
  </si>
  <si>
    <t>Qureshi,A.A., K.W. Flood, S.R. Thompson, S.M. Janhurst, C.S. Inniss, and D.A. Rokosh. Comparison of a Luminescent Bacterial Test with Other Bioassays for Determining Toxicity of Pure Compounds and Complex Effluents. ASTM Spec. Tech. Publ.:179-195, 1982. ECOREF #15923</t>
  </si>
  <si>
    <t>Qureshi,S.A., and A.B. Saksena. The Acute Toxicity of Some Heavy Metals to Tilapia mossambica (Peters). Aqua Sci. Tech. Reviews (India)1:19-20, 1980. ECOREF #5627</t>
  </si>
  <si>
    <t>Radhakrishnaiah,K., A. Suresh, and B. Sivaramakrishna. Effect of Sublethal Concentration of Mercury and Zinc on the Energistics of a Freshwater Fish Cyprinus carpio (Linnaeus). Acta Biol. Hung.44(4): 375-385, 1993. ECOREF #17040</t>
  </si>
  <si>
    <t>Rai,R.. Responses of Serum Protein in a Freshwater Fish to Experimental Mercury Poisoning. J. Environ. Biol.8(Suppl. 2): 225-228, 1987. ECOREF #12640</t>
  </si>
  <si>
    <t>Rajan,M.T., and T.K. Banerjee. Histopathological Changes in the Respiratory Epithelium of the Air-Breathing Organ (Branchial Diverteculum) of the Live Fish Heteropneustes fossilis. J. Freshw. Biol.5(3): 269-275, 1993. ECOREF #13482</t>
  </si>
  <si>
    <t>Rehwoldt,R., L.W. Menapace, B. Nerrie, and D. Allessandrello. The Effect of Increased Temperature upon the Acute Toxicity of Some Heavy Metal Ions. Bull. Environ. Contam. Toxicol.8(2): 91-96, 1972. ECOREF #2002</t>
  </si>
  <si>
    <t>Roales,R.R.. The Effects of Sub-lethal Doses of Methylmercury and Copper, Applied Separately and Jointly, on the Immune Response of the Blue Gourami, Trichogaster trichopterus. Ph.D.Thesis, New York University:103 p., 1973. ECOREF #111005</t>
  </si>
  <si>
    <t>Roales,R.R., and A. Perlmutter. Toxicity of Methylmercury and Copper, Applied Singly and Jointly, to the Blue Gourami, Trichogaster trichopterus. Bull. Environ. Contam. Toxicol.12(5): 633-639, 1974. ECOREF #5921</t>
  </si>
  <si>
    <t>Saksena,D.N., and A. Agarwal. Effect of Mercuric Chloride intoxication on Ovarian Activity of a Teleostean Fish, Channa punctatus (Bloch). Int. J. Acad. Ichthyol.7(1): 1-6, 1986. ECOREF #17836</t>
  </si>
  <si>
    <t>Sastry,K.V., P.K. Gupta, and P.V. Malik. A Comparative Study of the Effect of Acute and Chronic Mercuric Chloride Treatment on the Activities of a Few Digestive Enzymes of a Teleost. Bull. Environ. Contam. Toxicol.22(1/2): 28-34, 1979. ECOREF #5575</t>
  </si>
  <si>
    <t>Sastry,K.V., and K. Sharma. Effects of Mercuric Chloride on the Activities of Brain Enzymes in a Fresh Water Teleost, Ophiocephalus (Channa) punctatus. Arch. Environ. Contam. Toxicol.9(4):425-430, 1980. ECOREF #7137</t>
  </si>
  <si>
    <t>Sastry,K.V., and M.K. Agrawal. Mercuric Chloride Induced Enzymological Changes in Kidney and Ovary of a Teleost Fish, Channa punctatus. Bull. Environ. Contam. Toxicol.22(1/2): 38-43, 1979. ECOREF #5839</t>
  </si>
  <si>
    <t>Sastry,K.V., and P.K. Gupta. Changes in the Activities of Some Digestive Enzymes of Channa punctatus, Exposed Chronically to Mercuric Chloride. J. Environ. Sci. Health Part B Pestic. Food Contam. Agric. Wastes15(1): 109-119, 1980. ECOREF #599</t>
  </si>
  <si>
    <t>Sastry,K.V., and P.K. Gupta. Effect of Mercuric Chloride on the Digestive System of Channa punctatus: A Histopathological Study. Environ. Res.16(3): 270-278, 1978. ECOREF #5840</t>
  </si>
  <si>
    <t>Sastry,K.V., and P.K. Gupta. Effect of Mercuric Chloride on the Digestive System of a Teleost Fish, Channa punctatus. Bull. Environ. Contam. Toxicol.20(3): 353-360, 1978. ECOREF #5841</t>
  </si>
  <si>
    <t>Saxena,A.B., D.S. Rao, and Z.U. Khan. Studies on the Acute Toxicities of Copper, Mercury, and Cadmium to Danio malabaricus and Puntius ticto. J. Environ. Sci. Health. Part A, Environ. Sci. Eng. Toxic Hazard. Substance Control17(5): 657-665, 1982. ECOREF #10570</t>
  </si>
  <si>
    <t>Saxena,O.P., and A. Parashari. Comparative Study of the Toxicity of Six Heavy Metals to Channa punctatus. J. Environ. Biol.4(2): 91-94, 1983. ECOREF #10762</t>
  </si>
  <si>
    <t>Saxena,R., and A.P. Tyagi. Effect of Mercuric Chloride on the Phosphatases in the Accessory Respiratory Organs of Clarias batrachus. Hydrobiologia63(3): 209-211, 1979. ECOREF #7244</t>
  </si>
  <si>
    <t>Selderslaghs,I.W.T., R. Blust, and H.E. Witters. Feasibility Study of the Zebrafish Assay as an Alternative Method to Screen for Developmental Toxicity and Embryotoxicity Using a Training Set of 27 Compounds. Reprod. Toxicol.33(2): 142-154, 2012. ECOREF #158995</t>
  </si>
  <si>
    <t>Servizi,J.A., and D.W. Martens</t>
  </si>
  <si>
    <t>Effects of Selected Heavy Metals on Early Life of Sockeye and Pink Salmon</t>
  </si>
  <si>
    <t>Rep.No.39, Int.Pacific Salmon Fish.Comm.(Br.Col.):26 p.</t>
  </si>
  <si>
    <t>Servizi,J.A., and D.W. Martens. Effects of Selected Heavy Metals on Early Life of Sockeye and Pink Salmon. Rep.No.39, Int.Pacific Salmon Fish.Comm.(Br.Col.):26 p., 1978. ECOREF #8441</t>
  </si>
  <si>
    <t>Sharma,D.C., and P.S. Davis. Effect of Sodium Selenite and Selenomethionine on the Accumulation and Acute Toxicity of Mercuric and Methylmercuric Chloride in the Goldfish. Indian J. Exp. Biol.18(1): 82-84, 1980. ECOREF #2845</t>
  </si>
  <si>
    <t>Sharp,J.R.. The Effect of Exposure Duration to Mercury on the Development of the Orangethroat Darter, Etheostoma spectabile. Trans. Mo. Acad. Sci.26:116-, 1992. ECOREF #4150</t>
  </si>
  <si>
    <t>Sharp,J.R., and J.M. Neff. Effects of the Duration of Exposure to Mercuric Chloride on the Embryogenesis of the Estuarine Teleost, Fundulus heteroclitus. Mar. Environ. Res.3(3): 195-213, 1980. ECOREF #5634</t>
  </si>
  <si>
    <t>Sharp,J.R., and J.M. Neff. The Toxicity of Mercuric Chloride and Methylmercuric Chloride to Fundulus heteroclitus Embryos in Relation to Exposure Conditions. Environ. Biol. Fishes7(3): 277-284, 1982. ECOREF #10517</t>
  </si>
  <si>
    <t>Shaw,B.P., A. Sahu, and A.K. Panigrahi. Comparative Toxicity of an Effluent from a Chlor-Alkali Industry and HgCl2. Bull. Environ. Contam. Toxicol.45(2): 280-287, 1990. ECOREF #3328</t>
  </si>
  <si>
    <t>Shrivastava,S., K.S. Rao, S. Dhanekar, and S.S. Pandya. Determination of Acute Mercury Toxicity to Developing Stages of Cyprinus carpio and Cirrhinus mrigala. Fish. Technol.25(1): 29-31, 1988. ECOREF #3312</t>
  </si>
  <si>
    <t>Shyong,W.J., and H.C. Chen. Acute Toxicity of Copper, Cadmium, and Mercury to the Freshwater Fish Varicorhinus barbatus and Zacco barbata. Dongwu Xuekan11(1): 33-45, 2000. ECOREF #67698</t>
  </si>
  <si>
    <t>Sindhe,V.R., M.U. Veeresh, and R.S. Kulkarni. Ovarian Changes in Response to Heavy Metal Exposure to the Fish, Notopterus notopterus (Pallas). J. Environ. Biol.23(2): 137-141, 2002. ECOREF #65402</t>
  </si>
  <si>
    <t>Singh,A., and J.S.D. Munshi. The Effects of Heavy Metals on Gills of Fishes:  A Morphometric Study. J. Freshw. Biol.2(1): 69-72, 1990. ECOREF #9289</t>
  </si>
  <si>
    <t>Sinha,T.K.P., and K. Kumar. Acute Toxicity of Mercuric Chloride to Anabas testudineus (Bloch). Environ. Ecol.10(3): 720-722, 1992. ECOREF #8294</t>
  </si>
  <si>
    <t>Sivaramakrishna,B., and K. Radhakrishnaiah</t>
  </si>
  <si>
    <t>Impact of Sublethal Concentration of Mercury on Nitrogen Metabolism of the Freshwater Fish, Cyprinus carpio (Linnaeus)</t>
  </si>
  <si>
    <t>J. Environ. Biol.19(2): 111-117</t>
  </si>
  <si>
    <t>Sivaramakrishna,B., and K. Radhakrishnaiah. Impact of Sublethal Concentration of Mercury on Nitrogen Metabolism of the Freshwater Fish, Cyprinus carpio (Linnaeus). J. Environ. Biol.19(2): 111-117, 1998. ECOREF #19133</t>
  </si>
  <si>
    <t>Slabbert,J.L., and E.A. Venter. Biological Assays for Aquatic Toxicity Testing. Water Sci. Technol.39(10/11): 367-373, 1999. ECOREF #61447</t>
  </si>
  <si>
    <t>Slooff,W.. A Comparative Study on the Short-Term Effects of 15 Chemicals on Fresh Water Organisms of Different Tropic Levels. Natl.Tech.Inf.Serv., Springfield, VA:25 p., 1982. ECOREF #14863</t>
  </si>
  <si>
    <t>Slooff,W., J.H. Canton, and J.L.M. Hermens. Comparison of the Susceptibility of 22 Freshwater Species to 15 Chemical Compounds. I. (Sub)Acute Toxicity Tests. Aquat. Toxicol.4(2): 113-128, 1983. ECOREF #10574</t>
  </si>
  <si>
    <t>Snarski,V.M., and G.F. Olson. Chronic Toxicity and Bioaccumulation of Mercuric Chloride in the Fathead Minnow (Pimephales promelas). Aquat. Toxicol.2:143-156, 1982. ECOREF #15318</t>
  </si>
  <si>
    <t>Somsiri,C.. Acute Toxicity of Mercury, Copper and Zinc to the Nile tilapia. Thai Fish. Gaz.35(3): 313-318, 1982. ECOREF #17294</t>
  </si>
  <si>
    <t>Spehar,R.L., and J.T. Fiandt</t>
  </si>
  <si>
    <t>Acute and Chronic Effects of Water Quality Criteria-Based Metal Mixtures on Three Aquatic Species</t>
  </si>
  <si>
    <t>Environ. Toxicol. Chem.5(10): 917-931</t>
  </si>
  <si>
    <t>Spehar,R.L., and J.T. Fiandt. Acute and Chronic Effects of Water Quality Criteria-Based Metal Mixtures on Three Aquatic Species. Environ. Toxicol. Chem.5(10): 917-931, 1986. ECOREF #12093</t>
  </si>
  <si>
    <t>Svobodova,Z., J. Machova, R. Faina, A. Kocova, and P. Kunce</t>
  </si>
  <si>
    <t>Acute Toxicity of Selected Pesticides to Aquatic Organisms</t>
  </si>
  <si>
    <t>Bull. V. U. R. H. Vodnany (Non-English)1:8-20</t>
  </si>
  <si>
    <t>Svobodova,Z., J. Machova, R. Faina, A. Kocova, and P. Kunce. Acute Toxicity of Selected Pesticides to Aquatic Organisms. Bull. V. U. R. H. Vodnany (Non-English)1:8-20, 1986. ECOREF #941</t>
  </si>
  <si>
    <t>Tscheu-Schluter,M.</t>
  </si>
  <si>
    <t>On the Toxicity of Simple and Complex Cyanides to Aquatic Organisms (Zur Toxizitat Einfacher und Komplexer Cyanide Gegenuber Wasserorganismen)</t>
  </si>
  <si>
    <t>Acta Hydrochim. Hydrobiol.11(2): 169-179</t>
  </si>
  <si>
    <t>Tscheu-Schluter,M.. On the Toxicity of Simple and Complex Cyanides to Aquatic Organisms (Zur Toxizitat Einfacher und Komplexer Cyanide Gegenuber Wasserorganismen). Acta Hydrochim. Hydrobiol.11(2): 169-179, 1983. ECOREF #12314</t>
  </si>
  <si>
    <t>Tsuji,S., Y. Tonogai, Y. Ito, and S. Kanoh. The Influence of Rearing Temperatures on the Toxicity of Various Environmental Pollutants for Killifish (Oryzias latipes). Jpn. J. Toxicol. Environ. Health32(1): 46-53, 1986. ECOREF #12497</t>
  </si>
  <si>
    <t>U.S. Environmental Protection Agency</t>
  </si>
  <si>
    <t>Pesticide Ecotoxicity Database (Formerly: Environmental Effects Database (EEDB))</t>
  </si>
  <si>
    <t>Environmental Fate and Effects Division, U.S.EPA, Washington, D.C.:</t>
  </si>
  <si>
    <t>EPA Office of Pesticides Program Database</t>
  </si>
  <si>
    <t>U.S. Environmental Protection Agency. Pesticide Ecotoxicity Database (Formerly: Environmental Effects Database (EEDB)). Environmental Fate and Effects Division, U.S.EPA, Washington, D.C.:, 1992. ECOREF #344</t>
  </si>
  <si>
    <t>Valenti,T.W., D.S. Cherry, R.J. Neves, B.A. Locke, and J.J. Schmerfeld. Case Study: Sensitivity of Mussel Glochidia and Regulatory Test Organisms to Mercury and a Reference Toxicant. In: J.L.Farris and J.H.Van Hassel (Eds.), Freshwater Bivalve Ecotoxicology,SETAC, Pensacola, FL14:351-367, 2006. ECOREF #159393</t>
  </si>
  <si>
    <t>Veena,K.B., C.K. Radhakrishnan, and J. Chacko. Heavy Metal Induced Biochemical Effects in an Estuarine Teleost. Indian J. Mar. Sci.26(1): 74-78, 1997. ECOREF #60186</t>
  </si>
  <si>
    <t>Verma,S.R., I.P. Tonk, A.K. Gupta, and M. Saxena. Evaluation of an Application Factor for Determining the Safe Concentration of Agricultural and Industrial Chemicals. Water Res.18(1): 111-115, 1984. ECOREF #10575</t>
  </si>
  <si>
    <t>Victor,B., S. Mahalingam, and R. Sarojini. Toxicity of Mercury and Cadmium on Oocyte Differentiation and Vitellogenesis of the Teleost, Lepidocephalichtyhs thermalis (Bleeker). J. Environ. Biol.7(4): 209-214, 1986. ECOREF #12099</t>
  </si>
  <si>
    <t>Vieira,L.R., C. Gravato, A.M.V.M. Soares, F. Morgado, and L. Guilhermino. Acute Effects of Copper and Mercury on the Estuarine Fish Pomatoschistus microps:  Linking Biomarkers to Behaviour. Chemosphere76:1416-1427, 2009. ECOREF #116574</t>
  </si>
  <si>
    <t>Wang,H., Y. Liang, S. Li, and J. Chang. Acute Toxicity, Respiratory Reaction, and Sensitivity of Three Cyprinid Fish Species Caused by Exposure to Four Heavy Metals. PLoS One8(6): 7 p., 2013. ECOREF #169915</t>
  </si>
  <si>
    <t>Weir,P.A., and C.H. Hine. Effects of Various Metals on Behavior of Conditioned Goldfish. Arch. Environ. Health20(1): 45-51, 1970. ECOREF #908</t>
  </si>
  <si>
    <t>Westerman,A.G.. The Chronic Effects of Low-Level Mercury and Cadmium to Goldfish (Carassius auratus). Ph.D Thesis, University of Kentucky, Lexington, KY:263 p., 1984. ECOREF #48</t>
  </si>
  <si>
    <t>Willford,W.A.. Toxicity of 22 Therapeutic Compounds to Six Fishes. Invest.Fish Control No.18, Resourc.Publ.No.35, Fish Wildl.Serv., Bur.Sport Fish.Wildl., USDI, Washington, DC:10 p., 1966. ECOREF #2524</t>
  </si>
  <si>
    <t>Wobeser,G.. Acute Toxicity of Methyl Mercury Chloride and Mercuric Chloride for Rainbow Trout (Salmo gairdneri) Fry and Fingerlings. J. Fish. Res. Board Can.32(1): 2005-2013, 1975. ECOREF #5871</t>
  </si>
  <si>
    <t>Yadav,K.K., and S.P. Trivedi. Sublethal Exposure of Heavy Metals Induces Micronuclei in Fish, Channa punctata. Chemosphere77(11): 1495-1500, 2009. ECOREF #150105</t>
  </si>
  <si>
    <t>Yarzhombek,A.A., A.E. Mikulin, and A.N. Zhdanova</t>
  </si>
  <si>
    <t>Toxicity of Substances in Relation to Form of Exposure</t>
  </si>
  <si>
    <t>J. Ichthyol.31(7): 99-106</t>
  </si>
  <si>
    <t>Yarzhombek,A.A., A.E. Mikulin, and A.N. Zhdanova. Toxicity of Substances in Relation to Form of Exposure. J. Ichthyol.31(7): 99-106, 1991. ECOREF #7367</t>
  </si>
  <si>
    <t>Yasunaga,Y.. The Influence of Some Pollutants on the Survival of Eggs and Larvae of Two Species of Flatfish, Limanda yokohamae and Paralichtys olivaceus. Bull. Tokai Reg. Fish. Res. Lab.86:81-111, 1976. ECOREF #5480</t>
  </si>
  <si>
    <t>Category</t>
  </si>
  <si>
    <t>Parameter Group</t>
  </si>
  <si>
    <t>Name</t>
  </si>
  <si>
    <t>Value</t>
  </si>
  <si>
    <t>Additional Info</t>
  </si>
  <si>
    <t>Search run-time</t>
  </si>
  <si>
    <t>Habitat</t>
  </si>
  <si>
    <t>Aquatic</t>
  </si>
  <si>
    <t>Chemicals</t>
  </si>
  <si>
    <t>Metal or Organometal Compounds</t>
  </si>
  <si>
    <t>ALL</t>
  </si>
  <si>
    <t>Effect Measurements</t>
  </si>
  <si>
    <t>Endpoints</t>
  </si>
  <si>
    <t>Concentration Based Endpoints</t>
  </si>
  <si>
    <t>LC/LD xx (all % values)</t>
  </si>
  <si>
    <t>Species</t>
  </si>
  <si>
    <t>Animals</t>
  </si>
  <si>
    <t>Fish</t>
  </si>
  <si>
    <t>Test Conditions</t>
  </si>
  <si>
    <t>Publication Options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</si>
</sst>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hh:mm:ss"/>
  </numFmts>
  <fonts count="3">
    <font>
      <sz val="11"/>
      <color indexed="8"/>
      <name val="Calibri"/>
      <family val="2"/>
      <scheme val="minor"/>
    </font>
    <font>
      <u/>
      <sz val="11"/>
      <color rgb="FF0000FF"/>
      <name val="Calibri"/>
      <family val="2"/>
    </font>
    <font>
      <b/>
      <sz val="11"/>
      <color indexed="8"/>
      <name val="Calibri"/>
      <family val="2"/>
      <scheme val="minor"/>
    </font>
  </fonts>
  <fills count="3">
    <fill>
      <patternFill patternType="none"/>
    </fill>
    <fill>
      <patternFill patternType="gray125"/>
    </fill>
    <fill>
      <patternFill patternType="none">
        <bgColor indexed="64"/>
      </patternFill>
    </fill>
  </fills>
  <borders count="2">
    <border>
      <left/>
      <right/>
      <top/>
      <bottom/>
      <diagonal/>
    </border>
    <border>
      <left/>
      <right/>
      <top/>
      <bottom/>
      <diagonal/>
    </border>
  </borders>
  <cellStyleXfs count="1">
    <xf numFmtId="0" fontId="0" fillId="0" borderId="0"/>
  </cellStyleXfs>
  <cellXfs count="5">
    <xf numFmtId="0" fontId="0" fillId="0" borderId="0" xfId="0"/>
    <xf numFmtId="0" fontId="1" fillId="0" borderId="0" xfId="0" applyFont="1"/>
    <xf numFmtId="164" fontId="0" fillId="2" borderId="1" xfId="0" applyNumberFormat="1" applyFill="1" applyBorder="1"/>
    <xf numFmtId="0" fontId="2" fillId="0" borderId="0" xfId="0" applyFont="1"/>
    <xf numFmtId="0" fontId="0" fillId="2"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741"/>
  <sheetViews>
    <sheetView tabSelected="1" workbookViewId="0">
      <pane xSplit="1" ySplit="1" topLeftCell="D2" activePane="bottomRight" state="frozen"/>
      <selection pane="bottomRight" activeCell="O210" sqref="O210"/>
      <selection pane="bottomLeft"/>
      <selection pane="topRight"/>
    </sheetView>
  </sheetViews>
  <sheetFormatPr defaultColWidth="8.85546875" defaultRowHeight="15"/>
  <cols>
    <col min="2" max="2" width="43.85546875" customWidth="1"/>
    <col min="3" max="3" width="31.85546875" customWidth="1"/>
    <col min="4" max="4" width="22.85546875" customWidth="1"/>
    <col min="5" max="5" width="21.140625" customWidth="1"/>
    <col min="6" max="6" width="17.85546875" customWidth="1"/>
    <col min="7" max="7" width="17.42578125" customWidth="1"/>
    <col min="9" max="9" width="15.7109375" customWidth="1"/>
    <col min="10" max="10" width="8.85546875" customWidth="1"/>
    <col min="11" max="11" width="6.140625" customWidth="1"/>
    <col min="12" max="12" width="19.7109375" customWidth="1"/>
    <col min="17" max="17" width="21.140625" customWidth="1"/>
  </cols>
  <sheetData>
    <row r="1" spans="1:23">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row>
    <row r="2" spans="1:23">
      <c r="A2">
        <v>62384</v>
      </c>
      <c r="B2" t="s">
        <v>23</v>
      </c>
      <c r="C2" t="s">
        <v>24</v>
      </c>
      <c r="D2" t="s">
        <v>25</v>
      </c>
      <c r="E2" t="s">
        <v>26</v>
      </c>
      <c r="G2" t="s">
        <v>27</v>
      </c>
      <c r="H2" t="s">
        <v>28</v>
      </c>
      <c r="I2">
        <v>24</v>
      </c>
      <c r="L2" t="s">
        <v>29</v>
      </c>
      <c r="M2" t="s">
        <v>30</v>
      </c>
      <c r="N2" t="s">
        <v>30</v>
      </c>
      <c r="O2" t="s">
        <v>31</v>
      </c>
      <c r="Q2">
        <v>4.1700000000000001E-2</v>
      </c>
      <c r="R2" t="s">
        <v>32</v>
      </c>
      <c r="S2" t="s">
        <v>33</v>
      </c>
      <c r="T2">
        <v>2969</v>
      </c>
      <c r="U2" t="s">
        <v>34</v>
      </c>
      <c r="V2" t="s">
        <v>35</v>
      </c>
      <c r="W2">
        <v>1958</v>
      </c>
    </row>
    <row r="3" spans="1:23">
      <c r="A3">
        <v>62384</v>
      </c>
      <c r="B3" t="s">
        <v>23</v>
      </c>
      <c r="C3" t="s">
        <v>24</v>
      </c>
      <c r="D3" t="s">
        <v>25</v>
      </c>
      <c r="E3" t="s">
        <v>26</v>
      </c>
      <c r="F3" t="s">
        <v>36</v>
      </c>
      <c r="G3" t="s">
        <v>27</v>
      </c>
      <c r="H3" t="s">
        <v>28</v>
      </c>
      <c r="I3">
        <v>40</v>
      </c>
      <c r="L3" t="s">
        <v>29</v>
      </c>
      <c r="M3" t="s">
        <v>30</v>
      </c>
      <c r="N3" t="s">
        <v>30</v>
      </c>
      <c r="O3" t="s">
        <v>31</v>
      </c>
      <c r="Q3">
        <v>4.1700000000000001E-2</v>
      </c>
      <c r="R3" t="s">
        <v>32</v>
      </c>
      <c r="S3" t="s">
        <v>33</v>
      </c>
      <c r="T3">
        <v>934</v>
      </c>
      <c r="U3" t="s">
        <v>37</v>
      </c>
      <c r="V3" t="s">
        <v>38</v>
      </c>
      <c r="W3">
        <v>1959</v>
      </c>
    </row>
    <row r="4" spans="1:23">
      <c r="A4">
        <v>62384</v>
      </c>
      <c r="B4" t="s">
        <v>23</v>
      </c>
      <c r="C4" t="s">
        <v>24</v>
      </c>
      <c r="D4" t="s">
        <v>25</v>
      </c>
      <c r="E4" t="s">
        <v>26</v>
      </c>
      <c r="F4" t="s">
        <v>36</v>
      </c>
      <c r="G4" t="s">
        <v>27</v>
      </c>
      <c r="H4" t="s">
        <v>28</v>
      </c>
      <c r="I4">
        <v>25</v>
      </c>
      <c r="L4" t="s">
        <v>29</v>
      </c>
      <c r="M4" t="s">
        <v>30</v>
      </c>
      <c r="N4" t="s">
        <v>30</v>
      </c>
      <c r="O4" t="s">
        <v>31</v>
      </c>
      <c r="Q4">
        <v>4.1700000000000001E-2</v>
      </c>
      <c r="R4" t="s">
        <v>32</v>
      </c>
      <c r="S4" t="s">
        <v>33</v>
      </c>
      <c r="T4">
        <v>934</v>
      </c>
      <c r="U4" t="s">
        <v>37</v>
      </c>
      <c r="V4" t="s">
        <v>38</v>
      </c>
      <c r="W4">
        <v>1959</v>
      </c>
    </row>
    <row r="5" spans="1:23">
      <c r="A5">
        <v>62384</v>
      </c>
      <c r="B5" t="s">
        <v>23</v>
      </c>
      <c r="C5" t="s">
        <v>24</v>
      </c>
      <c r="D5" t="s">
        <v>25</v>
      </c>
      <c r="E5" t="s">
        <v>26</v>
      </c>
      <c r="G5" t="s">
        <v>27</v>
      </c>
      <c r="H5" t="s">
        <v>28</v>
      </c>
      <c r="I5">
        <v>5</v>
      </c>
      <c r="L5" t="s">
        <v>29</v>
      </c>
      <c r="M5" t="s">
        <v>30</v>
      </c>
      <c r="N5" t="s">
        <v>30</v>
      </c>
      <c r="O5" t="s">
        <v>31</v>
      </c>
      <c r="Q5">
        <v>8.3299999999999999E-2</v>
      </c>
      <c r="R5" t="s">
        <v>32</v>
      </c>
      <c r="S5" t="s">
        <v>33</v>
      </c>
      <c r="T5">
        <v>2969</v>
      </c>
      <c r="U5" t="s">
        <v>34</v>
      </c>
      <c r="V5" t="s">
        <v>35</v>
      </c>
      <c r="W5">
        <v>1958</v>
      </c>
    </row>
    <row r="6" spans="1:23">
      <c r="A6">
        <v>62384</v>
      </c>
      <c r="B6" t="s">
        <v>23</v>
      </c>
      <c r="C6" t="s">
        <v>24</v>
      </c>
      <c r="D6" t="s">
        <v>25</v>
      </c>
      <c r="E6" t="s">
        <v>26</v>
      </c>
      <c r="F6" t="s">
        <v>36</v>
      </c>
      <c r="G6" t="s">
        <v>27</v>
      </c>
      <c r="H6" t="s">
        <v>28</v>
      </c>
      <c r="I6">
        <v>25</v>
      </c>
      <c r="L6" t="s">
        <v>29</v>
      </c>
      <c r="M6" t="s">
        <v>30</v>
      </c>
      <c r="N6" t="s">
        <v>30</v>
      </c>
      <c r="O6" t="s">
        <v>31</v>
      </c>
      <c r="Q6">
        <v>8.3299999999999999E-2</v>
      </c>
      <c r="R6" t="s">
        <v>32</v>
      </c>
      <c r="S6" t="s">
        <v>33</v>
      </c>
      <c r="T6">
        <v>934</v>
      </c>
      <c r="U6" t="s">
        <v>37</v>
      </c>
      <c r="V6" t="s">
        <v>38</v>
      </c>
      <c r="W6">
        <v>1959</v>
      </c>
    </row>
    <row r="7" spans="1:23">
      <c r="A7">
        <v>62384</v>
      </c>
      <c r="B7" t="s">
        <v>23</v>
      </c>
      <c r="C7" t="s">
        <v>24</v>
      </c>
      <c r="D7" t="s">
        <v>25</v>
      </c>
      <c r="E7" t="s">
        <v>26</v>
      </c>
      <c r="F7" t="s">
        <v>36</v>
      </c>
      <c r="G7" t="s">
        <v>27</v>
      </c>
      <c r="H7" t="s">
        <v>28</v>
      </c>
      <c r="I7">
        <v>8.3000000000000007</v>
      </c>
      <c r="L7" t="s">
        <v>29</v>
      </c>
      <c r="M7" t="s">
        <v>30</v>
      </c>
      <c r="N7" t="s">
        <v>30</v>
      </c>
      <c r="O7" t="s">
        <v>31</v>
      </c>
      <c r="Q7">
        <v>8.3299999999999999E-2</v>
      </c>
      <c r="R7" t="s">
        <v>32</v>
      </c>
      <c r="S7" t="s">
        <v>33</v>
      </c>
      <c r="T7">
        <v>934</v>
      </c>
      <c r="U7" t="s">
        <v>37</v>
      </c>
      <c r="V7" t="s">
        <v>38</v>
      </c>
      <c r="W7">
        <v>1959</v>
      </c>
    </row>
    <row r="8" spans="1:23">
      <c r="A8">
        <v>62384</v>
      </c>
      <c r="B8" t="s">
        <v>23</v>
      </c>
      <c r="C8" t="s">
        <v>24</v>
      </c>
      <c r="D8" t="s">
        <v>39</v>
      </c>
      <c r="E8" t="s">
        <v>40</v>
      </c>
      <c r="F8" t="s">
        <v>41</v>
      </c>
      <c r="H8" t="s">
        <v>28</v>
      </c>
      <c r="I8">
        <v>0.04</v>
      </c>
      <c r="L8" t="s">
        <v>29</v>
      </c>
      <c r="M8" t="s">
        <v>30</v>
      </c>
      <c r="N8" t="s">
        <v>30</v>
      </c>
      <c r="O8" t="s">
        <v>31</v>
      </c>
      <c r="Q8">
        <v>0.16669999999999999</v>
      </c>
      <c r="R8" t="s">
        <v>32</v>
      </c>
      <c r="S8" t="s">
        <v>42</v>
      </c>
      <c r="T8">
        <v>18337</v>
      </c>
      <c r="U8" t="s">
        <v>43</v>
      </c>
      <c r="V8" t="s">
        <v>44</v>
      </c>
      <c r="W8">
        <v>1987</v>
      </c>
    </row>
    <row r="9" spans="1:23">
      <c r="A9">
        <v>62384</v>
      </c>
      <c r="B9" t="s">
        <v>23</v>
      </c>
      <c r="C9" t="s">
        <v>24</v>
      </c>
      <c r="D9" t="s">
        <v>39</v>
      </c>
      <c r="E9" t="s">
        <v>40</v>
      </c>
      <c r="F9" t="s">
        <v>41</v>
      </c>
      <c r="G9" t="s">
        <v>27</v>
      </c>
      <c r="H9" t="s">
        <v>28</v>
      </c>
      <c r="I9">
        <v>0.02</v>
      </c>
      <c r="L9" t="s">
        <v>29</v>
      </c>
      <c r="M9" t="s">
        <v>30</v>
      </c>
      <c r="N9" t="s">
        <v>30</v>
      </c>
      <c r="O9" t="s">
        <v>31</v>
      </c>
      <c r="Q9">
        <v>0.16669999999999999</v>
      </c>
      <c r="R9" t="s">
        <v>32</v>
      </c>
      <c r="S9" t="s">
        <v>45</v>
      </c>
      <c r="T9">
        <v>13099</v>
      </c>
      <c r="U9" t="s">
        <v>46</v>
      </c>
      <c r="V9" t="s">
        <v>47</v>
      </c>
      <c r="W9">
        <v>1986</v>
      </c>
    </row>
    <row r="10" spans="1:23">
      <c r="A10">
        <v>62384</v>
      </c>
      <c r="B10" t="s">
        <v>23</v>
      </c>
      <c r="C10" t="s">
        <v>24</v>
      </c>
      <c r="D10" t="s">
        <v>25</v>
      </c>
      <c r="E10" t="s">
        <v>26</v>
      </c>
      <c r="G10" t="s">
        <v>27</v>
      </c>
      <c r="H10" t="s">
        <v>28</v>
      </c>
      <c r="I10">
        <v>1.6</v>
      </c>
      <c r="L10" t="s">
        <v>29</v>
      </c>
      <c r="M10" t="s">
        <v>30</v>
      </c>
      <c r="N10" t="s">
        <v>30</v>
      </c>
      <c r="O10" t="s">
        <v>31</v>
      </c>
      <c r="Q10">
        <v>0.16669999999999999</v>
      </c>
      <c r="R10" t="s">
        <v>32</v>
      </c>
      <c r="S10" t="s">
        <v>33</v>
      </c>
      <c r="T10">
        <v>2969</v>
      </c>
      <c r="U10" t="s">
        <v>34</v>
      </c>
      <c r="V10" t="s">
        <v>35</v>
      </c>
      <c r="W10">
        <v>1958</v>
      </c>
    </row>
    <row r="11" spans="1:23">
      <c r="A11">
        <v>62384</v>
      </c>
      <c r="B11" t="s">
        <v>23</v>
      </c>
      <c r="C11" t="s">
        <v>24</v>
      </c>
      <c r="D11" t="s">
        <v>25</v>
      </c>
      <c r="E11" t="s">
        <v>26</v>
      </c>
      <c r="F11" t="s">
        <v>36</v>
      </c>
      <c r="G11" t="s">
        <v>27</v>
      </c>
      <c r="H11" t="s">
        <v>28</v>
      </c>
      <c r="I11">
        <v>25</v>
      </c>
      <c r="L11" t="s">
        <v>29</v>
      </c>
      <c r="M11" t="s">
        <v>30</v>
      </c>
      <c r="N11" t="s">
        <v>30</v>
      </c>
      <c r="O11" t="s">
        <v>31</v>
      </c>
      <c r="Q11">
        <v>0.16669999999999999</v>
      </c>
      <c r="R11" t="s">
        <v>32</v>
      </c>
      <c r="S11" t="s">
        <v>33</v>
      </c>
      <c r="T11">
        <v>934</v>
      </c>
      <c r="U11" t="s">
        <v>37</v>
      </c>
      <c r="V11" t="s">
        <v>38</v>
      </c>
      <c r="W11">
        <v>1959</v>
      </c>
    </row>
    <row r="12" spans="1:23">
      <c r="A12">
        <v>62384</v>
      </c>
      <c r="B12" t="s">
        <v>23</v>
      </c>
      <c r="C12" t="s">
        <v>24</v>
      </c>
      <c r="D12" t="s">
        <v>25</v>
      </c>
      <c r="E12" t="s">
        <v>26</v>
      </c>
      <c r="F12" t="s">
        <v>36</v>
      </c>
      <c r="G12" t="s">
        <v>27</v>
      </c>
      <c r="H12" t="s">
        <v>28</v>
      </c>
      <c r="I12">
        <v>2.7</v>
      </c>
      <c r="L12" t="s">
        <v>29</v>
      </c>
      <c r="M12" t="s">
        <v>30</v>
      </c>
      <c r="N12" t="s">
        <v>30</v>
      </c>
      <c r="O12" t="s">
        <v>31</v>
      </c>
      <c r="Q12">
        <v>0.16669999999999999</v>
      </c>
      <c r="R12" t="s">
        <v>32</v>
      </c>
      <c r="S12" t="s">
        <v>33</v>
      </c>
      <c r="T12">
        <v>934</v>
      </c>
      <c r="U12" t="s">
        <v>37</v>
      </c>
      <c r="V12" t="s">
        <v>38</v>
      </c>
      <c r="W12">
        <v>1959</v>
      </c>
    </row>
    <row r="13" spans="1:23">
      <c r="A13">
        <v>62384</v>
      </c>
      <c r="B13" t="s">
        <v>23</v>
      </c>
      <c r="C13" t="s">
        <v>24</v>
      </c>
      <c r="D13" t="s">
        <v>25</v>
      </c>
      <c r="E13" t="s">
        <v>26</v>
      </c>
      <c r="G13" t="s">
        <v>27</v>
      </c>
      <c r="H13" t="s">
        <v>28</v>
      </c>
      <c r="I13">
        <v>1.4</v>
      </c>
      <c r="L13" t="s">
        <v>29</v>
      </c>
      <c r="M13" t="s">
        <v>30</v>
      </c>
      <c r="N13" t="s">
        <v>30</v>
      </c>
      <c r="O13" t="s">
        <v>31</v>
      </c>
      <c r="Q13">
        <v>0.33329999999999999</v>
      </c>
      <c r="R13" t="s">
        <v>32</v>
      </c>
      <c r="S13" t="s">
        <v>33</v>
      </c>
      <c r="T13">
        <v>2969</v>
      </c>
      <c r="U13" t="s">
        <v>34</v>
      </c>
      <c r="V13" t="s">
        <v>35</v>
      </c>
      <c r="W13">
        <v>1958</v>
      </c>
    </row>
    <row r="14" spans="1:23">
      <c r="A14">
        <v>62384</v>
      </c>
      <c r="B14" t="s">
        <v>23</v>
      </c>
      <c r="C14" t="s">
        <v>24</v>
      </c>
      <c r="D14" t="s">
        <v>25</v>
      </c>
      <c r="E14" t="s">
        <v>26</v>
      </c>
      <c r="F14" t="s">
        <v>36</v>
      </c>
      <c r="G14" t="s">
        <v>27</v>
      </c>
      <c r="H14" t="s">
        <v>28</v>
      </c>
      <c r="I14">
        <v>2.2999999999999998</v>
      </c>
      <c r="L14" t="s">
        <v>29</v>
      </c>
      <c r="M14" t="s">
        <v>30</v>
      </c>
      <c r="N14" t="s">
        <v>30</v>
      </c>
      <c r="O14" t="s">
        <v>31</v>
      </c>
      <c r="Q14">
        <v>0.33329999999999999</v>
      </c>
      <c r="R14" t="s">
        <v>32</v>
      </c>
      <c r="S14" t="s">
        <v>33</v>
      </c>
      <c r="T14">
        <v>934</v>
      </c>
      <c r="U14" t="s">
        <v>37</v>
      </c>
      <c r="V14" t="s">
        <v>38</v>
      </c>
      <c r="W14">
        <v>1959</v>
      </c>
    </row>
    <row r="15" spans="1:23">
      <c r="A15">
        <v>62384</v>
      </c>
      <c r="B15" t="s">
        <v>23</v>
      </c>
      <c r="C15" t="s">
        <v>24</v>
      </c>
      <c r="D15" t="s">
        <v>25</v>
      </c>
      <c r="E15" t="s">
        <v>26</v>
      </c>
      <c r="F15" t="s">
        <v>36</v>
      </c>
      <c r="G15" t="s">
        <v>27</v>
      </c>
      <c r="H15" t="s">
        <v>28</v>
      </c>
      <c r="I15">
        <v>9.1</v>
      </c>
      <c r="L15" t="s">
        <v>29</v>
      </c>
      <c r="M15" t="s">
        <v>30</v>
      </c>
      <c r="N15" t="s">
        <v>30</v>
      </c>
      <c r="O15" t="s">
        <v>31</v>
      </c>
      <c r="Q15">
        <v>0.33329999999999999</v>
      </c>
      <c r="R15" t="s">
        <v>32</v>
      </c>
      <c r="S15" t="s">
        <v>33</v>
      </c>
      <c r="T15">
        <v>934</v>
      </c>
      <c r="U15" t="s">
        <v>37</v>
      </c>
      <c r="V15" t="s">
        <v>38</v>
      </c>
      <c r="W15">
        <v>1959</v>
      </c>
    </row>
    <row r="16" spans="1:23">
      <c r="A16">
        <v>62384</v>
      </c>
      <c r="B16" t="s">
        <v>23</v>
      </c>
      <c r="C16" t="s">
        <v>24</v>
      </c>
      <c r="D16" t="s">
        <v>48</v>
      </c>
      <c r="E16" t="s">
        <v>49</v>
      </c>
      <c r="G16" t="s">
        <v>50</v>
      </c>
      <c r="H16" t="s">
        <v>28</v>
      </c>
      <c r="I16">
        <v>1.9E-2</v>
      </c>
      <c r="L16" t="s">
        <v>29</v>
      </c>
      <c r="M16" t="s">
        <v>30</v>
      </c>
      <c r="N16" t="s">
        <v>30</v>
      </c>
      <c r="O16" t="s">
        <v>31</v>
      </c>
      <c r="Q16">
        <v>0.5</v>
      </c>
      <c r="R16" t="s">
        <v>32</v>
      </c>
      <c r="S16" t="s">
        <v>51</v>
      </c>
      <c r="T16">
        <v>503</v>
      </c>
      <c r="U16" t="s">
        <v>52</v>
      </c>
      <c r="V16" t="s">
        <v>53</v>
      </c>
      <c r="W16">
        <v>1971</v>
      </c>
    </row>
    <row r="17" spans="1:23">
      <c r="A17">
        <v>62384</v>
      </c>
      <c r="B17" t="s">
        <v>23</v>
      </c>
      <c r="C17" t="s">
        <v>24</v>
      </c>
      <c r="D17" t="s">
        <v>39</v>
      </c>
      <c r="E17" t="s">
        <v>40</v>
      </c>
      <c r="G17" t="s">
        <v>27</v>
      </c>
      <c r="H17" t="s">
        <v>28</v>
      </c>
      <c r="I17">
        <v>0.115</v>
      </c>
      <c r="L17" t="s">
        <v>29</v>
      </c>
      <c r="M17" t="s">
        <v>30</v>
      </c>
      <c r="N17" t="s">
        <v>30</v>
      </c>
      <c r="O17" t="s">
        <v>31</v>
      </c>
      <c r="Q17">
        <v>1</v>
      </c>
      <c r="R17" t="s">
        <v>32</v>
      </c>
      <c r="S17" t="s">
        <v>54</v>
      </c>
      <c r="T17">
        <v>568</v>
      </c>
      <c r="U17" t="s">
        <v>55</v>
      </c>
      <c r="V17" t="s">
        <v>56</v>
      </c>
      <c r="W17">
        <v>1980</v>
      </c>
    </row>
    <row r="18" spans="1:23">
      <c r="A18">
        <v>62384</v>
      </c>
      <c r="B18" t="s">
        <v>23</v>
      </c>
      <c r="C18" t="s">
        <v>24</v>
      </c>
      <c r="D18" t="s">
        <v>39</v>
      </c>
      <c r="E18" t="s">
        <v>40</v>
      </c>
      <c r="F18" t="s">
        <v>41</v>
      </c>
      <c r="H18" t="s">
        <v>28</v>
      </c>
      <c r="I18">
        <v>2.5999999999999999E-2</v>
      </c>
      <c r="L18" t="s">
        <v>29</v>
      </c>
      <c r="M18" t="s">
        <v>30</v>
      </c>
      <c r="N18" t="s">
        <v>30</v>
      </c>
      <c r="O18" t="s">
        <v>31</v>
      </c>
      <c r="Q18">
        <v>1</v>
      </c>
      <c r="R18" t="s">
        <v>32</v>
      </c>
      <c r="S18" t="s">
        <v>42</v>
      </c>
      <c r="T18">
        <v>18337</v>
      </c>
      <c r="U18" t="s">
        <v>43</v>
      </c>
      <c r="V18" t="s">
        <v>44</v>
      </c>
      <c r="W18">
        <v>1987</v>
      </c>
    </row>
    <row r="19" spans="1:23">
      <c r="A19">
        <v>62384</v>
      </c>
      <c r="B19" t="s">
        <v>23</v>
      </c>
      <c r="C19" t="s">
        <v>24</v>
      </c>
      <c r="D19" t="s">
        <v>39</v>
      </c>
      <c r="E19" t="s">
        <v>40</v>
      </c>
      <c r="F19" t="s">
        <v>41</v>
      </c>
      <c r="G19" t="s">
        <v>27</v>
      </c>
      <c r="H19" t="s">
        <v>28</v>
      </c>
      <c r="I19">
        <v>1.4999999999999999E-2</v>
      </c>
      <c r="L19" t="s">
        <v>29</v>
      </c>
      <c r="M19" t="s">
        <v>30</v>
      </c>
      <c r="N19" t="s">
        <v>30</v>
      </c>
      <c r="O19" t="s">
        <v>31</v>
      </c>
      <c r="Q19">
        <v>1</v>
      </c>
      <c r="R19" t="s">
        <v>32</v>
      </c>
      <c r="S19" t="s">
        <v>45</v>
      </c>
      <c r="T19">
        <v>13099</v>
      </c>
      <c r="U19" t="s">
        <v>46</v>
      </c>
      <c r="V19" t="s">
        <v>47</v>
      </c>
      <c r="W19">
        <v>1986</v>
      </c>
    </row>
    <row r="20" spans="1:23">
      <c r="A20">
        <v>62384</v>
      </c>
      <c r="B20" t="s">
        <v>23</v>
      </c>
      <c r="C20" t="s">
        <v>24</v>
      </c>
      <c r="D20" t="s">
        <v>57</v>
      </c>
      <c r="E20" t="s">
        <v>58</v>
      </c>
      <c r="F20" t="s">
        <v>41</v>
      </c>
      <c r="G20" t="s">
        <v>27</v>
      </c>
      <c r="H20" t="s">
        <v>28</v>
      </c>
      <c r="I20">
        <v>0.19</v>
      </c>
      <c r="L20" t="s">
        <v>29</v>
      </c>
      <c r="M20" t="s">
        <v>30</v>
      </c>
      <c r="N20" t="s">
        <v>30</v>
      </c>
      <c r="O20" t="s">
        <v>31</v>
      </c>
      <c r="Q20">
        <v>1</v>
      </c>
      <c r="R20" t="s">
        <v>32</v>
      </c>
      <c r="S20" t="s">
        <v>45</v>
      </c>
      <c r="T20">
        <v>13099</v>
      </c>
      <c r="U20" t="s">
        <v>46</v>
      </c>
      <c r="V20" t="s">
        <v>47</v>
      </c>
      <c r="W20">
        <v>1986</v>
      </c>
    </row>
    <row r="21" spans="1:23">
      <c r="A21">
        <v>62384</v>
      </c>
      <c r="B21" t="s">
        <v>23</v>
      </c>
      <c r="C21" t="s">
        <v>24</v>
      </c>
      <c r="D21" t="s">
        <v>25</v>
      </c>
      <c r="E21" t="s">
        <v>26</v>
      </c>
      <c r="G21" t="s">
        <v>27</v>
      </c>
      <c r="H21" t="s">
        <v>28</v>
      </c>
      <c r="I21">
        <v>0.87</v>
      </c>
      <c r="L21" t="s">
        <v>29</v>
      </c>
      <c r="M21" t="s">
        <v>30</v>
      </c>
      <c r="N21" t="s">
        <v>30</v>
      </c>
      <c r="O21" t="s">
        <v>31</v>
      </c>
      <c r="Q21">
        <v>1</v>
      </c>
      <c r="R21" t="s">
        <v>32</v>
      </c>
      <c r="S21" t="s">
        <v>33</v>
      </c>
      <c r="T21">
        <v>2969</v>
      </c>
      <c r="U21" t="s">
        <v>34</v>
      </c>
      <c r="V21" t="s">
        <v>35</v>
      </c>
      <c r="W21">
        <v>1958</v>
      </c>
    </row>
    <row r="22" spans="1:23">
      <c r="A22">
        <v>62384</v>
      </c>
      <c r="B22" t="s">
        <v>23</v>
      </c>
      <c r="C22" t="s">
        <v>24</v>
      </c>
      <c r="D22" t="s">
        <v>59</v>
      </c>
      <c r="E22" t="s">
        <v>60</v>
      </c>
      <c r="G22" t="s">
        <v>27</v>
      </c>
      <c r="H22" t="s">
        <v>28</v>
      </c>
      <c r="I22">
        <v>0.37</v>
      </c>
      <c r="L22" t="s">
        <v>29</v>
      </c>
      <c r="M22" t="s">
        <v>30</v>
      </c>
      <c r="N22" t="s">
        <v>30</v>
      </c>
      <c r="O22" t="s">
        <v>31</v>
      </c>
      <c r="Q22">
        <v>1</v>
      </c>
      <c r="R22" t="s">
        <v>32</v>
      </c>
      <c r="S22" t="s">
        <v>61</v>
      </c>
      <c r="T22">
        <v>12497</v>
      </c>
      <c r="U22" t="s">
        <v>62</v>
      </c>
      <c r="V22" t="s">
        <v>63</v>
      </c>
      <c r="W22">
        <v>1986</v>
      </c>
    </row>
    <row r="23" spans="1:23">
      <c r="A23">
        <v>62384</v>
      </c>
      <c r="B23" t="s">
        <v>23</v>
      </c>
      <c r="C23" t="s">
        <v>24</v>
      </c>
      <c r="D23" t="s">
        <v>59</v>
      </c>
      <c r="E23" t="s">
        <v>60</v>
      </c>
      <c r="G23" t="s">
        <v>27</v>
      </c>
      <c r="H23" t="s">
        <v>28</v>
      </c>
      <c r="I23">
        <v>0.52</v>
      </c>
      <c r="L23" t="s">
        <v>29</v>
      </c>
      <c r="M23" t="s">
        <v>30</v>
      </c>
      <c r="N23" t="s">
        <v>30</v>
      </c>
      <c r="O23" t="s">
        <v>31</v>
      </c>
      <c r="Q23">
        <v>1</v>
      </c>
      <c r="R23" t="s">
        <v>32</v>
      </c>
      <c r="S23" t="s">
        <v>61</v>
      </c>
      <c r="T23">
        <v>12497</v>
      </c>
      <c r="U23" t="s">
        <v>62</v>
      </c>
      <c r="V23" t="s">
        <v>63</v>
      </c>
      <c r="W23">
        <v>1986</v>
      </c>
    </row>
    <row r="24" spans="1:23">
      <c r="A24">
        <v>62384</v>
      </c>
      <c r="B24" t="s">
        <v>23</v>
      </c>
      <c r="C24" t="s">
        <v>24</v>
      </c>
      <c r="D24" t="s">
        <v>59</v>
      </c>
      <c r="E24" t="s">
        <v>60</v>
      </c>
      <c r="G24" t="s">
        <v>27</v>
      </c>
      <c r="H24" t="s">
        <v>28</v>
      </c>
      <c r="I24">
        <v>0.36</v>
      </c>
      <c r="L24" t="s">
        <v>29</v>
      </c>
      <c r="M24" t="s">
        <v>30</v>
      </c>
      <c r="N24" t="s">
        <v>30</v>
      </c>
      <c r="O24" t="s">
        <v>31</v>
      </c>
      <c r="Q24">
        <v>1</v>
      </c>
      <c r="R24" t="s">
        <v>32</v>
      </c>
      <c r="S24" t="s">
        <v>61</v>
      </c>
      <c r="T24">
        <v>12497</v>
      </c>
      <c r="U24" t="s">
        <v>62</v>
      </c>
      <c r="V24" t="s">
        <v>63</v>
      </c>
      <c r="W24">
        <v>1986</v>
      </c>
    </row>
    <row r="25" spans="1:23">
      <c r="A25">
        <v>62384</v>
      </c>
      <c r="B25" t="s">
        <v>23</v>
      </c>
      <c r="C25" t="s">
        <v>24</v>
      </c>
      <c r="D25" t="s">
        <v>25</v>
      </c>
      <c r="E25" t="s">
        <v>26</v>
      </c>
      <c r="F25" t="s">
        <v>36</v>
      </c>
      <c r="G25" t="s">
        <v>27</v>
      </c>
      <c r="H25" t="s">
        <v>28</v>
      </c>
      <c r="I25">
        <v>1.5</v>
      </c>
      <c r="L25" t="s">
        <v>29</v>
      </c>
      <c r="M25" t="s">
        <v>30</v>
      </c>
      <c r="N25" t="s">
        <v>30</v>
      </c>
      <c r="O25" t="s">
        <v>31</v>
      </c>
      <c r="Q25">
        <v>1</v>
      </c>
      <c r="R25" t="s">
        <v>32</v>
      </c>
      <c r="S25" t="s">
        <v>33</v>
      </c>
      <c r="T25">
        <v>934</v>
      </c>
      <c r="U25" t="s">
        <v>37</v>
      </c>
      <c r="V25" t="s">
        <v>38</v>
      </c>
      <c r="W25">
        <v>1959</v>
      </c>
    </row>
    <row r="26" spans="1:23">
      <c r="A26">
        <v>62384</v>
      </c>
      <c r="B26" t="s">
        <v>23</v>
      </c>
      <c r="C26" t="s">
        <v>24</v>
      </c>
      <c r="D26" t="s">
        <v>25</v>
      </c>
      <c r="E26" t="s">
        <v>26</v>
      </c>
      <c r="F26" t="s">
        <v>36</v>
      </c>
      <c r="G26" t="s">
        <v>27</v>
      </c>
      <c r="H26" t="s">
        <v>28</v>
      </c>
      <c r="I26">
        <v>4.0999999999999996</v>
      </c>
      <c r="L26" t="s">
        <v>29</v>
      </c>
      <c r="M26" t="s">
        <v>30</v>
      </c>
      <c r="N26" t="s">
        <v>30</v>
      </c>
      <c r="O26" t="s">
        <v>31</v>
      </c>
      <c r="Q26">
        <v>1</v>
      </c>
      <c r="R26" t="s">
        <v>32</v>
      </c>
      <c r="S26" t="s">
        <v>33</v>
      </c>
      <c r="T26">
        <v>934</v>
      </c>
      <c r="U26" t="s">
        <v>37</v>
      </c>
      <c r="V26" t="s">
        <v>38</v>
      </c>
      <c r="W26">
        <v>1959</v>
      </c>
    </row>
    <row r="27" spans="1:23">
      <c r="A27">
        <v>62384</v>
      </c>
      <c r="B27" t="s">
        <v>23</v>
      </c>
      <c r="C27" t="s">
        <v>24</v>
      </c>
      <c r="D27" t="s">
        <v>59</v>
      </c>
      <c r="E27" t="s">
        <v>60</v>
      </c>
      <c r="G27" t="s">
        <v>27</v>
      </c>
      <c r="H27" t="s">
        <v>28</v>
      </c>
      <c r="I27">
        <v>0.11600000000000001</v>
      </c>
      <c r="L27" t="s">
        <v>29</v>
      </c>
      <c r="M27" t="s">
        <v>30</v>
      </c>
      <c r="N27" t="s">
        <v>30</v>
      </c>
      <c r="O27" t="s">
        <v>31</v>
      </c>
      <c r="Q27">
        <v>1</v>
      </c>
      <c r="R27" t="s">
        <v>32</v>
      </c>
      <c r="S27" t="s">
        <v>64</v>
      </c>
      <c r="T27">
        <v>8298</v>
      </c>
      <c r="U27" t="s">
        <v>65</v>
      </c>
      <c r="V27" t="s">
        <v>66</v>
      </c>
      <c r="W27">
        <v>1970</v>
      </c>
    </row>
    <row r="28" spans="1:23">
      <c r="A28">
        <v>62384</v>
      </c>
      <c r="B28" t="s">
        <v>23</v>
      </c>
      <c r="C28" t="s">
        <v>24</v>
      </c>
      <c r="D28" t="s">
        <v>59</v>
      </c>
      <c r="E28" t="s">
        <v>60</v>
      </c>
      <c r="F28" t="s">
        <v>41</v>
      </c>
      <c r="G28" t="s">
        <v>27</v>
      </c>
      <c r="H28" t="s">
        <v>28</v>
      </c>
      <c r="I28">
        <v>3.2000000000000001E-2</v>
      </c>
      <c r="J28">
        <v>0.03</v>
      </c>
      <c r="K28">
        <v>3.5999999999999997E-2</v>
      </c>
      <c r="L28" t="s">
        <v>29</v>
      </c>
      <c r="M28" t="s">
        <v>30</v>
      </c>
      <c r="N28" t="s">
        <v>30</v>
      </c>
      <c r="O28" t="s">
        <v>31</v>
      </c>
      <c r="Q28">
        <v>1</v>
      </c>
      <c r="R28" t="s">
        <v>32</v>
      </c>
      <c r="S28" t="s">
        <v>64</v>
      </c>
      <c r="T28">
        <v>8298</v>
      </c>
      <c r="U28" t="s">
        <v>65</v>
      </c>
      <c r="V28" t="s">
        <v>66</v>
      </c>
      <c r="W28">
        <v>1970</v>
      </c>
    </row>
    <row r="29" spans="1:23">
      <c r="A29">
        <v>62384</v>
      </c>
      <c r="B29" t="s">
        <v>23</v>
      </c>
      <c r="C29" t="s">
        <v>24</v>
      </c>
      <c r="D29" t="s">
        <v>59</v>
      </c>
      <c r="E29" t="s">
        <v>60</v>
      </c>
      <c r="G29" t="s">
        <v>27</v>
      </c>
      <c r="H29" t="s">
        <v>28</v>
      </c>
      <c r="I29">
        <v>5.3999999999999999E-2</v>
      </c>
      <c r="L29" t="s">
        <v>29</v>
      </c>
      <c r="M29" t="s">
        <v>30</v>
      </c>
      <c r="N29" t="s">
        <v>30</v>
      </c>
      <c r="O29" t="s">
        <v>31</v>
      </c>
      <c r="Q29">
        <v>1</v>
      </c>
      <c r="R29" t="s">
        <v>32</v>
      </c>
      <c r="S29" t="s">
        <v>64</v>
      </c>
      <c r="T29">
        <v>8298</v>
      </c>
      <c r="U29" t="s">
        <v>65</v>
      </c>
      <c r="V29" t="s">
        <v>66</v>
      </c>
      <c r="W29">
        <v>1970</v>
      </c>
    </row>
    <row r="30" spans="1:23">
      <c r="A30">
        <v>62384</v>
      </c>
      <c r="B30" t="s">
        <v>23</v>
      </c>
      <c r="C30" t="s">
        <v>24</v>
      </c>
      <c r="D30" t="s">
        <v>59</v>
      </c>
      <c r="E30" t="s">
        <v>60</v>
      </c>
      <c r="G30" t="s">
        <v>27</v>
      </c>
      <c r="H30" t="s">
        <v>28</v>
      </c>
      <c r="I30">
        <v>6.4000000000000001E-2</v>
      </c>
      <c r="L30" t="s">
        <v>29</v>
      </c>
      <c r="M30" t="s">
        <v>30</v>
      </c>
      <c r="N30" t="s">
        <v>30</v>
      </c>
      <c r="O30" t="s">
        <v>31</v>
      </c>
      <c r="Q30">
        <v>1</v>
      </c>
      <c r="R30" t="s">
        <v>32</v>
      </c>
      <c r="S30" t="s">
        <v>64</v>
      </c>
      <c r="T30">
        <v>8298</v>
      </c>
      <c r="U30" t="s">
        <v>65</v>
      </c>
      <c r="V30" t="s">
        <v>66</v>
      </c>
      <c r="W30">
        <v>1970</v>
      </c>
    </row>
    <row r="31" spans="1:23">
      <c r="A31">
        <v>62384</v>
      </c>
      <c r="B31" t="s">
        <v>23</v>
      </c>
      <c r="C31" t="s">
        <v>24</v>
      </c>
      <c r="D31" t="s">
        <v>59</v>
      </c>
      <c r="E31" t="s">
        <v>60</v>
      </c>
      <c r="F31" t="s">
        <v>67</v>
      </c>
      <c r="G31" t="s">
        <v>27</v>
      </c>
      <c r="H31" t="s">
        <v>28</v>
      </c>
      <c r="I31">
        <v>0.22</v>
      </c>
      <c r="J31">
        <v>0.20300000000000001</v>
      </c>
      <c r="K31">
        <v>0.23699999999999999</v>
      </c>
      <c r="L31" t="s">
        <v>29</v>
      </c>
      <c r="M31" t="s">
        <v>30</v>
      </c>
      <c r="N31" t="s">
        <v>30</v>
      </c>
      <c r="O31" t="s">
        <v>31</v>
      </c>
      <c r="Q31">
        <v>1</v>
      </c>
      <c r="R31" t="s">
        <v>32</v>
      </c>
      <c r="S31" t="s">
        <v>64</v>
      </c>
      <c r="T31">
        <v>8298</v>
      </c>
      <c r="U31" t="s">
        <v>65</v>
      </c>
      <c r="V31" t="s">
        <v>66</v>
      </c>
      <c r="W31">
        <v>1970</v>
      </c>
    </row>
    <row r="32" spans="1:23">
      <c r="A32">
        <v>62384</v>
      </c>
      <c r="B32" t="s">
        <v>23</v>
      </c>
      <c r="C32" t="s">
        <v>24</v>
      </c>
      <c r="D32" t="s">
        <v>59</v>
      </c>
      <c r="E32" t="s">
        <v>60</v>
      </c>
      <c r="G32" t="s">
        <v>27</v>
      </c>
      <c r="H32" t="s">
        <v>28</v>
      </c>
      <c r="I32">
        <v>0.04</v>
      </c>
      <c r="L32" t="s">
        <v>29</v>
      </c>
      <c r="M32" t="s">
        <v>30</v>
      </c>
      <c r="N32" t="s">
        <v>30</v>
      </c>
      <c r="O32" t="s">
        <v>31</v>
      </c>
      <c r="Q32">
        <v>1</v>
      </c>
      <c r="R32" t="s">
        <v>32</v>
      </c>
      <c r="S32" t="s">
        <v>64</v>
      </c>
      <c r="T32">
        <v>8298</v>
      </c>
      <c r="U32" t="s">
        <v>65</v>
      </c>
      <c r="V32" t="s">
        <v>66</v>
      </c>
      <c r="W32">
        <v>1970</v>
      </c>
    </row>
    <row r="33" spans="1:23">
      <c r="A33">
        <v>62384</v>
      </c>
      <c r="B33" t="s">
        <v>23</v>
      </c>
      <c r="C33" t="s">
        <v>24</v>
      </c>
      <c r="D33" t="s">
        <v>59</v>
      </c>
      <c r="E33" t="s">
        <v>60</v>
      </c>
      <c r="G33" t="s">
        <v>27</v>
      </c>
      <c r="H33" t="s">
        <v>28</v>
      </c>
      <c r="I33">
        <v>3.2000000000000001E-2</v>
      </c>
      <c r="L33" t="s">
        <v>29</v>
      </c>
      <c r="M33" t="s">
        <v>30</v>
      </c>
      <c r="N33" t="s">
        <v>30</v>
      </c>
      <c r="O33" t="s">
        <v>31</v>
      </c>
      <c r="Q33">
        <v>1</v>
      </c>
      <c r="R33" t="s">
        <v>32</v>
      </c>
      <c r="S33" t="s">
        <v>64</v>
      </c>
      <c r="T33">
        <v>8298</v>
      </c>
      <c r="U33" t="s">
        <v>65</v>
      </c>
      <c r="V33" t="s">
        <v>66</v>
      </c>
      <c r="W33">
        <v>1970</v>
      </c>
    </row>
    <row r="34" spans="1:23">
      <c r="A34">
        <v>62384</v>
      </c>
      <c r="B34" t="s">
        <v>23</v>
      </c>
      <c r="C34" t="s">
        <v>24</v>
      </c>
      <c r="D34" t="s">
        <v>59</v>
      </c>
      <c r="E34" t="s">
        <v>60</v>
      </c>
      <c r="F34" t="s">
        <v>67</v>
      </c>
      <c r="G34" t="s">
        <v>27</v>
      </c>
      <c r="H34" t="s">
        <v>28</v>
      </c>
      <c r="I34">
        <v>0.26300000000000001</v>
      </c>
      <c r="J34">
        <v>0.251</v>
      </c>
      <c r="K34">
        <v>0.27500000000000002</v>
      </c>
      <c r="L34" t="s">
        <v>29</v>
      </c>
      <c r="M34" t="s">
        <v>30</v>
      </c>
      <c r="N34" t="s">
        <v>30</v>
      </c>
      <c r="O34" t="s">
        <v>31</v>
      </c>
      <c r="Q34">
        <v>1</v>
      </c>
      <c r="R34" t="s">
        <v>32</v>
      </c>
      <c r="S34" t="s">
        <v>64</v>
      </c>
      <c r="T34">
        <v>8298</v>
      </c>
      <c r="U34" t="s">
        <v>65</v>
      </c>
      <c r="V34" t="s">
        <v>66</v>
      </c>
      <c r="W34">
        <v>1970</v>
      </c>
    </row>
    <row r="35" spans="1:23">
      <c r="A35">
        <v>62384</v>
      </c>
      <c r="B35" t="s">
        <v>23</v>
      </c>
      <c r="C35" t="s">
        <v>24</v>
      </c>
      <c r="D35" t="s">
        <v>59</v>
      </c>
      <c r="E35" t="s">
        <v>60</v>
      </c>
      <c r="F35" t="s">
        <v>67</v>
      </c>
      <c r="G35" t="s">
        <v>27</v>
      </c>
      <c r="H35" t="s">
        <v>28</v>
      </c>
      <c r="I35">
        <v>0.25</v>
      </c>
      <c r="J35">
        <v>0.23699999999999999</v>
      </c>
      <c r="K35">
        <v>0.26500000000000001</v>
      </c>
      <c r="L35" t="s">
        <v>29</v>
      </c>
      <c r="M35" t="s">
        <v>30</v>
      </c>
      <c r="N35" t="s">
        <v>30</v>
      </c>
      <c r="O35" t="s">
        <v>31</v>
      </c>
      <c r="Q35">
        <v>1</v>
      </c>
      <c r="R35" t="s">
        <v>32</v>
      </c>
      <c r="S35" t="s">
        <v>64</v>
      </c>
      <c r="T35">
        <v>8298</v>
      </c>
      <c r="U35" t="s">
        <v>65</v>
      </c>
      <c r="V35" t="s">
        <v>66</v>
      </c>
      <c r="W35">
        <v>1970</v>
      </c>
    </row>
    <row r="36" spans="1:23">
      <c r="A36">
        <v>62384</v>
      </c>
      <c r="B36" t="s">
        <v>23</v>
      </c>
      <c r="C36" t="s">
        <v>24</v>
      </c>
      <c r="D36" t="s">
        <v>59</v>
      </c>
      <c r="E36" t="s">
        <v>60</v>
      </c>
      <c r="G36" t="s">
        <v>27</v>
      </c>
      <c r="H36" t="s">
        <v>28</v>
      </c>
      <c r="I36">
        <v>0.14199999999999999</v>
      </c>
      <c r="L36" t="s">
        <v>29</v>
      </c>
      <c r="M36" t="s">
        <v>30</v>
      </c>
      <c r="N36" t="s">
        <v>30</v>
      </c>
      <c r="O36" t="s">
        <v>31</v>
      </c>
      <c r="Q36">
        <v>1</v>
      </c>
      <c r="R36" t="s">
        <v>32</v>
      </c>
      <c r="S36" t="s">
        <v>64</v>
      </c>
      <c r="T36">
        <v>8298</v>
      </c>
      <c r="U36" t="s">
        <v>65</v>
      </c>
      <c r="V36" t="s">
        <v>66</v>
      </c>
      <c r="W36">
        <v>1970</v>
      </c>
    </row>
    <row r="37" spans="1:23">
      <c r="A37">
        <v>62384</v>
      </c>
      <c r="B37" t="s">
        <v>23</v>
      </c>
      <c r="C37" t="s">
        <v>24</v>
      </c>
      <c r="D37" t="s">
        <v>59</v>
      </c>
      <c r="E37" t="s">
        <v>60</v>
      </c>
      <c r="F37" t="s">
        <v>67</v>
      </c>
      <c r="G37" t="s">
        <v>27</v>
      </c>
      <c r="H37" t="s">
        <v>28</v>
      </c>
      <c r="I37">
        <v>0.18</v>
      </c>
      <c r="J37">
        <v>0.16</v>
      </c>
      <c r="K37">
        <v>0.20200000000000001</v>
      </c>
      <c r="L37" t="s">
        <v>29</v>
      </c>
      <c r="M37" t="s">
        <v>30</v>
      </c>
      <c r="N37" t="s">
        <v>30</v>
      </c>
      <c r="O37" t="s">
        <v>31</v>
      </c>
      <c r="Q37">
        <v>1</v>
      </c>
      <c r="R37" t="s">
        <v>32</v>
      </c>
      <c r="S37" t="s">
        <v>64</v>
      </c>
      <c r="T37">
        <v>8298</v>
      </c>
      <c r="U37" t="s">
        <v>65</v>
      </c>
      <c r="V37" t="s">
        <v>66</v>
      </c>
      <c r="W37">
        <v>1970</v>
      </c>
    </row>
    <row r="38" spans="1:23">
      <c r="A38">
        <v>62384</v>
      </c>
      <c r="B38" t="s">
        <v>23</v>
      </c>
      <c r="C38" t="s">
        <v>24</v>
      </c>
      <c r="D38" t="s">
        <v>59</v>
      </c>
      <c r="E38" t="s">
        <v>60</v>
      </c>
      <c r="F38" t="s">
        <v>68</v>
      </c>
      <c r="G38" t="s">
        <v>27</v>
      </c>
      <c r="H38" t="s">
        <v>28</v>
      </c>
      <c r="I38">
        <v>0.21</v>
      </c>
      <c r="L38" t="s">
        <v>29</v>
      </c>
      <c r="M38" t="s">
        <v>30</v>
      </c>
      <c r="N38" t="s">
        <v>30</v>
      </c>
      <c r="O38" t="s">
        <v>31</v>
      </c>
      <c r="Q38">
        <v>1</v>
      </c>
      <c r="R38" t="s">
        <v>32</v>
      </c>
      <c r="S38" t="s">
        <v>64</v>
      </c>
      <c r="T38">
        <v>8298</v>
      </c>
      <c r="U38" t="s">
        <v>65</v>
      </c>
      <c r="V38" t="s">
        <v>66</v>
      </c>
      <c r="W38">
        <v>1970</v>
      </c>
    </row>
    <row r="39" spans="1:23">
      <c r="A39">
        <v>62384</v>
      </c>
      <c r="B39" t="s">
        <v>23</v>
      </c>
      <c r="C39" t="s">
        <v>24</v>
      </c>
      <c r="D39" t="s">
        <v>59</v>
      </c>
      <c r="E39" t="s">
        <v>60</v>
      </c>
      <c r="G39" t="s">
        <v>27</v>
      </c>
      <c r="H39" t="s">
        <v>28</v>
      </c>
      <c r="I39">
        <v>0.21</v>
      </c>
      <c r="L39" t="s">
        <v>29</v>
      </c>
      <c r="M39" t="s">
        <v>30</v>
      </c>
      <c r="N39" t="s">
        <v>30</v>
      </c>
      <c r="O39" t="s">
        <v>31</v>
      </c>
      <c r="Q39">
        <v>1</v>
      </c>
      <c r="R39" t="s">
        <v>32</v>
      </c>
      <c r="S39" t="s">
        <v>64</v>
      </c>
      <c r="T39">
        <v>8298</v>
      </c>
      <c r="U39" t="s">
        <v>65</v>
      </c>
      <c r="V39" t="s">
        <v>66</v>
      </c>
      <c r="W39">
        <v>1970</v>
      </c>
    </row>
    <row r="40" spans="1:23">
      <c r="A40">
        <v>62384</v>
      </c>
      <c r="B40" t="s">
        <v>23</v>
      </c>
      <c r="C40" t="s">
        <v>24</v>
      </c>
      <c r="D40" t="s">
        <v>59</v>
      </c>
      <c r="E40" t="s">
        <v>60</v>
      </c>
      <c r="G40" t="s">
        <v>27</v>
      </c>
      <c r="H40" t="s">
        <v>28</v>
      </c>
      <c r="I40">
        <v>5.3999999999999999E-2</v>
      </c>
      <c r="L40" t="s">
        <v>29</v>
      </c>
      <c r="M40" t="s">
        <v>30</v>
      </c>
      <c r="N40" t="s">
        <v>30</v>
      </c>
      <c r="O40" t="s">
        <v>31</v>
      </c>
      <c r="Q40">
        <v>1</v>
      </c>
      <c r="R40" t="s">
        <v>32</v>
      </c>
      <c r="S40" t="s">
        <v>64</v>
      </c>
      <c r="T40">
        <v>8298</v>
      </c>
      <c r="U40" t="s">
        <v>65</v>
      </c>
      <c r="V40" t="s">
        <v>66</v>
      </c>
      <c r="W40">
        <v>1970</v>
      </c>
    </row>
    <row r="41" spans="1:23">
      <c r="A41">
        <v>62384</v>
      </c>
      <c r="B41" t="s">
        <v>23</v>
      </c>
      <c r="C41" t="s">
        <v>24</v>
      </c>
      <c r="D41" t="s">
        <v>59</v>
      </c>
      <c r="E41" t="s">
        <v>60</v>
      </c>
      <c r="G41" t="s">
        <v>27</v>
      </c>
      <c r="H41" t="s">
        <v>28</v>
      </c>
      <c r="I41">
        <v>5.6000000000000001E-2</v>
      </c>
      <c r="L41" t="s">
        <v>29</v>
      </c>
      <c r="M41" t="s">
        <v>30</v>
      </c>
      <c r="N41" t="s">
        <v>30</v>
      </c>
      <c r="O41" t="s">
        <v>31</v>
      </c>
      <c r="Q41">
        <v>1</v>
      </c>
      <c r="R41" t="s">
        <v>32</v>
      </c>
      <c r="S41" t="s">
        <v>64</v>
      </c>
      <c r="T41">
        <v>8298</v>
      </c>
      <c r="U41" t="s">
        <v>65</v>
      </c>
      <c r="V41" t="s">
        <v>66</v>
      </c>
      <c r="W41">
        <v>1970</v>
      </c>
    </row>
    <row r="42" spans="1:23">
      <c r="A42">
        <v>62384</v>
      </c>
      <c r="B42" t="s">
        <v>23</v>
      </c>
      <c r="C42" t="s">
        <v>24</v>
      </c>
      <c r="D42" t="s">
        <v>59</v>
      </c>
      <c r="E42" t="s">
        <v>60</v>
      </c>
      <c r="F42" t="s">
        <v>67</v>
      </c>
      <c r="G42" t="s">
        <v>27</v>
      </c>
      <c r="H42" t="s">
        <v>28</v>
      </c>
      <c r="I42">
        <v>0.23499999999999999</v>
      </c>
      <c r="J42">
        <v>0.217</v>
      </c>
      <c r="K42">
        <v>0.252</v>
      </c>
      <c r="L42" t="s">
        <v>29</v>
      </c>
      <c r="M42" t="s">
        <v>30</v>
      </c>
      <c r="N42" t="s">
        <v>30</v>
      </c>
      <c r="O42" t="s">
        <v>31</v>
      </c>
      <c r="Q42">
        <v>1</v>
      </c>
      <c r="R42" t="s">
        <v>32</v>
      </c>
      <c r="S42" t="s">
        <v>64</v>
      </c>
      <c r="T42">
        <v>8298</v>
      </c>
      <c r="U42" t="s">
        <v>65</v>
      </c>
      <c r="V42" t="s">
        <v>66</v>
      </c>
      <c r="W42">
        <v>1970</v>
      </c>
    </row>
    <row r="43" spans="1:23">
      <c r="A43">
        <v>62384</v>
      </c>
      <c r="B43" t="s">
        <v>23</v>
      </c>
      <c r="C43" t="s">
        <v>24</v>
      </c>
      <c r="D43" t="s">
        <v>59</v>
      </c>
      <c r="E43" t="s">
        <v>60</v>
      </c>
      <c r="G43" t="s">
        <v>27</v>
      </c>
      <c r="H43" t="s">
        <v>28</v>
      </c>
      <c r="I43">
        <v>3.5999999999999997E-2</v>
      </c>
      <c r="L43" t="s">
        <v>29</v>
      </c>
      <c r="M43" t="s">
        <v>30</v>
      </c>
      <c r="N43" t="s">
        <v>30</v>
      </c>
      <c r="O43" t="s">
        <v>31</v>
      </c>
      <c r="Q43">
        <v>1</v>
      </c>
      <c r="R43" t="s">
        <v>32</v>
      </c>
      <c r="S43" t="s">
        <v>64</v>
      </c>
      <c r="T43">
        <v>8298</v>
      </c>
      <c r="U43" t="s">
        <v>65</v>
      </c>
      <c r="V43" t="s">
        <v>66</v>
      </c>
      <c r="W43">
        <v>1970</v>
      </c>
    </row>
    <row r="44" spans="1:23">
      <c r="A44">
        <v>62384</v>
      </c>
      <c r="B44" t="s">
        <v>23</v>
      </c>
      <c r="C44" t="s">
        <v>24</v>
      </c>
      <c r="D44" t="s">
        <v>48</v>
      </c>
      <c r="E44" t="s">
        <v>49</v>
      </c>
      <c r="F44" t="s">
        <v>69</v>
      </c>
      <c r="G44" t="s">
        <v>27</v>
      </c>
      <c r="H44" t="s">
        <v>28</v>
      </c>
      <c r="I44">
        <v>3.0000000000000001E-3</v>
      </c>
      <c r="L44" t="s">
        <v>29</v>
      </c>
      <c r="M44" t="s">
        <v>30</v>
      </c>
      <c r="N44" t="s">
        <v>30</v>
      </c>
      <c r="O44" t="s">
        <v>31</v>
      </c>
      <c r="Q44">
        <v>1</v>
      </c>
      <c r="R44" t="s">
        <v>32</v>
      </c>
      <c r="S44" t="s">
        <v>70</v>
      </c>
      <c r="T44">
        <v>542</v>
      </c>
      <c r="U44" t="s">
        <v>71</v>
      </c>
      <c r="V44" t="s">
        <v>72</v>
      </c>
      <c r="W44">
        <v>1969</v>
      </c>
    </row>
    <row r="45" spans="1:23">
      <c r="A45">
        <v>62384</v>
      </c>
      <c r="B45" t="s">
        <v>23</v>
      </c>
      <c r="C45" t="s">
        <v>24</v>
      </c>
      <c r="D45" t="s">
        <v>48</v>
      </c>
      <c r="E45" t="s">
        <v>49</v>
      </c>
      <c r="F45" t="s">
        <v>36</v>
      </c>
      <c r="G45" t="s">
        <v>73</v>
      </c>
      <c r="H45" t="s">
        <v>28</v>
      </c>
      <c r="I45">
        <v>2.5000000000000001E-2</v>
      </c>
      <c r="L45" t="s">
        <v>29</v>
      </c>
      <c r="M45" t="s">
        <v>30</v>
      </c>
      <c r="N45" t="s">
        <v>30</v>
      </c>
      <c r="O45" t="s">
        <v>31</v>
      </c>
      <c r="Q45">
        <v>1</v>
      </c>
      <c r="R45" t="s">
        <v>32</v>
      </c>
      <c r="S45" t="s">
        <v>74</v>
      </c>
      <c r="T45">
        <v>2460</v>
      </c>
      <c r="U45" t="s">
        <v>75</v>
      </c>
      <c r="V45" t="s">
        <v>76</v>
      </c>
      <c r="W45">
        <v>1973</v>
      </c>
    </row>
    <row r="46" spans="1:23">
      <c r="A46">
        <v>62384</v>
      </c>
      <c r="B46" t="s">
        <v>23</v>
      </c>
      <c r="C46" t="s">
        <v>24</v>
      </c>
      <c r="D46" t="s">
        <v>48</v>
      </c>
      <c r="E46" t="s">
        <v>49</v>
      </c>
      <c r="G46" t="s">
        <v>50</v>
      </c>
      <c r="H46" t="s">
        <v>28</v>
      </c>
      <c r="I46">
        <v>1.4999999999999999E-2</v>
      </c>
      <c r="L46" t="s">
        <v>29</v>
      </c>
      <c r="M46" t="s">
        <v>30</v>
      </c>
      <c r="N46" t="s">
        <v>30</v>
      </c>
      <c r="O46" t="s">
        <v>31</v>
      </c>
      <c r="Q46">
        <v>1</v>
      </c>
      <c r="R46" t="s">
        <v>32</v>
      </c>
      <c r="S46" t="s">
        <v>51</v>
      </c>
      <c r="T46">
        <v>503</v>
      </c>
      <c r="U46" t="s">
        <v>52</v>
      </c>
      <c r="V46" t="s">
        <v>53</v>
      </c>
      <c r="W46">
        <v>1971</v>
      </c>
    </row>
    <row r="47" spans="1:23">
      <c r="A47">
        <v>62384</v>
      </c>
      <c r="B47" t="s">
        <v>23</v>
      </c>
      <c r="C47" s="4" t="s">
        <v>24</v>
      </c>
      <c r="D47" t="s">
        <v>25</v>
      </c>
      <c r="E47" t="s">
        <v>26</v>
      </c>
      <c r="F47" t="s">
        <v>36</v>
      </c>
      <c r="G47" t="s">
        <v>27</v>
      </c>
      <c r="H47" t="s">
        <v>28</v>
      </c>
      <c r="I47">
        <v>3.4</v>
      </c>
      <c r="L47" t="s">
        <v>29</v>
      </c>
      <c r="M47" t="s">
        <v>30</v>
      </c>
      <c r="N47" t="s">
        <v>30</v>
      </c>
      <c r="O47" t="s">
        <v>31</v>
      </c>
      <c r="Q47">
        <v>1.875</v>
      </c>
      <c r="R47" t="s">
        <v>32</v>
      </c>
      <c r="S47" t="s">
        <v>33</v>
      </c>
      <c r="T47">
        <v>934</v>
      </c>
      <c r="U47" t="s">
        <v>37</v>
      </c>
      <c r="V47" t="s">
        <v>38</v>
      </c>
      <c r="W47">
        <v>1959</v>
      </c>
    </row>
    <row r="48" spans="1:23">
      <c r="A48">
        <v>62384</v>
      </c>
      <c r="B48" t="s">
        <v>23</v>
      </c>
      <c r="C48" s="4" t="s">
        <v>24</v>
      </c>
      <c r="D48" t="s">
        <v>39</v>
      </c>
      <c r="E48" t="s">
        <v>40</v>
      </c>
      <c r="G48" t="s">
        <v>27</v>
      </c>
      <c r="H48" t="s">
        <v>28</v>
      </c>
      <c r="I48">
        <v>7.1999999999999995E-2</v>
      </c>
      <c r="J48">
        <v>5.6000000000000001E-2</v>
      </c>
      <c r="K48">
        <v>9.1999999999999998E-2</v>
      </c>
      <c r="L48" t="s">
        <v>29</v>
      </c>
      <c r="M48" t="s">
        <v>30</v>
      </c>
      <c r="N48" t="s">
        <v>30</v>
      </c>
      <c r="O48" t="s">
        <v>31</v>
      </c>
      <c r="Q48">
        <v>2</v>
      </c>
      <c r="R48" t="s">
        <v>32</v>
      </c>
      <c r="S48" t="s">
        <v>54</v>
      </c>
      <c r="T48">
        <v>568</v>
      </c>
      <c r="U48" t="s">
        <v>55</v>
      </c>
      <c r="V48" t="s">
        <v>56</v>
      </c>
      <c r="W48">
        <v>1980</v>
      </c>
    </row>
    <row r="49" spans="1:23">
      <c r="A49">
        <v>62384</v>
      </c>
      <c r="B49" t="s">
        <v>23</v>
      </c>
      <c r="C49" s="4" t="s">
        <v>24</v>
      </c>
      <c r="D49" t="s">
        <v>39</v>
      </c>
      <c r="E49" t="s">
        <v>40</v>
      </c>
      <c r="F49" t="s">
        <v>41</v>
      </c>
      <c r="H49" t="s">
        <v>28</v>
      </c>
      <c r="I49">
        <v>2.4E-2</v>
      </c>
      <c r="L49" t="s">
        <v>29</v>
      </c>
      <c r="M49" t="s">
        <v>30</v>
      </c>
      <c r="N49" t="s">
        <v>30</v>
      </c>
      <c r="O49" t="s">
        <v>31</v>
      </c>
      <c r="Q49">
        <v>2</v>
      </c>
      <c r="R49" t="s">
        <v>32</v>
      </c>
      <c r="S49" t="s">
        <v>42</v>
      </c>
      <c r="T49">
        <v>18337</v>
      </c>
      <c r="U49" t="s">
        <v>43</v>
      </c>
      <c r="V49" t="s">
        <v>44</v>
      </c>
      <c r="W49">
        <v>1987</v>
      </c>
    </row>
    <row r="50" spans="1:23">
      <c r="A50">
        <v>62384</v>
      </c>
      <c r="B50" t="s">
        <v>23</v>
      </c>
      <c r="C50" s="4" t="s">
        <v>24</v>
      </c>
      <c r="D50" t="s">
        <v>77</v>
      </c>
      <c r="E50" t="s">
        <v>78</v>
      </c>
      <c r="G50" t="s">
        <v>27</v>
      </c>
      <c r="H50" t="s">
        <v>28</v>
      </c>
      <c r="I50">
        <v>0.3</v>
      </c>
      <c r="L50" t="s">
        <v>29</v>
      </c>
      <c r="M50" t="s">
        <v>30</v>
      </c>
      <c r="N50" t="s">
        <v>30</v>
      </c>
      <c r="O50" t="s">
        <v>31</v>
      </c>
      <c r="Q50">
        <v>2</v>
      </c>
      <c r="R50" t="s">
        <v>32</v>
      </c>
      <c r="S50" t="s">
        <v>79</v>
      </c>
      <c r="T50">
        <v>5761</v>
      </c>
      <c r="U50" t="s">
        <v>80</v>
      </c>
      <c r="V50" t="s">
        <v>81</v>
      </c>
      <c r="W50">
        <v>1981</v>
      </c>
    </row>
    <row r="51" spans="1:23">
      <c r="A51">
        <v>62384</v>
      </c>
      <c r="B51" t="s">
        <v>23</v>
      </c>
      <c r="C51" s="4" t="s">
        <v>24</v>
      </c>
      <c r="D51" t="s">
        <v>39</v>
      </c>
      <c r="E51" t="s">
        <v>40</v>
      </c>
      <c r="F51" t="s">
        <v>41</v>
      </c>
      <c r="G51" t="s">
        <v>27</v>
      </c>
      <c r="H51" t="s">
        <v>28</v>
      </c>
      <c r="I51">
        <v>1.4E-2</v>
      </c>
      <c r="L51" t="s">
        <v>29</v>
      </c>
      <c r="M51" t="s">
        <v>30</v>
      </c>
      <c r="N51" t="s">
        <v>30</v>
      </c>
      <c r="O51" t="s">
        <v>31</v>
      </c>
      <c r="Q51">
        <v>2</v>
      </c>
      <c r="R51" t="s">
        <v>32</v>
      </c>
      <c r="S51" t="s">
        <v>45</v>
      </c>
      <c r="T51">
        <v>13099</v>
      </c>
      <c r="U51" t="s">
        <v>46</v>
      </c>
      <c r="V51" t="s">
        <v>47</v>
      </c>
      <c r="W51">
        <v>1986</v>
      </c>
    </row>
    <row r="52" spans="1:23">
      <c r="A52">
        <v>62384</v>
      </c>
      <c r="B52" t="s">
        <v>23</v>
      </c>
      <c r="C52" s="4" t="s">
        <v>24</v>
      </c>
      <c r="D52" t="s">
        <v>82</v>
      </c>
      <c r="E52" t="s">
        <v>83</v>
      </c>
      <c r="G52" t="s">
        <v>27</v>
      </c>
      <c r="H52" t="s">
        <v>28</v>
      </c>
      <c r="I52">
        <v>0.04</v>
      </c>
      <c r="L52" t="s">
        <v>29</v>
      </c>
      <c r="M52" t="s">
        <v>30</v>
      </c>
      <c r="N52" t="s">
        <v>30</v>
      </c>
      <c r="O52" t="s">
        <v>31</v>
      </c>
      <c r="Q52">
        <v>2</v>
      </c>
      <c r="R52" t="s">
        <v>32</v>
      </c>
      <c r="S52" t="s">
        <v>79</v>
      </c>
      <c r="T52">
        <v>5761</v>
      </c>
      <c r="U52" t="s">
        <v>80</v>
      </c>
      <c r="V52" t="s">
        <v>81</v>
      </c>
      <c r="W52">
        <v>1981</v>
      </c>
    </row>
    <row r="53" spans="1:23">
      <c r="A53">
        <v>62384</v>
      </c>
      <c r="B53" t="s">
        <v>23</v>
      </c>
      <c r="C53" s="4" t="s">
        <v>24</v>
      </c>
      <c r="D53" t="s">
        <v>82</v>
      </c>
      <c r="E53" t="s">
        <v>83</v>
      </c>
      <c r="G53" t="s">
        <v>27</v>
      </c>
      <c r="H53" t="s">
        <v>28</v>
      </c>
      <c r="I53">
        <v>0.04</v>
      </c>
      <c r="L53" t="s">
        <v>29</v>
      </c>
      <c r="M53" t="s">
        <v>30</v>
      </c>
      <c r="N53" t="s">
        <v>30</v>
      </c>
      <c r="O53" t="s">
        <v>31</v>
      </c>
      <c r="Q53">
        <v>2</v>
      </c>
      <c r="R53" t="s">
        <v>32</v>
      </c>
      <c r="S53" t="s">
        <v>84</v>
      </c>
      <c r="T53">
        <v>2682</v>
      </c>
      <c r="U53" t="s">
        <v>85</v>
      </c>
      <c r="V53" t="s">
        <v>86</v>
      </c>
      <c r="W53">
        <v>1969</v>
      </c>
    </row>
    <row r="54" spans="1:23">
      <c r="A54">
        <v>62384</v>
      </c>
      <c r="B54" t="s">
        <v>23</v>
      </c>
      <c r="C54" s="4" t="s">
        <v>24</v>
      </c>
      <c r="D54" t="s">
        <v>87</v>
      </c>
      <c r="E54" t="s">
        <v>88</v>
      </c>
      <c r="G54" t="s">
        <v>27</v>
      </c>
      <c r="H54" t="s">
        <v>28</v>
      </c>
      <c r="I54">
        <v>0.05</v>
      </c>
      <c r="L54" t="s">
        <v>29</v>
      </c>
      <c r="M54" t="s">
        <v>30</v>
      </c>
      <c r="N54" t="s">
        <v>30</v>
      </c>
      <c r="O54" t="s">
        <v>31</v>
      </c>
      <c r="Q54">
        <v>2</v>
      </c>
      <c r="R54" t="s">
        <v>32</v>
      </c>
      <c r="S54" t="s">
        <v>84</v>
      </c>
      <c r="T54">
        <v>2682</v>
      </c>
      <c r="U54" t="s">
        <v>85</v>
      </c>
      <c r="V54" t="s">
        <v>86</v>
      </c>
      <c r="W54">
        <v>1969</v>
      </c>
    </row>
    <row r="55" spans="1:23">
      <c r="A55">
        <v>62384</v>
      </c>
      <c r="B55" t="s">
        <v>23</v>
      </c>
      <c r="C55" s="4" t="s">
        <v>24</v>
      </c>
      <c r="D55" t="s">
        <v>25</v>
      </c>
      <c r="E55" t="s">
        <v>26</v>
      </c>
      <c r="G55" t="s">
        <v>27</v>
      </c>
      <c r="H55" t="s">
        <v>28</v>
      </c>
      <c r="I55">
        <v>0.46</v>
      </c>
      <c r="L55" t="s">
        <v>29</v>
      </c>
      <c r="M55" t="s">
        <v>30</v>
      </c>
      <c r="N55" t="s">
        <v>30</v>
      </c>
      <c r="O55" t="s">
        <v>31</v>
      </c>
      <c r="Q55">
        <v>2</v>
      </c>
      <c r="R55" t="s">
        <v>32</v>
      </c>
      <c r="S55" t="s">
        <v>33</v>
      </c>
      <c r="T55">
        <v>2969</v>
      </c>
      <c r="U55" t="s">
        <v>34</v>
      </c>
      <c r="V55" t="s">
        <v>35</v>
      </c>
      <c r="W55">
        <v>1958</v>
      </c>
    </row>
    <row r="56" spans="1:23">
      <c r="A56">
        <v>62384</v>
      </c>
      <c r="B56" t="s">
        <v>23</v>
      </c>
      <c r="C56" s="4" t="s">
        <v>24</v>
      </c>
      <c r="D56" t="s">
        <v>59</v>
      </c>
      <c r="E56" t="s">
        <v>60</v>
      </c>
      <c r="G56" t="s">
        <v>27</v>
      </c>
      <c r="H56" t="s">
        <v>28</v>
      </c>
      <c r="I56">
        <v>0.08</v>
      </c>
      <c r="L56" t="s">
        <v>29</v>
      </c>
      <c r="M56" t="s">
        <v>30</v>
      </c>
      <c r="N56" t="s">
        <v>30</v>
      </c>
      <c r="O56" t="s">
        <v>31</v>
      </c>
      <c r="Q56">
        <v>2</v>
      </c>
      <c r="R56" t="s">
        <v>32</v>
      </c>
      <c r="S56" t="s">
        <v>84</v>
      </c>
      <c r="T56">
        <v>2682</v>
      </c>
      <c r="U56" t="s">
        <v>85</v>
      </c>
      <c r="V56" t="s">
        <v>86</v>
      </c>
      <c r="W56">
        <v>1969</v>
      </c>
    </row>
    <row r="57" spans="1:23">
      <c r="A57">
        <v>62384</v>
      </c>
      <c r="B57" t="s">
        <v>23</v>
      </c>
      <c r="C57" s="4" t="s">
        <v>24</v>
      </c>
      <c r="D57" t="s">
        <v>59</v>
      </c>
      <c r="E57" t="s">
        <v>60</v>
      </c>
      <c r="G57" t="s">
        <v>27</v>
      </c>
      <c r="H57" t="s">
        <v>28</v>
      </c>
      <c r="I57">
        <v>0.36</v>
      </c>
      <c r="L57" t="s">
        <v>29</v>
      </c>
      <c r="M57" t="s">
        <v>30</v>
      </c>
      <c r="N57" t="s">
        <v>30</v>
      </c>
      <c r="O57" t="s">
        <v>31</v>
      </c>
      <c r="Q57">
        <v>2</v>
      </c>
      <c r="R57" t="s">
        <v>32</v>
      </c>
      <c r="S57" t="s">
        <v>61</v>
      </c>
      <c r="T57">
        <v>12497</v>
      </c>
      <c r="U57" t="s">
        <v>62</v>
      </c>
      <c r="V57" t="s">
        <v>63</v>
      </c>
      <c r="W57">
        <v>1986</v>
      </c>
    </row>
    <row r="58" spans="1:23">
      <c r="A58">
        <v>62384</v>
      </c>
      <c r="B58" t="s">
        <v>23</v>
      </c>
      <c r="C58" s="4" t="s">
        <v>24</v>
      </c>
      <c r="D58" t="s">
        <v>59</v>
      </c>
      <c r="E58" t="s">
        <v>60</v>
      </c>
      <c r="G58" t="s">
        <v>27</v>
      </c>
      <c r="H58" t="s">
        <v>28</v>
      </c>
      <c r="I58">
        <v>0.48</v>
      </c>
      <c r="L58" t="s">
        <v>29</v>
      </c>
      <c r="M58" t="s">
        <v>30</v>
      </c>
      <c r="N58" t="s">
        <v>30</v>
      </c>
      <c r="O58" t="s">
        <v>31</v>
      </c>
      <c r="Q58">
        <v>2</v>
      </c>
      <c r="R58" t="s">
        <v>32</v>
      </c>
      <c r="S58" t="s">
        <v>61</v>
      </c>
      <c r="T58">
        <v>12497</v>
      </c>
      <c r="U58" t="s">
        <v>62</v>
      </c>
      <c r="V58" t="s">
        <v>63</v>
      </c>
      <c r="W58">
        <v>1986</v>
      </c>
    </row>
    <row r="59" spans="1:23">
      <c r="A59">
        <v>62384</v>
      </c>
      <c r="B59" t="s">
        <v>23</v>
      </c>
      <c r="C59" s="4" t="s">
        <v>24</v>
      </c>
      <c r="D59" t="s">
        <v>59</v>
      </c>
      <c r="E59" t="s">
        <v>60</v>
      </c>
      <c r="G59" t="s">
        <v>27</v>
      </c>
      <c r="H59" t="s">
        <v>28</v>
      </c>
      <c r="I59">
        <v>0.37</v>
      </c>
      <c r="L59" t="s">
        <v>29</v>
      </c>
      <c r="M59" t="s">
        <v>30</v>
      </c>
      <c r="N59" t="s">
        <v>30</v>
      </c>
      <c r="O59" t="s">
        <v>31</v>
      </c>
      <c r="Q59">
        <v>2</v>
      </c>
      <c r="R59" t="s">
        <v>32</v>
      </c>
      <c r="S59" t="s">
        <v>61</v>
      </c>
      <c r="T59">
        <v>12497</v>
      </c>
      <c r="U59" t="s">
        <v>62</v>
      </c>
      <c r="V59" t="s">
        <v>63</v>
      </c>
      <c r="W59">
        <v>1986</v>
      </c>
    </row>
    <row r="60" spans="1:23">
      <c r="A60">
        <v>62384</v>
      </c>
      <c r="B60" t="s">
        <v>23</v>
      </c>
      <c r="C60" s="4" t="s">
        <v>24</v>
      </c>
      <c r="D60" t="s">
        <v>25</v>
      </c>
      <c r="E60" t="s">
        <v>26</v>
      </c>
      <c r="F60" t="s">
        <v>36</v>
      </c>
      <c r="G60" t="s">
        <v>27</v>
      </c>
      <c r="H60" t="s">
        <v>28</v>
      </c>
      <c r="I60">
        <v>0.78</v>
      </c>
      <c r="L60" t="s">
        <v>29</v>
      </c>
      <c r="M60" t="s">
        <v>30</v>
      </c>
      <c r="N60" t="s">
        <v>30</v>
      </c>
      <c r="O60" t="s">
        <v>31</v>
      </c>
      <c r="Q60">
        <v>2</v>
      </c>
      <c r="R60" t="s">
        <v>32</v>
      </c>
      <c r="S60" t="s">
        <v>33</v>
      </c>
      <c r="T60">
        <v>934</v>
      </c>
      <c r="U60" t="s">
        <v>37</v>
      </c>
      <c r="V60" t="s">
        <v>38</v>
      </c>
      <c r="W60">
        <v>1959</v>
      </c>
    </row>
    <row r="61" spans="1:23">
      <c r="A61">
        <v>62384</v>
      </c>
      <c r="B61" t="s">
        <v>23</v>
      </c>
      <c r="C61" s="4" t="s">
        <v>24</v>
      </c>
      <c r="D61" t="s">
        <v>59</v>
      </c>
      <c r="E61" t="s">
        <v>60</v>
      </c>
      <c r="I61">
        <v>0.13</v>
      </c>
      <c r="L61" t="s">
        <v>29</v>
      </c>
      <c r="M61" t="s">
        <v>30</v>
      </c>
      <c r="N61" t="s">
        <v>30</v>
      </c>
      <c r="O61" t="s">
        <v>31</v>
      </c>
      <c r="Q61">
        <v>2</v>
      </c>
      <c r="R61" t="s">
        <v>32</v>
      </c>
      <c r="S61" t="s">
        <v>84</v>
      </c>
      <c r="T61">
        <v>15192</v>
      </c>
      <c r="U61" t="s">
        <v>89</v>
      </c>
      <c r="V61" t="s">
        <v>90</v>
      </c>
      <c r="W61">
        <v>1967</v>
      </c>
    </row>
    <row r="62" spans="1:23">
      <c r="A62">
        <v>62384</v>
      </c>
      <c r="B62" t="s">
        <v>23</v>
      </c>
      <c r="C62" s="4" t="s">
        <v>24</v>
      </c>
      <c r="D62" t="s">
        <v>82</v>
      </c>
      <c r="E62" t="s">
        <v>83</v>
      </c>
      <c r="I62">
        <v>6.8000000000000005E-2</v>
      </c>
      <c r="L62" t="s">
        <v>29</v>
      </c>
      <c r="M62" t="s">
        <v>30</v>
      </c>
      <c r="N62" t="s">
        <v>30</v>
      </c>
      <c r="O62" t="s">
        <v>31</v>
      </c>
      <c r="Q62">
        <v>2</v>
      </c>
      <c r="R62" t="s">
        <v>32</v>
      </c>
      <c r="S62" t="s">
        <v>84</v>
      </c>
      <c r="T62">
        <v>15192</v>
      </c>
      <c r="U62" t="s">
        <v>89</v>
      </c>
      <c r="V62" t="s">
        <v>90</v>
      </c>
      <c r="W62">
        <v>1967</v>
      </c>
    </row>
    <row r="63" spans="1:23">
      <c r="A63">
        <v>62384</v>
      </c>
      <c r="B63" t="s">
        <v>23</v>
      </c>
      <c r="C63" s="4" t="s">
        <v>24</v>
      </c>
      <c r="D63" t="s">
        <v>87</v>
      </c>
      <c r="E63" t="s">
        <v>88</v>
      </c>
      <c r="I63">
        <v>8.4000000000000005E-2</v>
      </c>
      <c r="L63" t="s">
        <v>29</v>
      </c>
      <c r="M63" t="s">
        <v>30</v>
      </c>
      <c r="N63" t="s">
        <v>30</v>
      </c>
      <c r="O63" t="s">
        <v>31</v>
      </c>
      <c r="Q63">
        <v>2</v>
      </c>
      <c r="R63" t="s">
        <v>32</v>
      </c>
      <c r="S63" t="s">
        <v>84</v>
      </c>
      <c r="T63">
        <v>15192</v>
      </c>
      <c r="U63" t="s">
        <v>89</v>
      </c>
      <c r="V63" t="s">
        <v>90</v>
      </c>
      <c r="W63">
        <v>1967</v>
      </c>
    </row>
    <row r="64" spans="1:23">
      <c r="A64">
        <v>62384</v>
      </c>
      <c r="B64" t="s">
        <v>23</v>
      </c>
      <c r="C64" s="4" t="s">
        <v>24</v>
      </c>
      <c r="D64" t="s">
        <v>87</v>
      </c>
      <c r="E64" t="s">
        <v>88</v>
      </c>
      <c r="G64" t="s">
        <v>27</v>
      </c>
      <c r="H64" t="s">
        <v>28</v>
      </c>
      <c r="I64">
        <v>0.05</v>
      </c>
      <c r="L64" t="s">
        <v>29</v>
      </c>
      <c r="M64" t="s">
        <v>30</v>
      </c>
      <c r="N64" t="s">
        <v>30</v>
      </c>
      <c r="O64" t="s">
        <v>31</v>
      </c>
      <c r="Q64">
        <v>2</v>
      </c>
      <c r="R64" t="s">
        <v>32</v>
      </c>
      <c r="S64" t="s">
        <v>79</v>
      </c>
      <c r="T64">
        <v>5761</v>
      </c>
      <c r="U64" t="s">
        <v>80</v>
      </c>
      <c r="V64" t="s">
        <v>81</v>
      </c>
      <c r="W64">
        <v>1981</v>
      </c>
    </row>
    <row r="65" spans="1:23">
      <c r="A65">
        <v>62384</v>
      </c>
      <c r="B65" t="s">
        <v>23</v>
      </c>
      <c r="C65" s="4" t="s">
        <v>24</v>
      </c>
      <c r="D65" t="s">
        <v>59</v>
      </c>
      <c r="E65" t="s">
        <v>60</v>
      </c>
      <c r="G65" t="s">
        <v>27</v>
      </c>
      <c r="H65" t="s">
        <v>28</v>
      </c>
      <c r="I65">
        <v>0.08</v>
      </c>
      <c r="L65" t="s">
        <v>29</v>
      </c>
      <c r="M65" t="s">
        <v>30</v>
      </c>
      <c r="N65" t="s">
        <v>30</v>
      </c>
      <c r="O65" t="s">
        <v>31</v>
      </c>
      <c r="Q65">
        <v>2</v>
      </c>
      <c r="R65" t="s">
        <v>32</v>
      </c>
      <c r="S65" t="s">
        <v>79</v>
      </c>
      <c r="T65">
        <v>5761</v>
      </c>
      <c r="U65" t="s">
        <v>80</v>
      </c>
      <c r="V65" t="s">
        <v>81</v>
      </c>
      <c r="W65">
        <v>1981</v>
      </c>
    </row>
    <row r="66" spans="1:23">
      <c r="A66">
        <v>62384</v>
      </c>
      <c r="B66" t="s">
        <v>23</v>
      </c>
      <c r="C66" s="4" t="s">
        <v>24</v>
      </c>
      <c r="D66" t="s">
        <v>48</v>
      </c>
      <c r="E66" t="s">
        <v>49</v>
      </c>
      <c r="F66" t="s">
        <v>69</v>
      </c>
      <c r="G66" t="s">
        <v>27</v>
      </c>
      <c r="H66" t="s">
        <v>28</v>
      </c>
      <c r="I66">
        <v>2E-3</v>
      </c>
      <c r="L66" t="s">
        <v>29</v>
      </c>
      <c r="M66" t="s">
        <v>30</v>
      </c>
      <c r="N66" t="s">
        <v>30</v>
      </c>
      <c r="O66" t="s">
        <v>31</v>
      </c>
      <c r="Q66">
        <v>2</v>
      </c>
      <c r="R66" t="s">
        <v>32</v>
      </c>
      <c r="S66" t="s">
        <v>70</v>
      </c>
      <c r="T66">
        <v>542</v>
      </c>
      <c r="U66" t="s">
        <v>71</v>
      </c>
      <c r="V66" t="s">
        <v>72</v>
      </c>
      <c r="W66">
        <v>1969</v>
      </c>
    </row>
    <row r="67" spans="1:23">
      <c r="A67">
        <v>62384</v>
      </c>
      <c r="B67" t="s">
        <v>23</v>
      </c>
      <c r="C67" s="4" t="s">
        <v>24</v>
      </c>
      <c r="D67" t="s">
        <v>48</v>
      </c>
      <c r="E67" t="s">
        <v>49</v>
      </c>
      <c r="G67" t="s">
        <v>50</v>
      </c>
      <c r="H67" t="s">
        <v>28</v>
      </c>
      <c r="I67">
        <v>1.0999999999999999E-2</v>
      </c>
      <c r="L67" t="s">
        <v>29</v>
      </c>
      <c r="M67" t="s">
        <v>30</v>
      </c>
      <c r="N67" t="s">
        <v>30</v>
      </c>
      <c r="O67" t="s">
        <v>31</v>
      </c>
      <c r="Q67">
        <v>2</v>
      </c>
      <c r="R67" t="s">
        <v>32</v>
      </c>
      <c r="S67" t="s">
        <v>51</v>
      </c>
      <c r="T67">
        <v>503</v>
      </c>
      <c r="U67" t="s">
        <v>52</v>
      </c>
      <c r="V67" t="s">
        <v>53</v>
      </c>
      <c r="W67">
        <v>1971</v>
      </c>
    </row>
    <row r="68" spans="1:23">
      <c r="A68">
        <v>62384</v>
      </c>
      <c r="B68" t="s">
        <v>23</v>
      </c>
      <c r="C68" s="4" t="s">
        <v>24</v>
      </c>
      <c r="D68" t="s">
        <v>39</v>
      </c>
      <c r="E68" t="s">
        <v>40</v>
      </c>
      <c r="G68" t="s">
        <v>27</v>
      </c>
      <c r="H68" t="s">
        <v>28</v>
      </c>
      <c r="I68">
        <v>5.6000000000000001E-2</v>
      </c>
      <c r="L68" t="s">
        <v>29</v>
      </c>
      <c r="M68" t="s">
        <v>30</v>
      </c>
      <c r="N68" t="s">
        <v>30</v>
      </c>
      <c r="O68" t="s">
        <v>31</v>
      </c>
      <c r="Q68">
        <v>3</v>
      </c>
      <c r="R68" t="s">
        <v>32</v>
      </c>
      <c r="S68" t="s">
        <v>54</v>
      </c>
      <c r="T68">
        <v>568</v>
      </c>
      <c r="U68" t="s">
        <v>55</v>
      </c>
      <c r="V68" t="s">
        <v>56</v>
      </c>
      <c r="W68">
        <v>1980</v>
      </c>
    </row>
    <row r="69" spans="1:23">
      <c r="A69">
        <v>62384</v>
      </c>
      <c r="B69" t="s">
        <v>23</v>
      </c>
      <c r="C69" s="4" t="s">
        <v>24</v>
      </c>
      <c r="D69" t="s">
        <v>39</v>
      </c>
      <c r="E69" t="s">
        <v>40</v>
      </c>
      <c r="F69" t="s">
        <v>41</v>
      </c>
      <c r="H69" t="s">
        <v>28</v>
      </c>
      <c r="I69">
        <v>0.02</v>
      </c>
      <c r="L69" t="s">
        <v>29</v>
      </c>
      <c r="M69" t="s">
        <v>30</v>
      </c>
      <c r="N69" t="s">
        <v>30</v>
      </c>
      <c r="O69" t="s">
        <v>31</v>
      </c>
      <c r="Q69">
        <v>3</v>
      </c>
      <c r="R69" t="s">
        <v>32</v>
      </c>
      <c r="S69" t="s">
        <v>42</v>
      </c>
      <c r="T69">
        <v>18337</v>
      </c>
      <c r="U69" t="s">
        <v>43</v>
      </c>
      <c r="V69" t="s">
        <v>44</v>
      </c>
      <c r="W69">
        <v>1987</v>
      </c>
    </row>
    <row r="70" spans="1:23">
      <c r="A70">
        <v>62384</v>
      </c>
      <c r="B70" t="s">
        <v>23</v>
      </c>
      <c r="C70" s="4" t="s">
        <v>24</v>
      </c>
      <c r="D70" t="s">
        <v>39</v>
      </c>
      <c r="E70" t="s">
        <v>40</v>
      </c>
      <c r="F70" t="s">
        <v>41</v>
      </c>
      <c r="G70" t="s">
        <v>27</v>
      </c>
      <c r="H70" t="s">
        <v>28</v>
      </c>
      <c r="I70">
        <v>1.2E-2</v>
      </c>
      <c r="L70" t="s">
        <v>29</v>
      </c>
      <c r="M70" t="s">
        <v>30</v>
      </c>
      <c r="N70" t="s">
        <v>30</v>
      </c>
      <c r="O70" t="s">
        <v>31</v>
      </c>
      <c r="Q70">
        <v>3</v>
      </c>
      <c r="R70" t="s">
        <v>32</v>
      </c>
      <c r="S70" t="s">
        <v>45</v>
      </c>
      <c r="T70">
        <v>13099</v>
      </c>
      <c r="U70" t="s">
        <v>46</v>
      </c>
      <c r="V70" t="s">
        <v>47</v>
      </c>
      <c r="W70">
        <v>1986</v>
      </c>
    </row>
    <row r="71" spans="1:23">
      <c r="A71">
        <v>62384</v>
      </c>
      <c r="B71" t="s">
        <v>23</v>
      </c>
      <c r="C71" s="4" t="s">
        <v>24</v>
      </c>
      <c r="D71" t="s">
        <v>25</v>
      </c>
      <c r="E71" t="s">
        <v>26</v>
      </c>
      <c r="G71" t="s">
        <v>27</v>
      </c>
      <c r="H71" t="s">
        <v>28</v>
      </c>
      <c r="I71">
        <v>0.36</v>
      </c>
      <c r="L71" t="s">
        <v>29</v>
      </c>
      <c r="M71" t="s">
        <v>30</v>
      </c>
      <c r="N71" t="s">
        <v>30</v>
      </c>
      <c r="O71" t="s">
        <v>31</v>
      </c>
      <c r="Q71">
        <v>3</v>
      </c>
      <c r="R71" t="s">
        <v>32</v>
      </c>
      <c r="S71" t="s">
        <v>33</v>
      </c>
      <c r="T71">
        <v>2969</v>
      </c>
      <c r="U71" t="s">
        <v>34</v>
      </c>
      <c r="V71" t="s">
        <v>35</v>
      </c>
      <c r="W71">
        <v>1958</v>
      </c>
    </row>
    <row r="72" spans="1:23">
      <c r="A72">
        <v>62384</v>
      </c>
      <c r="B72" t="s">
        <v>23</v>
      </c>
      <c r="C72" s="4" t="s">
        <v>24</v>
      </c>
      <c r="D72" t="s">
        <v>25</v>
      </c>
      <c r="E72" t="s">
        <v>26</v>
      </c>
      <c r="F72" t="s">
        <v>36</v>
      </c>
      <c r="G72" t="s">
        <v>27</v>
      </c>
      <c r="H72" t="s">
        <v>28</v>
      </c>
      <c r="I72">
        <v>0.6</v>
      </c>
      <c r="L72" t="s">
        <v>29</v>
      </c>
      <c r="M72" t="s">
        <v>30</v>
      </c>
      <c r="N72" t="s">
        <v>30</v>
      </c>
      <c r="O72" t="s">
        <v>31</v>
      </c>
      <c r="Q72">
        <v>3</v>
      </c>
      <c r="R72" t="s">
        <v>32</v>
      </c>
      <c r="S72" t="s">
        <v>33</v>
      </c>
      <c r="T72">
        <v>934</v>
      </c>
      <c r="U72" t="s">
        <v>37</v>
      </c>
      <c r="V72" t="s">
        <v>38</v>
      </c>
      <c r="W72">
        <v>1959</v>
      </c>
    </row>
    <row r="73" spans="1:23">
      <c r="A73">
        <v>62384</v>
      </c>
      <c r="B73" t="s">
        <v>23</v>
      </c>
      <c r="C73" s="4" t="s">
        <v>24</v>
      </c>
      <c r="D73" t="s">
        <v>25</v>
      </c>
      <c r="E73" t="s">
        <v>26</v>
      </c>
      <c r="F73" t="s">
        <v>36</v>
      </c>
      <c r="G73" t="s">
        <v>27</v>
      </c>
      <c r="H73" t="s">
        <v>28</v>
      </c>
      <c r="I73">
        <v>3.3</v>
      </c>
      <c r="L73" t="s">
        <v>29</v>
      </c>
      <c r="M73" t="s">
        <v>30</v>
      </c>
      <c r="N73" t="s">
        <v>30</v>
      </c>
      <c r="O73" t="s">
        <v>31</v>
      </c>
      <c r="Q73">
        <v>3</v>
      </c>
      <c r="R73" t="s">
        <v>32</v>
      </c>
      <c r="S73" t="s">
        <v>33</v>
      </c>
      <c r="T73">
        <v>934</v>
      </c>
      <c r="U73" t="s">
        <v>37</v>
      </c>
      <c r="V73" t="s">
        <v>38</v>
      </c>
      <c r="W73">
        <v>1959</v>
      </c>
    </row>
    <row r="74" spans="1:23">
      <c r="A74">
        <v>62384</v>
      </c>
      <c r="B74" t="s">
        <v>23</v>
      </c>
      <c r="C74" s="4" t="s">
        <v>24</v>
      </c>
      <c r="D74" t="s">
        <v>48</v>
      </c>
      <c r="E74" t="s">
        <v>49</v>
      </c>
      <c r="G74" t="s">
        <v>50</v>
      </c>
      <c r="H74" t="s">
        <v>28</v>
      </c>
      <c r="I74">
        <v>1.0999999999999999E-2</v>
      </c>
      <c r="L74" t="s">
        <v>29</v>
      </c>
      <c r="M74" t="s">
        <v>30</v>
      </c>
      <c r="N74" t="s">
        <v>30</v>
      </c>
      <c r="O74" t="s">
        <v>31</v>
      </c>
      <c r="Q74">
        <v>3</v>
      </c>
      <c r="R74" t="s">
        <v>32</v>
      </c>
      <c r="S74" t="s">
        <v>51</v>
      </c>
      <c r="T74">
        <v>503</v>
      </c>
      <c r="U74" t="s">
        <v>52</v>
      </c>
      <c r="V74" t="s">
        <v>53</v>
      </c>
      <c r="W74">
        <v>1971</v>
      </c>
    </row>
    <row r="75" spans="1:23">
      <c r="A75">
        <v>62384</v>
      </c>
      <c r="B75" t="s">
        <v>23</v>
      </c>
      <c r="C75" s="4" t="s">
        <v>24</v>
      </c>
      <c r="D75" t="s">
        <v>39</v>
      </c>
      <c r="E75" t="s">
        <v>40</v>
      </c>
      <c r="G75" t="s">
        <v>27</v>
      </c>
      <c r="H75" t="s">
        <v>28</v>
      </c>
      <c r="I75">
        <v>3.6999999999999998E-2</v>
      </c>
      <c r="J75">
        <v>2.5999999999999999E-2</v>
      </c>
      <c r="K75">
        <v>0.05</v>
      </c>
      <c r="L75" t="s">
        <v>29</v>
      </c>
      <c r="M75" t="s">
        <v>30</v>
      </c>
      <c r="N75" t="s">
        <v>30</v>
      </c>
      <c r="O75" t="s">
        <v>31</v>
      </c>
      <c r="Q75">
        <v>4</v>
      </c>
      <c r="R75" t="s">
        <v>32</v>
      </c>
      <c r="S75" t="s">
        <v>54</v>
      </c>
      <c r="T75">
        <v>568</v>
      </c>
      <c r="U75" t="s">
        <v>55</v>
      </c>
      <c r="V75" t="s">
        <v>56</v>
      </c>
      <c r="W75">
        <v>1980</v>
      </c>
    </row>
    <row r="76" spans="1:23">
      <c r="A76">
        <v>62384</v>
      </c>
      <c r="B76" t="s">
        <v>23</v>
      </c>
      <c r="C76" s="4" t="s">
        <v>24</v>
      </c>
      <c r="D76" t="s">
        <v>25</v>
      </c>
      <c r="E76" t="s">
        <v>26</v>
      </c>
      <c r="G76" t="s">
        <v>27</v>
      </c>
      <c r="H76" t="s">
        <v>28</v>
      </c>
      <c r="I76">
        <v>0.35</v>
      </c>
      <c r="L76" t="s">
        <v>29</v>
      </c>
      <c r="M76" t="s">
        <v>30</v>
      </c>
      <c r="N76" t="s">
        <v>30</v>
      </c>
      <c r="O76" t="s">
        <v>31</v>
      </c>
      <c r="Q76">
        <v>4</v>
      </c>
      <c r="R76" t="s">
        <v>32</v>
      </c>
      <c r="S76" t="s">
        <v>33</v>
      </c>
      <c r="T76">
        <v>2969</v>
      </c>
      <c r="U76" t="s">
        <v>34</v>
      </c>
      <c r="V76" t="s">
        <v>35</v>
      </c>
      <c r="W76">
        <v>1958</v>
      </c>
    </row>
    <row r="77" spans="1:23">
      <c r="A77">
        <v>62384</v>
      </c>
      <c r="B77" t="s">
        <v>23</v>
      </c>
      <c r="C77" s="4" t="s">
        <v>24</v>
      </c>
      <c r="D77" t="s">
        <v>25</v>
      </c>
      <c r="E77" t="s">
        <v>26</v>
      </c>
      <c r="F77" t="s">
        <v>36</v>
      </c>
      <c r="G77" t="s">
        <v>27</v>
      </c>
      <c r="H77" t="s">
        <v>28</v>
      </c>
      <c r="I77">
        <v>0.57999999999999996</v>
      </c>
      <c r="L77" t="s">
        <v>29</v>
      </c>
      <c r="M77" t="s">
        <v>30</v>
      </c>
      <c r="N77" t="s">
        <v>30</v>
      </c>
      <c r="O77" t="s">
        <v>31</v>
      </c>
      <c r="Q77">
        <v>4</v>
      </c>
      <c r="R77" t="s">
        <v>32</v>
      </c>
      <c r="S77" t="s">
        <v>33</v>
      </c>
      <c r="T77">
        <v>934</v>
      </c>
      <c r="U77" t="s">
        <v>37</v>
      </c>
      <c r="V77" t="s">
        <v>38</v>
      </c>
      <c r="W77">
        <v>1959</v>
      </c>
    </row>
    <row r="78" spans="1:23">
      <c r="A78">
        <v>62384</v>
      </c>
      <c r="B78" t="s">
        <v>23</v>
      </c>
      <c r="C78" s="4" t="s">
        <v>24</v>
      </c>
      <c r="D78" t="s">
        <v>25</v>
      </c>
      <c r="E78" t="s">
        <v>26</v>
      </c>
      <c r="F78" t="s">
        <v>36</v>
      </c>
      <c r="G78" t="s">
        <v>27</v>
      </c>
      <c r="H78" t="s">
        <v>28</v>
      </c>
      <c r="I78">
        <v>3.3</v>
      </c>
      <c r="L78" t="s">
        <v>29</v>
      </c>
      <c r="M78" t="s">
        <v>30</v>
      </c>
      <c r="N78" t="s">
        <v>30</v>
      </c>
      <c r="O78" t="s">
        <v>31</v>
      </c>
      <c r="Q78">
        <v>4</v>
      </c>
      <c r="R78" t="s">
        <v>32</v>
      </c>
      <c r="S78" t="s">
        <v>33</v>
      </c>
      <c r="T78">
        <v>934</v>
      </c>
      <c r="U78" t="s">
        <v>37</v>
      </c>
      <c r="V78" t="s">
        <v>38</v>
      </c>
      <c r="W78">
        <v>1959</v>
      </c>
    </row>
    <row r="79" spans="1:23">
      <c r="A79">
        <v>62384</v>
      </c>
      <c r="B79" t="s">
        <v>23</v>
      </c>
      <c r="C79" s="4" t="s">
        <v>24</v>
      </c>
      <c r="D79" t="s">
        <v>48</v>
      </c>
      <c r="E79" t="s">
        <v>49</v>
      </c>
      <c r="G79" t="s">
        <v>50</v>
      </c>
      <c r="H79" t="s">
        <v>28</v>
      </c>
      <c r="I79">
        <v>8.6E-3</v>
      </c>
      <c r="L79" t="s">
        <v>29</v>
      </c>
      <c r="M79" t="s">
        <v>30</v>
      </c>
      <c r="N79" t="s">
        <v>30</v>
      </c>
      <c r="O79" t="s">
        <v>31</v>
      </c>
      <c r="Q79">
        <v>4</v>
      </c>
      <c r="R79" t="s">
        <v>32</v>
      </c>
      <c r="S79" t="s">
        <v>51</v>
      </c>
      <c r="T79">
        <v>503</v>
      </c>
      <c r="U79" t="s">
        <v>52</v>
      </c>
      <c r="V79" t="s">
        <v>53</v>
      </c>
      <c r="W79">
        <v>1971</v>
      </c>
    </row>
    <row r="80" spans="1:23">
      <c r="A80">
        <v>62384</v>
      </c>
      <c r="B80" t="s">
        <v>23</v>
      </c>
      <c r="C80" s="4" t="s">
        <v>24</v>
      </c>
      <c r="D80" t="s">
        <v>57</v>
      </c>
      <c r="E80" t="s">
        <v>58</v>
      </c>
      <c r="F80" t="s">
        <v>41</v>
      </c>
      <c r="H80" t="s">
        <v>28</v>
      </c>
      <c r="I80">
        <v>0.3</v>
      </c>
      <c r="L80" t="s">
        <v>29</v>
      </c>
      <c r="M80" t="s">
        <v>30</v>
      </c>
      <c r="N80" t="s">
        <v>30</v>
      </c>
      <c r="O80" t="s">
        <v>31</v>
      </c>
      <c r="Q80">
        <v>24</v>
      </c>
      <c r="R80" t="s">
        <v>32</v>
      </c>
      <c r="S80" t="s">
        <v>42</v>
      </c>
      <c r="T80">
        <v>18337</v>
      </c>
      <c r="U80" t="s">
        <v>43</v>
      </c>
      <c r="V80" t="s">
        <v>44</v>
      </c>
      <c r="W80">
        <v>1987</v>
      </c>
    </row>
    <row r="81" spans="1:23">
      <c r="A81">
        <v>115093</v>
      </c>
      <c r="B81" t="s">
        <v>91</v>
      </c>
      <c r="C81" t="s">
        <v>24</v>
      </c>
      <c r="D81" t="s">
        <v>92</v>
      </c>
      <c r="E81" t="s">
        <v>93</v>
      </c>
      <c r="F81" t="s">
        <v>67</v>
      </c>
      <c r="G81" t="s">
        <v>27</v>
      </c>
      <c r="H81" t="s">
        <v>28</v>
      </c>
      <c r="I81">
        <v>0.56000000000000005</v>
      </c>
      <c r="J81">
        <v>0.46</v>
      </c>
      <c r="K81">
        <v>0.57999999999999996</v>
      </c>
      <c r="L81" t="s">
        <v>29</v>
      </c>
      <c r="M81" t="s">
        <v>30</v>
      </c>
      <c r="N81" t="s">
        <v>30</v>
      </c>
      <c r="O81" t="s">
        <v>31</v>
      </c>
      <c r="Q81">
        <v>1.38E-2</v>
      </c>
      <c r="R81" t="s">
        <v>32</v>
      </c>
      <c r="S81" t="s">
        <v>94</v>
      </c>
      <c r="T81">
        <v>5602</v>
      </c>
      <c r="U81" t="s">
        <v>95</v>
      </c>
      <c r="V81" t="s">
        <v>96</v>
      </c>
      <c r="W81">
        <v>1987</v>
      </c>
    </row>
    <row r="82" spans="1:23">
      <c r="A82">
        <v>115093</v>
      </c>
      <c r="B82" t="s">
        <v>91</v>
      </c>
      <c r="C82" t="s">
        <v>24</v>
      </c>
      <c r="D82" t="s">
        <v>97</v>
      </c>
      <c r="E82" t="s">
        <v>98</v>
      </c>
      <c r="G82" t="s">
        <v>27</v>
      </c>
      <c r="H82" t="s">
        <v>28</v>
      </c>
      <c r="I82">
        <v>1.0019999999999999E-2</v>
      </c>
      <c r="L82" t="s">
        <v>29</v>
      </c>
      <c r="M82" t="s">
        <v>30</v>
      </c>
      <c r="N82" t="s">
        <v>30</v>
      </c>
      <c r="O82" t="s">
        <v>31</v>
      </c>
      <c r="Q82">
        <v>4.1700000000000001E-2</v>
      </c>
      <c r="R82" t="s">
        <v>32</v>
      </c>
      <c r="S82" t="s">
        <v>99</v>
      </c>
      <c r="T82">
        <v>8816</v>
      </c>
      <c r="U82" t="s">
        <v>100</v>
      </c>
      <c r="V82" t="s">
        <v>101</v>
      </c>
      <c r="W82">
        <v>1973</v>
      </c>
    </row>
    <row r="83" spans="1:23">
      <c r="A83">
        <v>115093</v>
      </c>
      <c r="B83" t="s">
        <v>91</v>
      </c>
      <c r="C83" t="s">
        <v>24</v>
      </c>
      <c r="D83" t="s">
        <v>97</v>
      </c>
      <c r="E83" t="s">
        <v>98</v>
      </c>
      <c r="G83" t="s">
        <v>27</v>
      </c>
      <c r="H83" t="s">
        <v>28</v>
      </c>
      <c r="I83">
        <v>4.5999999999999999E-3</v>
      </c>
      <c r="J83">
        <v>3.5500000000000002E-3</v>
      </c>
      <c r="K83">
        <v>6.0299999999999998E-3</v>
      </c>
      <c r="L83" t="s">
        <v>29</v>
      </c>
      <c r="M83" t="s">
        <v>30</v>
      </c>
      <c r="N83" t="s">
        <v>30</v>
      </c>
      <c r="O83" t="s">
        <v>31</v>
      </c>
      <c r="Q83">
        <v>6.25E-2</v>
      </c>
      <c r="R83" t="s">
        <v>32</v>
      </c>
      <c r="S83" t="s">
        <v>99</v>
      </c>
      <c r="T83">
        <v>8816</v>
      </c>
      <c r="U83" t="s">
        <v>100</v>
      </c>
      <c r="V83" t="s">
        <v>101</v>
      </c>
      <c r="W83">
        <v>1973</v>
      </c>
    </row>
    <row r="84" spans="1:23">
      <c r="A84">
        <v>115093</v>
      </c>
      <c r="B84" t="s">
        <v>91</v>
      </c>
      <c r="C84" t="s">
        <v>24</v>
      </c>
      <c r="D84" t="s">
        <v>97</v>
      </c>
      <c r="E84" t="s">
        <v>98</v>
      </c>
      <c r="G84" t="s">
        <v>27</v>
      </c>
      <c r="H84" t="s">
        <v>28</v>
      </c>
      <c r="I84">
        <v>6.4599999999999996E-3</v>
      </c>
      <c r="L84" t="s">
        <v>29</v>
      </c>
      <c r="M84" t="s">
        <v>30</v>
      </c>
      <c r="N84" t="s">
        <v>30</v>
      </c>
      <c r="O84" t="s">
        <v>31</v>
      </c>
      <c r="Q84">
        <v>6.25E-2</v>
      </c>
      <c r="R84" t="s">
        <v>32</v>
      </c>
      <c r="S84" t="s">
        <v>99</v>
      </c>
      <c r="T84">
        <v>8816</v>
      </c>
      <c r="U84" t="s">
        <v>100</v>
      </c>
      <c r="V84" t="s">
        <v>101</v>
      </c>
      <c r="W84">
        <v>1973</v>
      </c>
    </row>
    <row r="85" spans="1:23">
      <c r="A85">
        <v>115093</v>
      </c>
      <c r="B85" t="s">
        <v>91</v>
      </c>
      <c r="C85" t="s">
        <v>24</v>
      </c>
      <c r="D85" t="s">
        <v>97</v>
      </c>
      <c r="E85" t="s">
        <v>98</v>
      </c>
      <c r="G85" t="s">
        <v>27</v>
      </c>
      <c r="H85" t="s">
        <v>28</v>
      </c>
      <c r="I85">
        <v>1.3599999999999999E-2</v>
      </c>
      <c r="L85" t="s">
        <v>29</v>
      </c>
      <c r="M85" t="s">
        <v>30</v>
      </c>
      <c r="N85" t="s">
        <v>30</v>
      </c>
      <c r="O85" t="s">
        <v>31</v>
      </c>
      <c r="Q85">
        <v>6.25E-2</v>
      </c>
      <c r="R85" t="s">
        <v>32</v>
      </c>
      <c r="S85" t="s">
        <v>99</v>
      </c>
      <c r="T85">
        <v>8816</v>
      </c>
      <c r="U85" t="s">
        <v>100</v>
      </c>
      <c r="V85" t="s">
        <v>101</v>
      </c>
      <c r="W85">
        <v>1973</v>
      </c>
    </row>
    <row r="86" spans="1:23">
      <c r="A86">
        <v>115093</v>
      </c>
      <c r="B86" t="s">
        <v>91</v>
      </c>
      <c r="C86" t="s">
        <v>24</v>
      </c>
      <c r="D86" t="s">
        <v>102</v>
      </c>
      <c r="E86" t="s">
        <v>103</v>
      </c>
      <c r="F86" t="s">
        <v>104</v>
      </c>
      <c r="G86" t="s">
        <v>27</v>
      </c>
      <c r="H86" t="s">
        <v>28</v>
      </c>
      <c r="I86">
        <v>0.1036951314</v>
      </c>
      <c r="L86" t="s">
        <v>29</v>
      </c>
      <c r="M86" t="s">
        <v>30</v>
      </c>
      <c r="N86" t="s">
        <v>30</v>
      </c>
      <c r="O86" t="s">
        <v>31</v>
      </c>
      <c r="Q86">
        <v>0.83330000000000004</v>
      </c>
      <c r="R86" t="s">
        <v>32</v>
      </c>
      <c r="S86" t="s">
        <v>105</v>
      </c>
      <c r="T86">
        <v>158995</v>
      </c>
      <c r="U86" t="s">
        <v>106</v>
      </c>
      <c r="V86" t="s">
        <v>107</v>
      </c>
      <c r="W86">
        <v>2012</v>
      </c>
    </row>
    <row r="87" spans="1:23">
      <c r="A87">
        <v>115093</v>
      </c>
      <c r="B87" t="s">
        <v>91</v>
      </c>
      <c r="C87" t="s">
        <v>24</v>
      </c>
      <c r="D87" t="s">
        <v>108</v>
      </c>
      <c r="E87" t="s">
        <v>109</v>
      </c>
      <c r="G87" t="s">
        <v>27</v>
      </c>
      <c r="H87" t="s">
        <v>28</v>
      </c>
      <c r="I87">
        <v>0.46</v>
      </c>
      <c r="L87" t="s">
        <v>29</v>
      </c>
      <c r="M87" t="s">
        <v>30</v>
      </c>
      <c r="N87" t="s">
        <v>30</v>
      </c>
      <c r="O87" t="s">
        <v>31</v>
      </c>
      <c r="Q87">
        <v>1</v>
      </c>
      <c r="R87" t="s">
        <v>32</v>
      </c>
      <c r="S87" t="s">
        <v>110</v>
      </c>
      <c r="T87">
        <v>280</v>
      </c>
      <c r="U87" t="s">
        <v>111</v>
      </c>
      <c r="V87" t="s">
        <v>112</v>
      </c>
      <c r="W87">
        <v>1989</v>
      </c>
    </row>
    <row r="88" spans="1:23">
      <c r="A88">
        <v>115093</v>
      </c>
      <c r="B88" t="s">
        <v>91</v>
      </c>
      <c r="C88" t="s">
        <v>24</v>
      </c>
      <c r="D88" t="s">
        <v>113</v>
      </c>
      <c r="E88" t="s">
        <v>114</v>
      </c>
      <c r="F88" t="s">
        <v>68</v>
      </c>
      <c r="G88" t="s">
        <v>50</v>
      </c>
      <c r="H88" t="s">
        <v>28</v>
      </c>
      <c r="I88">
        <v>0.93700000000000006</v>
      </c>
      <c r="J88">
        <v>0.83899999999999997</v>
      </c>
      <c r="K88">
        <v>1.046</v>
      </c>
      <c r="L88" t="s">
        <v>29</v>
      </c>
      <c r="M88" t="s">
        <v>30</v>
      </c>
      <c r="N88" t="s">
        <v>30</v>
      </c>
      <c r="O88" t="s">
        <v>31</v>
      </c>
      <c r="Q88">
        <v>1</v>
      </c>
      <c r="R88" t="s">
        <v>32</v>
      </c>
      <c r="S88" t="s">
        <v>115</v>
      </c>
      <c r="T88">
        <v>12890</v>
      </c>
      <c r="U88" t="s">
        <v>116</v>
      </c>
      <c r="V88" t="s">
        <v>117</v>
      </c>
      <c r="W88">
        <v>1988</v>
      </c>
    </row>
    <row r="89" spans="1:23">
      <c r="A89">
        <v>115093</v>
      </c>
      <c r="B89" t="s">
        <v>91</v>
      </c>
      <c r="C89" t="s">
        <v>24</v>
      </c>
      <c r="D89" t="s">
        <v>118</v>
      </c>
      <c r="E89" t="s">
        <v>119</v>
      </c>
      <c r="G89" t="s">
        <v>27</v>
      </c>
      <c r="H89" t="s">
        <v>28</v>
      </c>
      <c r="I89">
        <v>0.09</v>
      </c>
      <c r="J89">
        <v>7.0000000000000007E-2</v>
      </c>
      <c r="K89">
        <v>0.1</v>
      </c>
      <c r="L89" t="s">
        <v>29</v>
      </c>
      <c r="M89" t="s">
        <v>30</v>
      </c>
      <c r="N89" t="s">
        <v>30</v>
      </c>
      <c r="O89" t="s">
        <v>31</v>
      </c>
      <c r="Q89">
        <v>1</v>
      </c>
      <c r="R89" t="s">
        <v>32</v>
      </c>
      <c r="S89" t="s">
        <v>120</v>
      </c>
      <c r="T89">
        <v>12901</v>
      </c>
      <c r="U89" t="s">
        <v>121</v>
      </c>
      <c r="V89" t="s">
        <v>122</v>
      </c>
      <c r="W89">
        <v>1988</v>
      </c>
    </row>
    <row r="90" spans="1:23">
      <c r="A90">
        <v>115093</v>
      </c>
      <c r="B90" t="s">
        <v>91</v>
      </c>
      <c r="C90" t="s">
        <v>24</v>
      </c>
      <c r="D90" t="s">
        <v>39</v>
      </c>
      <c r="E90" t="s">
        <v>40</v>
      </c>
      <c r="G90" t="s">
        <v>27</v>
      </c>
      <c r="H90" t="s">
        <v>28</v>
      </c>
      <c r="I90">
        <v>0.1</v>
      </c>
      <c r="J90">
        <v>9.1200000000000003E-2</v>
      </c>
      <c r="K90">
        <v>0.11799999999999999</v>
      </c>
      <c r="L90" t="s">
        <v>29</v>
      </c>
      <c r="M90" t="s">
        <v>30</v>
      </c>
      <c r="N90" t="s">
        <v>30</v>
      </c>
      <c r="O90" t="s">
        <v>31</v>
      </c>
      <c r="Q90">
        <v>1</v>
      </c>
      <c r="R90" t="s">
        <v>32</v>
      </c>
      <c r="S90" t="s">
        <v>120</v>
      </c>
      <c r="T90">
        <v>12901</v>
      </c>
      <c r="U90" t="s">
        <v>121</v>
      </c>
      <c r="V90" t="s">
        <v>122</v>
      </c>
      <c r="W90">
        <v>1988</v>
      </c>
    </row>
    <row r="91" spans="1:23">
      <c r="A91">
        <v>115093</v>
      </c>
      <c r="B91" t="s">
        <v>91</v>
      </c>
      <c r="C91" t="s">
        <v>24</v>
      </c>
      <c r="D91" t="s">
        <v>123</v>
      </c>
      <c r="E91" t="s">
        <v>124</v>
      </c>
      <c r="F91" t="s">
        <v>68</v>
      </c>
      <c r="G91" t="s">
        <v>27</v>
      </c>
      <c r="H91" t="s">
        <v>28</v>
      </c>
      <c r="I91">
        <v>9.8400000000000001E-2</v>
      </c>
      <c r="L91" t="s">
        <v>29</v>
      </c>
      <c r="M91" t="s">
        <v>30</v>
      </c>
      <c r="N91" t="s">
        <v>30</v>
      </c>
      <c r="O91" t="s">
        <v>31</v>
      </c>
      <c r="Q91">
        <v>1</v>
      </c>
      <c r="R91" t="s">
        <v>32</v>
      </c>
      <c r="S91" t="s">
        <v>125</v>
      </c>
      <c r="T91">
        <v>5921</v>
      </c>
      <c r="U91" t="s">
        <v>126</v>
      </c>
      <c r="V91" t="s">
        <v>127</v>
      </c>
      <c r="W91">
        <v>1974</v>
      </c>
    </row>
    <row r="92" spans="1:23">
      <c r="A92">
        <v>115093</v>
      </c>
      <c r="B92" t="s">
        <v>91</v>
      </c>
      <c r="C92" t="s">
        <v>24</v>
      </c>
      <c r="D92" t="s">
        <v>92</v>
      </c>
      <c r="E92" t="s">
        <v>93</v>
      </c>
      <c r="G92" t="s">
        <v>50</v>
      </c>
      <c r="H92" t="s">
        <v>28</v>
      </c>
      <c r="I92">
        <v>5.8299999999999998E-2</v>
      </c>
      <c r="J92">
        <v>5.3800000000000001E-2</v>
      </c>
      <c r="K92">
        <v>6.2799999999999995E-2</v>
      </c>
      <c r="L92" t="s">
        <v>29</v>
      </c>
      <c r="M92" t="s">
        <v>30</v>
      </c>
      <c r="N92" t="s">
        <v>30</v>
      </c>
      <c r="O92" t="s">
        <v>31</v>
      </c>
      <c r="Q92">
        <v>1</v>
      </c>
      <c r="R92" t="s">
        <v>32</v>
      </c>
      <c r="S92" t="s">
        <v>128</v>
      </c>
      <c r="T92">
        <v>10517</v>
      </c>
      <c r="U92" t="s">
        <v>129</v>
      </c>
      <c r="V92" t="s">
        <v>130</v>
      </c>
      <c r="W92">
        <v>1982</v>
      </c>
    </row>
    <row r="93" spans="1:23">
      <c r="A93">
        <v>115093</v>
      </c>
      <c r="B93" t="s">
        <v>91</v>
      </c>
      <c r="C93" t="s">
        <v>24</v>
      </c>
      <c r="D93" t="s">
        <v>97</v>
      </c>
      <c r="E93" t="s">
        <v>98</v>
      </c>
      <c r="G93" t="s">
        <v>27</v>
      </c>
      <c r="H93" t="s">
        <v>28</v>
      </c>
      <c r="I93">
        <v>1.24E-3</v>
      </c>
      <c r="J93">
        <v>0</v>
      </c>
      <c r="K93">
        <v>1.5499999999999999E-3</v>
      </c>
      <c r="L93" t="s">
        <v>29</v>
      </c>
      <c r="M93" t="s">
        <v>30</v>
      </c>
      <c r="N93" t="s">
        <v>30</v>
      </c>
      <c r="O93" t="s">
        <v>31</v>
      </c>
      <c r="Q93">
        <v>1</v>
      </c>
      <c r="R93" t="s">
        <v>32</v>
      </c>
      <c r="S93" t="s">
        <v>99</v>
      </c>
      <c r="T93">
        <v>8816</v>
      </c>
      <c r="U93" t="s">
        <v>100</v>
      </c>
      <c r="V93" t="s">
        <v>101</v>
      </c>
      <c r="W93">
        <v>1973</v>
      </c>
    </row>
    <row r="94" spans="1:23">
      <c r="A94">
        <v>115093</v>
      </c>
      <c r="B94" t="s">
        <v>91</v>
      </c>
      <c r="C94" t="s">
        <v>24</v>
      </c>
      <c r="D94" t="s">
        <v>82</v>
      </c>
      <c r="E94" t="s">
        <v>83</v>
      </c>
      <c r="H94" t="s">
        <v>28</v>
      </c>
      <c r="I94">
        <v>0.08</v>
      </c>
      <c r="L94" t="s">
        <v>29</v>
      </c>
      <c r="M94" t="s">
        <v>30</v>
      </c>
      <c r="N94" t="s">
        <v>30</v>
      </c>
      <c r="O94" t="s">
        <v>31</v>
      </c>
      <c r="Q94">
        <v>1</v>
      </c>
      <c r="R94" t="s">
        <v>32</v>
      </c>
      <c r="S94" t="s">
        <v>131</v>
      </c>
      <c r="T94">
        <v>2845</v>
      </c>
      <c r="U94" t="s">
        <v>132</v>
      </c>
      <c r="V94" t="s">
        <v>133</v>
      </c>
      <c r="W94">
        <v>1980</v>
      </c>
    </row>
    <row r="95" spans="1:23">
      <c r="A95">
        <v>115093</v>
      </c>
      <c r="B95" t="s">
        <v>91</v>
      </c>
      <c r="C95" t="s">
        <v>24</v>
      </c>
      <c r="D95" t="s">
        <v>97</v>
      </c>
      <c r="E95" t="s">
        <v>98</v>
      </c>
      <c r="G95" t="s">
        <v>27</v>
      </c>
      <c r="H95" t="s">
        <v>28</v>
      </c>
      <c r="I95">
        <v>1.49E-3</v>
      </c>
      <c r="L95" t="s">
        <v>29</v>
      </c>
      <c r="M95" t="s">
        <v>30</v>
      </c>
      <c r="N95" t="s">
        <v>30</v>
      </c>
      <c r="O95" t="s">
        <v>31</v>
      </c>
      <c r="Q95">
        <v>1</v>
      </c>
      <c r="R95" t="s">
        <v>32</v>
      </c>
      <c r="S95" t="s">
        <v>99</v>
      </c>
      <c r="T95">
        <v>8816</v>
      </c>
      <c r="U95" t="s">
        <v>100</v>
      </c>
      <c r="V95" t="s">
        <v>101</v>
      </c>
      <c r="W95">
        <v>1973</v>
      </c>
    </row>
    <row r="96" spans="1:23">
      <c r="A96">
        <v>115093</v>
      </c>
      <c r="B96" t="s">
        <v>91</v>
      </c>
      <c r="C96" t="s">
        <v>24</v>
      </c>
      <c r="D96" t="s">
        <v>97</v>
      </c>
      <c r="E96" t="s">
        <v>98</v>
      </c>
      <c r="G96" t="s">
        <v>27</v>
      </c>
      <c r="H96" t="s">
        <v>28</v>
      </c>
      <c r="I96">
        <v>1.82E-3</v>
      </c>
      <c r="J96">
        <v>1.1E-4</v>
      </c>
      <c r="K96">
        <v>3.0200000000000001E-3</v>
      </c>
      <c r="L96" t="s">
        <v>29</v>
      </c>
      <c r="M96" t="s">
        <v>30</v>
      </c>
      <c r="N96" t="s">
        <v>30</v>
      </c>
      <c r="O96" t="s">
        <v>31</v>
      </c>
      <c r="Q96">
        <v>1</v>
      </c>
      <c r="R96" t="s">
        <v>32</v>
      </c>
      <c r="S96" t="s">
        <v>99</v>
      </c>
      <c r="T96">
        <v>8816</v>
      </c>
      <c r="U96" t="s">
        <v>100</v>
      </c>
      <c r="V96" t="s">
        <v>101</v>
      </c>
      <c r="W96">
        <v>1973</v>
      </c>
    </row>
    <row r="97" spans="1:23">
      <c r="A97">
        <v>115093</v>
      </c>
      <c r="B97" t="s">
        <v>91</v>
      </c>
      <c r="C97" t="s">
        <v>24</v>
      </c>
      <c r="D97" t="s">
        <v>59</v>
      </c>
      <c r="E97" t="s">
        <v>60</v>
      </c>
      <c r="G97" t="s">
        <v>27</v>
      </c>
      <c r="H97" t="s">
        <v>28</v>
      </c>
      <c r="I97">
        <v>0.46</v>
      </c>
      <c r="L97" t="s">
        <v>29</v>
      </c>
      <c r="M97" t="s">
        <v>30</v>
      </c>
      <c r="N97" t="s">
        <v>30</v>
      </c>
      <c r="O97" t="s">
        <v>31</v>
      </c>
      <c r="Q97">
        <v>1</v>
      </c>
      <c r="R97" t="s">
        <v>32</v>
      </c>
      <c r="S97" t="s">
        <v>61</v>
      </c>
      <c r="T97">
        <v>12497</v>
      </c>
      <c r="U97" t="s">
        <v>62</v>
      </c>
      <c r="V97" t="s">
        <v>63</v>
      </c>
      <c r="W97">
        <v>1986</v>
      </c>
    </row>
    <row r="98" spans="1:23">
      <c r="A98">
        <v>115093</v>
      </c>
      <c r="B98" t="s">
        <v>91</v>
      </c>
      <c r="C98" t="s">
        <v>24</v>
      </c>
      <c r="D98" t="s">
        <v>59</v>
      </c>
      <c r="E98" t="s">
        <v>60</v>
      </c>
      <c r="G98" t="s">
        <v>27</v>
      </c>
      <c r="H98" t="s">
        <v>28</v>
      </c>
      <c r="I98">
        <v>0.42</v>
      </c>
      <c r="L98" t="s">
        <v>29</v>
      </c>
      <c r="M98" t="s">
        <v>30</v>
      </c>
      <c r="N98" t="s">
        <v>30</v>
      </c>
      <c r="O98" t="s">
        <v>31</v>
      </c>
      <c r="Q98">
        <v>1</v>
      </c>
      <c r="R98" t="s">
        <v>32</v>
      </c>
      <c r="S98" t="s">
        <v>61</v>
      </c>
      <c r="T98">
        <v>12497</v>
      </c>
      <c r="U98" t="s">
        <v>62</v>
      </c>
      <c r="V98" t="s">
        <v>63</v>
      </c>
      <c r="W98">
        <v>1986</v>
      </c>
    </row>
    <row r="99" spans="1:23">
      <c r="A99">
        <v>115093</v>
      </c>
      <c r="B99" t="s">
        <v>91</v>
      </c>
      <c r="C99" t="s">
        <v>24</v>
      </c>
      <c r="D99" t="s">
        <v>59</v>
      </c>
      <c r="E99" t="s">
        <v>60</v>
      </c>
      <c r="G99" t="s">
        <v>27</v>
      </c>
      <c r="H99" t="s">
        <v>28</v>
      </c>
      <c r="I99">
        <v>0.6</v>
      </c>
      <c r="L99" t="s">
        <v>29</v>
      </c>
      <c r="M99" t="s">
        <v>30</v>
      </c>
      <c r="N99" t="s">
        <v>30</v>
      </c>
      <c r="O99" t="s">
        <v>31</v>
      </c>
      <c r="Q99">
        <v>1</v>
      </c>
      <c r="R99" t="s">
        <v>32</v>
      </c>
      <c r="S99" t="s">
        <v>61</v>
      </c>
      <c r="T99">
        <v>12497</v>
      </c>
      <c r="U99" t="s">
        <v>62</v>
      </c>
      <c r="V99" t="s">
        <v>63</v>
      </c>
      <c r="W99">
        <v>1986</v>
      </c>
    </row>
    <row r="100" spans="1:23">
      <c r="A100">
        <v>115093</v>
      </c>
      <c r="B100" t="s">
        <v>91</v>
      </c>
      <c r="C100" t="s">
        <v>24</v>
      </c>
      <c r="D100" t="s">
        <v>134</v>
      </c>
      <c r="E100" t="s">
        <v>135</v>
      </c>
      <c r="G100" t="s">
        <v>136</v>
      </c>
      <c r="H100" t="s">
        <v>28</v>
      </c>
      <c r="I100">
        <v>0.12</v>
      </c>
      <c r="L100" t="s">
        <v>29</v>
      </c>
      <c r="M100" t="s">
        <v>30</v>
      </c>
      <c r="N100" t="s">
        <v>30</v>
      </c>
      <c r="O100" t="s">
        <v>31</v>
      </c>
      <c r="Q100">
        <v>1</v>
      </c>
      <c r="R100" t="s">
        <v>32</v>
      </c>
      <c r="S100" t="s">
        <v>137</v>
      </c>
      <c r="T100">
        <v>159393</v>
      </c>
      <c r="U100" t="s">
        <v>138</v>
      </c>
      <c r="V100" t="s">
        <v>139</v>
      </c>
      <c r="W100">
        <v>2006</v>
      </c>
    </row>
    <row r="101" spans="1:23">
      <c r="A101">
        <v>115093</v>
      </c>
      <c r="B101" t="s">
        <v>91</v>
      </c>
      <c r="C101" t="s">
        <v>24</v>
      </c>
      <c r="D101" t="s">
        <v>48</v>
      </c>
      <c r="E101" t="s">
        <v>49</v>
      </c>
      <c r="F101" t="s">
        <v>36</v>
      </c>
      <c r="G101" t="s">
        <v>27</v>
      </c>
      <c r="H101" t="s">
        <v>28</v>
      </c>
      <c r="I101">
        <v>0.125</v>
      </c>
      <c r="J101">
        <v>0.12</v>
      </c>
      <c r="K101">
        <v>0.13</v>
      </c>
      <c r="L101" t="s">
        <v>29</v>
      </c>
      <c r="M101" t="s">
        <v>30</v>
      </c>
      <c r="N101" t="s">
        <v>30</v>
      </c>
      <c r="O101" t="s">
        <v>31</v>
      </c>
      <c r="Q101">
        <v>1</v>
      </c>
      <c r="R101" t="s">
        <v>32</v>
      </c>
      <c r="S101" t="s">
        <v>140</v>
      </c>
      <c r="T101">
        <v>5871</v>
      </c>
      <c r="U101" t="s">
        <v>141</v>
      </c>
      <c r="V101" t="s">
        <v>142</v>
      </c>
      <c r="W101">
        <v>1975</v>
      </c>
    </row>
    <row r="102" spans="1:23">
      <c r="A102">
        <v>115093</v>
      </c>
      <c r="B102" t="s">
        <v>91</v>
      </c>
      <c r="C102" t="s">
        <v>24</v>
      </c>
      <c r="D102" t="s">
        <v>48</v>
      </c>
      <c r="E102" t="s">
        <v>49</v>
      </c>
      <c r="F102" t="s">
        <v>41</v>
      </c>
      <c r="G102" t="s">
        <v>27</v>
      </c>
      <c r="H102" t="s">
        <v>28</v>
      </c>
      <c r="I102">
        <v>8.4000000000000005E-2</v>
      </c>
      <c r="J102">
        <v>8.1000000000000003E-2</v>
      </c>
      <c r="K102">
        <v>8.6999999999999994E-2</v>
      </c>
      <c r="L102" t="s">
        <v>29</v>
      </c>
      <c r="M102" t="s">
        <v>30</v>
      </c>
      <c r="N102" t="s">
        <v>30</v>
      </c>
      <c r="O102" t="s">
        <v>31</v>
      </c>
      <c r="Q102">
        <v>1</v>
      </c>
      <c r="R102" t="s">
        <v>32</v>
      </c>
      <c r="S102" t="s">
        <v>140</v>
      </c>
      <c r="T102">
        <v>5871</v>
      </c>
      <c r="U102" t="s">
        <v>141</v>
      </c>
      <c r="V102" t="s">
        <v>142</v>
      </c>
      <c r="W102">
        <v>1975</v>
      </c>
    </row>
    <row r="103" spans="1:23">
      <c r="A103">
        <v>115093</v>
      </c>
      <c r="B103" t="s">
        <v>91</v>
      </c>
      <c r="C103" t="s">
        <v>24</v>
      </c>
      <c r="D103" t="s">
        <v>48</v>
      </c>
      <c r="E103" t="s">
        <v>49</v>
      </c>
      <c r="G103" t="s">
        <v>50</v>
      </c>
      <c r="H103" t="s">
        <v>28</v>
      </c>
      <c r="I103">
        <v>5.1999999999999998E-2</v>
      </c>
      <c r="L103" t="s">
        <v>29</v>
      </c>
      <c r="M103" t="s">
        <v>30</v>
      </c>
      <c r="N103" t="s">
        <v>30</v>
      </c>
      <c r="O103" t="s">
        <v>31</v>
      </c>
      <c r="Q103">
        <v>1</v>
      </c>
      <c r="R103" t="s">
        <v>32</v>
      </c>
      <c r="S103" t="s">
        <v>51</v>
      </c>
      <c r="T103">
        <v>503</v>
      </c>
      <c r="U103" t="s">
        <v>52</v>
      </c>
      <c r="V103" t="s">
        <v>53</v>
      </c>
      <c r="W103">
        <v>1971</v>
      </c>
    </row>
    <row r="104" spans="1:23">
      <c r="A104">
        <v>115093</v>
      </c>
      <c r="B104" t="s">
        <v>91</v>
      </c>
      <c r="C104" t="s">
        <v>24</v>
      </c>
      <c r="D104" t="s">
        <v>143</v>
      </c>
      <c r="E104" t="s">
        <v>144</v>
      </c>
      <c r="F104" t="s">
        <v>145</v>
      </c>
      <c r="G104" t="s">
        <v>73</v>
      </c>
      <c r="H104" t="s">
        <v>28</v>
      </c>
      <c r="I104">
        <v>0.09</v>
      </c>
      <c r="J104">
        <v>7.2999999999999995E-2</v>
      </c>
      <c r="K104">
        <v>0.113</v>
      </c>
      <c r="L104" t="s">
        <v>29</v>
      </c>
      <c r="M104" t="s">
        <v>30</v>
      </c>
      <c r="N104" t="s">
        <v>30</v>
      </c>
      <c r="O104" t="s">
        <v>31</v>
      </c>
      <c r="Q104">
        <v>1</v>
      </c>
      <c r="R104" t="s">
        <v>32</v>
      </c>
      <c r="S104" t="s">
        <v>146</v>
      </c>
      <c r="T104">
        <v>11970</v>
      </c>
      <c r="U104" t="s">
        <v>147</v>
      </c>
      <c r="V104" t="s">
        <v>148</v>
      </c>
      <c r="W104">
        <v>1986</v>
      </c>
    </row>
    <row r="105" spans="1:23">
      <c r="A105">
        <v>115093</v>
      </c>
      <c r="B105" t="s">
        <v>91</v>
      </c>
      <c r="C105" t="s">
        <v>24</v>
      </c>
      <c r="D105" t="s">
        <v>143</v>
      </c>
      <c r="E105" t="s">
        <v>144</v>
      </c>
      <c r="F105" t="s">
        <v>145</v>
      </c>
      <c r="G105" t="s">
        <v>73</v>
      </c>
      <c r="H105" t="s">
        <v>28</v>
      </c>
      <c r="I105">
        <v>0.16600000000000001</v>
      </c>
      <c r="L105" t="s">
        <v>29</v>
      </c>
      <c r="M105" t="s">
        <v>30</v>
      </c>
      <c r="N105" t="s">
        <v>30</v>
      </c>
      <c r="O105" t="s">
        <v>31</v>
      </c>
      <c r="Q105">
        <v>1</v>
      </c>
      <c r="R105" t="s">
        <v>32</v>
      </c>
      <c r="S105" t="s">
        <v>146</v>
      </c>
      <c r="T105">
        <v>11970</v>
      </c>
      <c r="U105" t="s">
        <v>147</v>
      </c>
      <c r="V105" t="s">
        <v>148</v>
      </c>
      <c r="W105">
        <v>1986</v>
      </c>
    </row>
    <row r="106" spans="1:23">
      <c r="A106">
        <v>115093</v>
      </c>
      <c r="B106" t="s">
        <v>91</v>
      </c>
      <c r="C106" s="4" t="s">
        <v>24</v>
      </c>
      <c r="D106" t="s">
        <v>143</v>
      </c>
      <c r="E106" t="s">
        <v>144</v>
      </c>
      <c r="F106" t="s">
        <v>145</v>
      </c>
      <c r="G106" t="s">
        <v>73</v>
      </c>
      <c r="H106" t="s">
        <v>28</v>
      </c>
      <c r="I106">
        <v>4.3999999999999997E-2</v>
      </c>
      <c r="J106">
        <v>3.2000000000000001E-2</v>
      </c>
      <c r="K106">
        <v>5.5E-2</v>
      </c>
      <c r="L106" t="s">
        <v>29</v>
      </c>
      <c r="M106" t="s">
        <v>30</v>
      </c>
      <c r="N106" t="s">
        <v>30</v>
      </c>
      <c r="O106" t="s">
        <v>31</v>
      </c>
      <c r="Q106">
        <v>1.2082999999999999</v>
      </c>
      <c r="R106" t="s">
        <v>32</v>
      </c>
      <c r="S106" t="s">
        <v>146</v>
      </c>
      <c r="T106">
        <v>11970</v>
      </c>
      <c r="U106" t="s">
        <v>147</v>
      </c>
      <c r="V106" t="s">
        <v>148</v>
      </c>
      <c r="W106">
        <v>1986</v>
      </c>
    </row>
    <row r="107" spans="1:23">
      <c r="A107">
        <v>115093</v>
      </c>
      <c r="B107" t="s">
        <v>91</v>
      </c>
      <c r="C107" s="4" t="s">
        <v>24</v>
      </c>
      <c r="D107" t="s">
        <v>143</v>
      </c>
      <c r="E107" t="s">
        <v>144</v>
      </c>
      <c r="F107" t="s">
        <v>145</v>
      </c>
      <c r="G107" t="s">
        <v>73</v>
      </c>
      <c r="H107" t="s">
        <v>28</v>
      </c>
      <c r="I107">
        <v>0.13400000000000001</v>
      </c>
      <c r="J107">
        <v>0.11</v>
      </c>
      <c r="K107">
        <v>0.16300000000000001</v>
      </c>
      <c r="L107" t="s">
        <v>29</v>
      </c>
      <c r="M107" t="s">
        <v>30</v>
      </c>
      <c r="N107" t="s">
        <v>30</v>
      </c>
      <c r="O107" t="s">
        <v>31</v>
      </c>
      <c r="Q107">
        <v>1.4167000000000001</v>
      </c>
      <c r="R107" t="s">
        <v>32</v>
      </c>
      <c r="S107" t="s">
        <v>146</v>
      </c>
      <c r="T107">
        <v>11970</v>
      </c>
      <c r="U107" t="s">
        <v>147</v>
      </c>
      <c r="V107" t="s">
        <v>148</v>
      </c>
      <c r="W107">
        <v>1986</v>
      </c>
    </row>
    <row r="108" spans="1:23">
      <c r="A108">
        <v>115093</v>
      </c>
      <c r="B108" t="s">
        <v>91</v>
      </c>
      <c r="C108" s="4" t="s">
        <v>24</v>
      </c>
      <c r="D108" t="s">
        <v>102</v>
      </c>
      <c r="E108" t="s">
        <v>103</v>
      </c>
      <c r="F108" t="s">
        <v>104</v>
      </c>
      <c r="G108" t="s">
        <v>27</v>
      </c>
      <c r="H108" t="s">
        <v>28</v>
      </c>
      <c r="I108">
        <v>8.2102440600000007E-2</v>
      </c>
      <c r="L108" t="s">
        <v>29</v>
      </c>
      <c r="M108" t="s">
        <v>30</v>
      </c>
      <c r="N108" t="s">
        <v>30</v>
      </c>
      <c r="O108" t="s">
        <v>31</v>
      </c>
      <c r="Q108">
        <v>1.8332999999999999</v>
      </c>
      <c r="R108" t="s">
        <v>32</v>
      </c>
      <c r="S108" t="s">
        <v>105</v>
      </c>
      <c r="T108">
        <v>158995</v>
      </c>
      <c r="U108" t="s">
        <v>106</v>
      </c>
      <c r="V108" t="s">
        <v>107</v>
      </c>
      <c r="W108">
        <v>2012</v>
      </c>
    </row>
    <row r="109" spans="1:23">
      <c r="A109">
        <v>115093</v>
      </c>
      <c r="B109" t="s">
        <v>91</v>
      </c>
      <c r="C109" s="4" t="s">
        <v>24</v>
      </c>
      <c r="D109" t="s">
        <v>123</v>
      </c>
      <c r="E109" t="s">
        <v>124</v>
      </c>
      <c r="F109" t="s">
        <v>68</v>
      </c>
      <c r="G109" t="s">
        <v>27</v>
      </c>
      <c r="H109" t="s">
        <v>28</v>
      </c>
      <c r="I109">
        <v>7.5399999999999995E-2</v>
      </c>
      <c r="L109" t="s">
        <v>29</v>
      </c>
      <c r="M109" t="s">
        <v>30</v>
      </c>
      <c r="N109" t="s">
        <v>30</v>
      </c>
      <c r="O109" t="s">
        <v>31</v>
      </c>
      <c r="Q109">
        <v>2</v>
      </c>
      <c r="R109" t="s">
        <v>32</v>
      </c>
      <c r="S109" t="s">
        <v>125</v>
      </c>
      <c r="T109">
        <v>5921</v>
      </c>
      <c r="U109" t="s">
        <v>126</v>
      </c>
      <c r="V109" t="s">
        <v>127</v>
      </c>
      <c r="W109">
        <v>1974</v>
      </c>
    </row>
    <row r="110" spans="1:23">
      <c r="A110">
        <v>115093</v>
      </c>
      <c r="B110" t="s">
        <v>91</v>
      </c>
      <c r="C110" s="4" t="s">
        <v>24</v>
      </c>
      <c r="D110" t="s">
        <v>113</v>
      </c>
      <c r="E110" t="s">
        <v>114</v>
      </c>
      <c r="F110" t="s">
        <v>68</v>
      </c>
      <c r="G110" t="s">
        <v>50</v>
      </c>
      <c r="H110" t="s">
        <v>28</v>
      </c>
      <c r="I110">
        <v>0.66800000000000004</v>
      </c>
      <c r="J110">
        <v>0.60699999999999998</v>
      </c>
      <c r="K110">
        <v>0.73499999999999999</v>
      </c>
      <c r="L110" t="s">
        <v>29</v>
      </c>
      <c r="M110" t="s">
        <v>30</v>
      </c>
      <c r="N110" t="s">
        <v>30</v>
      </c>
      <c r="O110" t="s">
        <v>31</v>
      </c>
      <c r="Q110">
        <v>2</v>
      </c>
      <c r="R110" t="s">
        <v>32</v>
      </c>
      <c r="S110" t="s">
        <v>115</v>
      </c>
      <c r="T110">
        <v>12890</v>
      </c>
      <c r="U110" t="s">
        <v>116</v>
      </c>
      <c r="V110" t="s">
        <v>117</v>
      </c>
      <c r="W110">
        <v>1988</v>
      </c>
    </row>
    <row r="111" spans="1:23">
      <c r="A111">
        <v>115093</v>
      </c>
      <c r="B111" t="s">
        <v>91</v>
      </c>
      <c r="C111" s="4" t="s">
        <v>24</v>
      </c>
      <c r="D111" t="s">
        <v>118</v>
      </c>
      <c r="E111" t="s">
        <v>119</v>
      </c>
      <c r="G111" t="s">
        <v>27</v>
      </c>
      <c r="H111" t="s">
        <v>28</v>
      </c>
      <c r="I111">
        <v>7.0000000000000007E-2</v>
      </c>
      <c r="J111">
        <v>6.5000000000000002E-2</v>
      </c>
      <c r="K111">
        <v>0.08</v>
      </c>
      <c r="L111" t="s">
        <v>29</v>
      </c>
      <c r="M111" t="s">
        <v>30</v>
      </c>
      <c r="N111" t="s">
        <v>30</v>
      </c>
      <c r="O111" t="s">
        <v>31</v>
      </c>
      <c r="Q111">
        <v>2</v>
      </c>
      <c r="R111" t="s">
        <v>32</v>
      </c>
      <c r="S111" t="s">
        <v>120</v>
      </c>
      <c r="T111">
        <v>12901</v>
      </c>
      <c r="U111" t="s">
        <v>121</v>
      </c>
      <c r="V111" t="s">
        <v>122</v>
      </c>
      <c r="W111">
        <v>1988</v>
      </c>
    </row>
    <row r="112" spans="1:23">
      <c r="A112">
        <v>115093</v>
      </c>
      <c r="B112" t="s">
        <v>91</v>
      </c>
      <c r="C112" s="4" t="s">
        <v>24</v>
      </c>
      <c r="D112" t="s">
        <v>39</v>
      </c>
      <c r="E112" t="s">
        <v>40</v>
      </c>
      <c r="G112" t="s">
        <v>27</v>
      </c>
      <c r="H112" t="s">
        <v>28</v>
      </c>
      <c r="I112">
        <v>9.6000000000000002E-2</v>
      </c>
      <c r="J112">
        <v>8.7999999999999995E-2</v>
      </c>
      <c r="K112">
        <v>0.1</v>
      </c>
      <c r="L112" t="s">
        <v>29</v>
      </c>
      <c r="M112" t="s">
        <v>30</v>
      </c>
      <c r="N112" t="s">
        <v>30</v>
      </c>
      <c r="O112" t="s">
        <v>31</v>
      </c>
      <c r="Q112">
        <v>2</v>
      </c>
      <c r="R112" t="s">
        <v>32</v>
      </c>
      <c r="S112" t="s">
        <v>120</v>
      </c>
      <c r="T112">
        <v>12901</v>
      </c>
      <c r="U112" t="s">
        <v>121</v>
      </c>
      <c r="V112" t="s">
        <v>122</v>
      </c>
      <c r="W112">
        <v>1988</v>
      </c>
    </row>
    <row r="113" spans="1:23">
      <c r="A113">
        <v>115093</v>
      </c>
      <c r="B113" t="s">
        <v>91</v>
      </c>
      <c r="C113" s="4" t="s">
        <v>24</v>
      </c>
      <c r="D113" t="s">
        <v>108</v>
      </c>
      <c r="E113" t="s">
        <v>109</v>
      </c>
      <c r="G113" t="s">
        <v>27</v>
      </c>
      <c r="H113" t="s">
        <v>28</v>
      </c>
      <c r="I113">
        <v>0.43</v>
      </c>
      <c r="L113" t="s">
        <v>29</v>
      </c>
      <c r="M113" t="s">
        <v>30</v>
      </c>
      <c r="N113" t="s">
        <v>30</v>
      </c>
      <c r="O113" t="s">
        <v>31</v>
      </c>
      <c r="Q113">
        <v>2</v>
      </c>
      <c r="R113" t="s">
        <v>32</v>
      </c>
      <c r="S113" t="s">
        <v>110</v>
      </c>
      <c r="T113">
        <v>280</v>
      </c>
      <c r="U113" t="s">
        <v>111</v>
      </c>
      <c r="V113" t="s">
        <v>112</v>
      </c>
      <c r="W113">
        <v>1989</v>
      </c>
    </row>
    <row r="114" spans="1:23">
      <c r="A114">
        <v>115093</v>
      </c>
      <c r="B114" t="s">
        <v>91</v>
      </c>
      <c r="C114" s="4" t="s">
        <v>24</v>
      </c>
      <c r="D114" t="s">
        <v>92</v>
      </c>
      <c r="E114" t="s">
        <v>93</v>
      </c>
      <c r="G114" t="s">
        <v>50</v>
      </c>
      <c r="H114" t="s">
        <v>28</v>
      </c>
      <c r="I114">
        <v>0.05</v>
      </c>
      <c r="J114">
        <v>4.6199999999999998E-2</v>
      </c>
      <c r="K114">
        <v>5.4100000000000002E-2</v>
      </c>
      <c r="L114" t="s">
        <v>29</v>
      </c>
      <c r="M114" t="s">
        <v>30</v>
      </c>
      <c r="N114" t="s">
        <v>30</v>
      </c>
      <c r="O114" t="s">
        <v>31</v>
      </c>
      <c r="Q114">
        <v>2</v>
      </c>
      <c r="R114" t="s">
        <v>32</v>
      </c>
      <c r="S114" t="s">
        <v>128</v>
      </c>
      <c r="T114">
        <v>10517</v>
      </c>
      <c r="U114" t="s">
        <v>129</v>
      </c>
      <c r="V114" t="s">
        <v>130</v>
      </c>
      <c r="W114">
        <v>1982</v>
      </c>
    </row>
    <row r="115" spans="1:23">
      <c r="A115">
        <v>115093</v>
      </c>
      <c r="B115" t="s">
        <v>91</v>
      </c>
      <c r="C115" s="4" t="s">
        <v>24</v>
      </c>
      <c r="D115" t="s">
        <v>59</v>
      </c>
      <c r="E115" t="s">
        <v>60</v>
      </c>
      <c r="G115" t="s">
        <v>27</v>
      </c>
      <c r="H115" t="s">
        <v>28</v>
      </c>
      <c r="I115">
        <v>0.124</v>
      </c>
      <c r="L115" t="s">
        <v>29</v>
      </c>
      <c r="M115" t="s">
        <v>30</v>
      </c>
      <c r="N115" t="s">
        <v>30</v>
      </c>
      <c r="O115" t="s">
        <v>31</v>
      </c>
      <c r="Q115">
        <v>2</v>
      </c>
      <c r="R115" t="s">
        <v>32</v>
      </c>
      <c r="S115" t="s">
        <v>149</v>
      </c>
      <c r="T115">
        <v>10701</v>
      </c>
      <c r="U115" t="s">
        <v>150</v>
      </c>
      <c r="V115" t="s">
        <v>151</v>
      </c>
      <c r="W115">
        <v>1984</v>
      </c>
    </row>
    <row r="116" spans="1:23">
      <c r="A116">
        <v>115093</v>
      </c>
      <c r="B116" t="s">
        <v>91</v>
      </c>
      <c r="C116" s="4" t="s">
        <v>24</v>
      </c>
      <c r="D116" t="s">
        <v>59</v>
      </c>
      <c r="E116" t="s">
        <v>60</v>
      </c>
      <c r="G116" t="s">
        <v>27</v>
      </c>
      <c r="H116" t="s">
        <v>28</v>
      </c>
      <c r="I116">
        <v>0.46</v>
      </c>
      <c r="L116" t="s">
        <v>29</v>
      </c>
      <c r="M116" t="s">
        <v>30</v>
      </c>
      <c r="N116" t="s">
        <v>30</v>
      </c>
      <c r="O116" t="s">
        <v>31</v>
      </c>
      <c r="Q116">
        <v>2</v>
      </c>
      <c r="R116" t="s">
        <v>32</v>
      </c>
      <c r="S116" t="s">
        <v>61</v>
      </c>
      <c r="T116">
        <v>12497</v>
      </c>
      <c r="U116" t="s">
        <v>62</v>
      </c>
      <c r="V116" t="s">
        <v>63</v>
      </c>
      <c r="W116">
        <v>1986</v>
      </c>
    </row>
    <row r="117" spans="1:23">
      <c r="A117">
        <v>115093</v>
      </c>
      <c r="B117" t="s">
        <v>91</v>
      </c>
      <c r="C117" s="4" t="s">
        <v>24</v>
      </c>
      <c r="D117" t="s">
        <v>59</v>
      </c>
      <c r="E117" t="s">
        <v>60</v>
      </c>
      <c r="G117" t="s">
        <v>27</v>
      </c>
      <c r="H117" t="s">
        <v>28</v>
      </c>
      <c r="I117">
        <v>0.42</v>
      </c>
      <c r="L117" t="s">
        <v>29</v>
      </c>
      <c r="M117" t="s">
        <v>30</v>
      </c>
      <c r="N117" t="s">
        <v>30</v>
      </c>
      <c r="O117" t="s">
        <v>31</v>
      </c>
      <c r="Q117">
        <v>2</v>
      </c>
      <c r="R117" t="s">
        <v>32</v>
      </c>
      <c r="S117" t="s">
        <v>61</v>
      </c>
      <c r="T117">
        <v>12497</v>
      </c>
      <c r="U117" t="s">
        <v>62</v>
      </c>
      <c r="V117" t="s">
        <v>63</v>
      </c>
      <c r="W117">
        <v>1986</v>
      </c>
    </row>
    <row r="118" spans="1:23">
      <c r="A118">
        <v>115093</v>
      </c>
      <c r="B118" t="s">
        <v>91</v>
      </c>
      <c r="C118" s="4" t="s">
        <v>24</v>
      </c>
      <c r="D118" t="s">
        <v>59</v>
      </c>
      <c r="E118" t="s">
        <v>60</v>
      </c>
      <c r="G118" t="s">
        <v>27</v>
      </c>
      <c r="H118" t="s">
        <v>28</v>
      </c>
      <c r="I118">
        <v>0.3</v>
      </c>
      <c r="L118" t="s">
        <v>29</v>
      </c>
      <c r="M118" t="s">
        <v>30</v>
      </c>
      <c r="N118" t="s">
        <v>30</v>
      </c>
      <c r="O118" t="s">
        <v>31</v>
      </c>
      <c r="Q118">
        <v>2</v>
      </c>
      <c r="R118" t="s">
        <v>32</v>
      </c>
      <c r="S118" t="s">
        <v>61</v>
      </c>
      <c r="T118">
        <v>12497</v>
      </c>
      <c r="U118" t="s">
        <v>62</v>
      </c>
      <c r="V118" t="s">
        <v>63</v>
      </c>
      <c r="W118">
        <v>1986</v>
      </c>
    </row>
    <row r="119" spans="1:23">
      <c r="A119">
        <v>115093</v>
      </c>
      <c r="B119" t="s">
        <v>91</v>
      </c>
      <c r="C119" s="4" t="s">
        <v>24</v>
      </c>
      <c r="D119" t="s">
        <v>134</v>
      </c>
      <c r="E119" t="s">
        <v>135</v>
      </c>
      <c r="G119" t="s">
        <v>136</v>
      </c>
      <c r="H119" t="s">
        <v>28</v>
      </c>
      <c r="I119">
        <v>6.7000000000000004E-2</v>
      </c>
      <c r="J119">
        <v>5.7000000000000002E-2</v>
      </c>
      <c r="K119">
        <v>7.6999999999999999E-2</v>
      </c>
      <c r="L119" t="s">
        <v>29</v>
      </c>
      <c r="M119" t="s">
        <v>30</v>
      </c>
      <c r="N119" t="s">
        <v>30</v>
      </c>
      <c r="O119" t="s">
        <v>31</v>
      </c>
      <c r="Q119">
        <v>2</v>
      </c>
      <c r="R119" t="s">
        <v>32</v>
      </c>
      <c r="S119" t="s">
        <v>137</v>
      </c>
      <c r="T119">
        <v>159393</v>
      </c>
      <c r="U119" t="s">
        <v>138</v>
      </c>
      <c r="V119" t="s">
        <v>139</v>
      </c>
      <c r="W119">
        <v>2006</v>
      </c>
    </row>
    <row r="120" spans="1:23">
      <c r="A120">
        <v>115093</v>
      </c>
      <c r="B120" t="s">
        <v>91</v>
      </c>
      <c r="C120" s="4" t="s">
        <v>24</v>
      </c>
      <c r="D120" t="s">
        <v>48</v>
      </c>
      <c r="E120" t="s">
        <v>49</v>
      </c>
      <c r="F120" t="s">
        <v>41</v>
      </c>
      <c r="G120" t="s">
        <v>50</v>
      </c>
      <c r="H120" t="s">
        <v>28</v>
      </c>
      <c r="I120">
        <v>4.4999999999999998E-2</v>
      </c>
      <c r="J120">
        <v>3.5999999999999997E-2</v>
      </c>
      <c r="K120">
        <v>5.3999999999999999E-2</v>
      </c>
      <c r="L120" t="s">
        <v>29</v>
      </c>
      <c r="M120" t="s">
        <v>30</v>
      </c>
      <c r="N120" t="s">
        <v>30</v>
      </c>
      <c r="O120" t="s">
        <v>31</v>
      </c>
      <c r="Q120">
        <v>2</v>
      </c>
      <c r="R120" t="s">
        <v>32</v>
      </c>
      <c r="S120" t="s">
        <v>140</v>
      </c>
      <c r="T120">
        <v>5871</v>
      </c>
      <c r="U120" t="s">
        <v>141</v>
      </c>
      <c r="V120" t="s">
        <v>142</v>
      </c>
      <c r="W120">
        <v>1975</v>
      </c>
    </row>
    <row r="121" spans="1:23">
      <c r="A121">
        <v>115093</v>
      </c>
      <c r="B121" t="s">
        <v>91</v>
      </c>
      <c r="C121" s="4" t="s">
        <v>24</v>
      </c>
      <c r="D121" t="s">
        <v>48</v>
      </c>
      <c r="E121" t="s">
        <v>49</v>
      </c>
      <c r="F121" t="s">
        <v>36</v>
      </c>
      <c r="G121" t="s">
        <v>50</v>
      </c>
      <c r="H121" t="s">
        <v>28</v>
      </c>
      <c r="I121">
        <v>6.6000000000000003E-2</v>
      </c>
      <c r="J121">
        <v>6.3E-2</v>
      </c>
      <c r="K121">
        <v>6.9000000000000006E-2</v>
      </c>
      <c r="L121" t="s">
        <v>29</v>
      </c>
      <c r="M121" t="s">
        <v>30</v>
      </c>
      <c r="N121" t="s">
        <v>30</v>
      </c>
      <c r="O121" t="s">
        <v>31</v>
      </c>
      <c r="Q121">
        <v>2</v>
      </c>
      <c r="R121" t="s">
        <v>32</v>
      </c>
      <c r="S121" t="s">
        <v>140</v>
      </c>
      <c r="T121">
        <v>5871</v>
      </c>
      <c r="U121" t="s">
        <v>141</v>
      </c>
      <c r="V121" t="s">
        <v>142</v>
      </c>
      <c r="W121">
        <v>1975</v>
      </c>
    </row>
    <row r="122" spans="1:23">
      <c r="A122">
        <v>115093</v>
      </c>
      <c r="B122" t="s">
        <v>91</v>
      </c>
      <c r="C122" s="4" t="s">
        <v>24</v>
      </c>
      <c r="D122" t="s">
        <v>48</v>
      </c>
      <c r="E122" t="s">
        <v>49</v>
      </c>
      <c r="G122" t="s">
        <v>50</v>
      </c>
      <c r="H122" t="s">
        <v>28</v>
      </c>
      <c r="I122">
        <v>3.6999999999999998E-2</v>
      </c>
      <c r="L122" t="s">
        <v>29</v>
      </c>
      <c r="M122" t="s">
        <v>30</v>
      </c>
      <c r="N122" t="s">
        <v>30</v>
      </c>
      <c r="O122" t="s">
        <v>31</v>
      </c>
      <c r="Q122">
        <v>2</v>
      </c>
      <c r="R122" t="s">
        <v>32</v>
      </c>
      <c r="S122" t="s">
        <v>51</v>
      </c>
      <c r="T122">
        <v>503</v>
      </c>
      <c r="U122" t="s">
        <v>52</v>
      </c>
      <c r="V122" t="s">
        <v>53</v>
      </c>
      <c r="W122">
        <v>1971</v>
      </c>
    </row>
    <row r="123" spans="1:23">
      <c r="A123">
        <v>115093</v>
      </c>
      <c r="B123" t="s">
        <v>91</v>
      </c>
      <c r="C123" s="4" t="s">
        <v>24</v>
      </c>
      <c r="D123" t="s">
        <v>143</v>
      </c>
      <c r="E123" t="s">
        <v>144</v>
      </c>
      <c r="F123" t="s">
        <v>145</v>
      </c>
      <c r="G123" t="s">
        <v>73</v>
      </c>
      <c r="H123" t="s">
        <v>28</v>
      </c>
      <c r="I123">
        <v>0.151</v>
      </c>
      <c r="J123">
        <v>0.1</v>
      </c>
      <c r="K123">
        <v>0.17399999999999999</v>
      </c>
      <c r="L123" t="s">
        <v>29</v>
      </c>
      <c r="M123" t="s">
        <v>30</v>
      </c>
      <c r="N123" t="s">
        <v>30</v>
      </c>
      <c r="O123" t="s">
        <v>31</v>
      </c>
      <c r="Q123">
        <v>2</v>
      </c>
      <c r="R123" t="s">
        <v>32</v>
      </c>
      <c r="S123" t="s">
        <v>146</v>
      </c>
      <c r="T123">
        <v>11970</v>
      </c>
      <c r="U123" t="s">
        <v>147</v>
      </c>
      <c r="V123" t="s">
        <v>148</v>
      </c>
      <c r="W123">
        <v>1986</v>
      </c>
    </row>
    <row r="124" spans="1:23">
      <c r="A124">
        <v>115093</v>
      </c>
      <c r="B124" t="s">
        <v>91</v>
      </c>
      <c r="C124" s="4" t="s">
        <v>24</v>
      </c>
      <c r="D124" t="s">
        <v>143</v>
      </c>
      <c r="E124" t="s">
        <v>144</v>
      </c>
      <c r="F124" t="s">
        <v>145</v>
      </c>
      <c r="G124" t="s">
        <v>73</v>
      </c>
      <c r="H124" t="s">
        <v>28</v>
      </c>
      <c r="I124">
        <v>7.0999999999999994E-2</v>
      </c>
      <c r="J124">
        <v>5.8999999999999997E-2</v>
      </c>
      <c r="K124">
        <v>8.6999999999999994E-2</v>
      </c>
      <c r="L124" t="s">
        <v>29</v>
      </c>
      <c r="M124" t="s">
        <v>30</v>
      </c>
      <c r="N124" t="s">
        <v>30</v>
      </c>
      <c r="O124" t="s">
        <v>31</v>
      </c>
      <c r="Q124">
        <v>2.375</v>
      </c>
      <c r="R124" t="s">
        <v>32</v>
      </c>
      <c r="S124" t="s">
        <v>146</v>
      </c>
      <c r="T124">
        <v>11970</v>
      </c>
      <c r="U124" t="s">
        <v>147</v>
      </c>
      <c r="V124" t="s">
        <v>148</v>
      </c>
      <c r="W124">
        <v>1986</v>
      </c>
    </row>
    <row r="125" spans="1:23">
      <c r="A125">
        <v>115093</v>
      </c>
      <c r="B125" t="s">
        <v>91</v>
      </c>
      <c r="C125" s="4" t="s">
        <v>24</v>
      </c>
      <c r="D125" t="s">
        <v>143</v>
      </c>
      <c r="E125" t="s">
        <v>144</v>
      </c>
      <c r="F125" t="s">
        <v>145</v>
      </c>
      <c r="G125" t="s">
        <v>73</v>
      </c>
      <c r="H125" t="s">
        <v>28</v>
      </c>
      <c r="I125">
        <v>6.0999999999999999E-2</v>
      </c>
      <c r="J125">
        <v>5.0999999999999997E-2</v>
      </c>
      <c r="K125">
        <v>7.4999999999999997E-2</v>
      </c>
      <c r="L125" t="s">
        <v>29</v>
      </c>
      <c r="M125" t="s">
        <v>30</v>
      </c>
      <c r="N125" t="s">
        <v>30</v>
      </c>
      <c r="O125" t="s">
        <v>31</v>
      </c>
      <c r="Q125">
        <v>2.6667000000000001</v>
      </c>
      <c r="R125" t="s">
        <v>32</v>
      </c>
      <c r="S125" t="s">
        <v>146</v>
      </c>
      <c r="T125">
        <v>11970</v>
      </c>
      <c r="U125" t="s">
        <v>147</v>
      </c>
      <c r="V125" t="s">
        <v>148</v>
      </c>
      <c r="W125">
        <v>1986</v>
      </c>
    </row>
    <row r="126" spans="1:23">
      <c r="A126">
        <v>115093</v>
      </c>
      <c r="B126" t="s">
        <v>91</v>
      </c>
      <c r="C126" s="4" t="s">
        <v>24</v>
      </c>
      <c r="D126" t="s">
        <v>102</v>
      </c>
      <c r="E126" t="s">
        <v>103</v>
      </c>
      <c r="F126" t="s">
        <v>104</v>
      </c>
      <c r="G126" t="s">
        <v>27</v>
      </c>
      <c r="H126" t="s">
        <v>28</v>
      </c>
      <c r="I126">
        <v>8.1600284999999995E-2</v>
      </c>
      <c r="L126" t="s">
        <v>29</v>
      </c>
      <c r="M126" t="s">
        <v>30</v>
      </c>
      <c r="N126" t="s">
        <v>30</v>
      </c>
      <c r="O126" t="s">
        <v>31</v>
      </c>
      <c r="Q126">
        <v>2.8332999999999999</v>
      </c>
      <c r="R126" t="s">
        <v>32</v>
      </c>
      <c r="S126" t="s">
        <v>105</v>
      </c>
      <c r="T126">
        <v>158995</v>
      </c>
      <c r="U126" t="s">
        <v>106</v>
      </c>
      <c r="V126" t="s">
        <v>107</v>
      </c>
      <c r="W126">
        <v>2012</v>
      </c>
    </row>
    <row r="127" spans="1:23">
      <c r="A127">
        <v>115093</v>
      </c>
      <c r="B127" t="s">
        <v>91</v>
      </c>
      <c r="C127" s="4" t="s">
        <v>24</v>
      </c>
      <c r="D127" t="s">
        <v>108</v>
      </c>
      <c r="E127" t="s">
        <v>109</v>
      </c>
      <c r="G127" t="s">
        <v>27</v>
      </c>
      <c r="H127" t="s">
        <v>28</v>
      </c>
      <c r="I127">
        <v>0.38</v>
      </c>
      <c r="L127" t="s">
        <v>29</v>
      </c>
      <c r="M127" t="s">
        <v>30</v>
      </c>
      <c r="N127" t="s">
        <v>30</v>
      </c>
      <c r="O127" t="s">
        <v>31</v>
      </c>
      <c r="Q127">
        <v>3</v>
      </c>
      <c r="R127" t="s">
        <v>32</v>
      </c>
      <c r="S127" t="s">
        <v>110</v>
      </c>
      <c r="T127">
        <v>280</v>
      </c>
      <c r="U127" t="s">
        <v>111</v>
      </c>
      <c r="V127" t="s">
        <v>112</v>
      </c>
      <c r="W127">
        <v>1989</v>
      </c>
    </row>
    <row r="128" spans="1:23">
      <c r="A128">
        <v>115093</v>
      </c>
      <c r="B128" t="s">
        <v>91</v>
      </c>
      <c r="C128" s="4" t="s">
        <v>24</v>
      </c>
      <c r="D128" t="s">
        <v>113</v>
      </c>
      <c r="E128" t="s">
        <v>114</v>
      </c>
      <c r="F128" t="s">
        <v>68</v>
      </c>
      <c r="G128" t="s">
        <v>50</v>
      </c>
      <c r="H128" t="s">
        <v>28</v>
      </c>
      <c r="I128">
        <v>0.51900000000000002</v>
      </c>
      <c r="J128">
        <v>0.47099999999999997</v>
      </c>
      <c r="K128">
        <v>0.57199999999999995</v>
      </c>
      <c r="L128" t="s">
        <v>29</v>
      </c>
      <c r="M128" t="s">
        <v>30</v>
      </c>
      <c r="N128" t="s">
        <v>30</v>
      </c>
      <c r="O128" t="s">
        <v>31</v>
      </c>
      <c r="Q128">
        <v>3</v>
      </c>
      <c r="R128" t="s">
        <v>32</v>
      </c>
      <c r="S128" t="s">
        <v>115</v>
      </c>
      <c r="T128">
        <v>12890</v>
      </c>
      <c r="U128" t="s">
        <v>116</v>
      </c>
      <c r="V128" t="s">
        <v>117</v>
      </c>
      <c r="W128">
        <v>1988</v>
      </c>
    </row>
    <row r="129" spans="1:23">
      <c r="A129">
        <v>115093</v>
      </c>
      <c r="B129" t="s">
        <v>91</v>
      </c>
      <c r="C129" s="4" t="s">
        <v>24</v>
      </c>
      <c r="D129" t="s">
        <v>48</v>
      </c>
      <c r="E129" t="s">
        <v>49</v>
      </c>
      <c r="G129" t="s">
        <v>50</v>
      </c>
      <c r="H129" t="s">
        <v>28</v>
      </c>
      <c r="I129">
        <v>3.5999999999999997E-2</v>
      </c>
      <c r="L129" t="s">
        <v>29</v>
      </c>
      <c r="M129" t="s">
        <v>30</v>
      </c>
      <c r="N129" t="s">
        <v>30</v>
      </c>
      <c r="O129" t="s">
        <v>31</v>
      </c>
      <c r="Q129">
        <v>3</v>
      </c>
      <c r="R129" t="s">
        <v>32</v>
      </c>
      <c r="S129" t="s">
        <v>51</v>
      </c>
      <c r="T129">
        <v>503</v>
      </c>
      <c r="U129" t="s">
        <v>52</v>
      </c>
      <c r="V129" t="s">
        <v>53</v>
      </c>
      <c r="W129">
        <v>1971</v>
      </c>
    </row>
    <row r="130" spans="1:23">
      <c r="A130">
        <v>115093</v>
      </c>
      <c r="B130" t="s">
        <v>91</v>
      </c>
      <c r="C130" s="4" t="s">
        <v>24</v>
      </c>
      <c r="D130" t="s">
        <v>143</v>
      </c>
      <c r="E130" t="s">
        <v>144</v>
      </c>
      <c r="F130" t="s">
        <v>145</v>
      </c>
      <c r="G130" t="s">
        <v>73</v>
      </c>
      <c r="H130" t="s">
        <v>28</v>
      </c>
      <c r="I130">
        <v>7.5999999999999998E-2</v>
      </c>
      <c r="J130">
        <v>6.3E-2</v>
      </c>
      <c r="K130">
        <v>9.6000000000000002E-2</v>
      </c>
      <c r="L130" t="s">
        <v>29</v>
      </c>
      <c r="M130" t="s">
        <v>30</v>
      </c>
      <c r="N130" t="s">
        <v>30</v>
      </c>
      <c r="O130" t="s">
        <v>31</v>
      </c>
      <c r="Q130">
        <v>3</v>
      </c>
      <c r="R130" t="s">
        <v>32</v>
      </c>
      <c r="S130" t="s">
        <v>146</v>
      </c>
      <c r="T130">
        <v>11970</v>
      </c>
      <c r="U130" t="s">
        <v>147</v>
      </c>
      <c r="V130" t="s">
        <v>148</v>
      </c>
      <c r="W130">
        <v>1986</v>
      </c>
    </row>
    <row r="131" spans="1:23">
      <c r="A131">
        <v>115093</v>
      </c>
      <c r="B131" t="s">
        <v>91</v>
      </c>
      <c r="C131" s="4" t="s">
        <v>24</v>
      </c>
      <c r="D131" t="s">
        <v>143</v>
      </c>
      <c r="E131" t="s">
        <v>144</v>
      </c>
      <c r="F131" t="s">
        <v>145</v>
      </c>
      <c r="G131" t="s">
        <v>73</v>
      </c>
      <c r="H131" t="s">
        <v>28</v>
      </c>
      <c r="I131">
        <v>0.191</v>
      </c>
      <c r="J131">
        <v>0.15</v>
      </c>
      <c r="K131">
        <v>0.30099999999999999</v>
      </c>
      <c r="L131" t="s">
        <v>29</v>
      </c>
      <c r="M131" t="s">
        <v>30</v>
      </c>
      <c r="N131" t="s">
        <v>30</v>
      </c>
      <c r="O131" t="s">
        <v>31</v>
      </c>
      <c r="Q131">
        <v>3</v>
      </c>
      <c r="R131" t="s">
        <v>32</v>
      </c>
      <c r="S131" t="s">
        <v>146</v>
      </c>
      <c r="T131">
        <v>11970</v>
      </c>
      <c r="U131" t="s">
        <v>147</v>
      </c>
      <c r="V131" t="s">
        <v>148</v>
      </c>
      <c r="W131">
        <v>1986</v>
      </c>
    </row>
    <row r="132" spans="1:23">
      <c r="A132">
        <v>115093</v>
      </c>
      <c r="B132" t="s">
        <v>91</v>
      </c>
      <c r="C132" s="4" t="s">
        <v>24</v>
      </c>
      <c r="D132" t="s">
        <v>108</v>
      </c>
      <c r="E132" t="s">
        <v>109</v>
      </c>
      <c r="G132" t="s">
        <v>27</v>
      </c>
      <c r="H132" t="s">
        <v>28</v>
      </c>
      <c r="I132">
        <v>0.35</v>
      </c>
      <c r="L132" t="s">
        <v>29</v>
      </c>
      <c r="M132" t="s">
        <v>30</v>
      </c>
      <c r="N132" t="s">
        <v>30</v>
      </c>
      <c r="O132" t="s">
        <v>31</v>
      </c>
      <c r="Q132">
        <v>4</v>
      </c>
      <c r="R132" t="s">
        <v>32</v>
      </c>
      <c r="S132" t="s">
        <v>110</v>
      </c>
      <c r="T132">
        <v>280</v>
      </c>
      <c r="U132" t="s">
        <v>111</v>
      </c>
      <c r="V132" t="s">
        <v>112</v>
      </c>
      <c r="W132">
        <v>1989</v>
      </c>
    </row>
    <row r="133" spans="1:23">
      <c r="A133">
        <v>115093</v>
      </c>
      <c r="B133" t="s">
        <v>91</v>
      </c>
      <c r="C133" s="4" t="s">
        <v>24</v>
      </c>
      <c r="D133" t="s">
        <v>113</v>
      </c>
      <c r="E133" t="s">
        <v>114</v>
      </c>
      <c r="F133" t="s">
        <v>68</v>
      </c>
      <c r="G133" t="s">
        <v>50</v>
      </c>
      <c r="H133" t="s">
        <v>28</v>
      </c>
      <c r="I133">
        <v>0.43</v>
      </c>
      <c r="J133">
        <v>0.40200000000000002</v>
      </c>
      <c r="K133">
        <v>0.46</v>
      </c>
      <c r="L133" t="s">
        <v>29</v>
      </c>
      <c r="M133" t="s">
        <v>30</v>
      </c>
      <c r="N133" t="s">
        <v>30</v>
      </c>
      <c r="O133" t="s">
        <v>31</v>
      </c>
      <c r="Q133">
        <v>4</v>
      </c>
      <c r="R133" t="s">
        <v>32</v>
      </c>
      <c r="S133" t="s">
        <v>115</v>
      </c>
      <c r="T133">
        <v>12890</v>
      </c>
      <c r="U133" t="s">
        <v>116</v>
      </c>
      <c r="V133" t="s">
        <v>117</v>
      </c>
      <c r="W133">
        <v>1988</v>
      </c>
    </row>
    <row r="134" spans="1:23">
      <c r="A134">
        <v>115093</v>
      </c>
      <c r="B134" t="s">
        <v>91</v>
      </c>
      <c r="C134" s="4" t="s">
        <v>24</v>
      </c>
      <c r="D134" t="s">
        <v>123</v>
      </c>
      <c r="E134" t="s">
        <v>124</v>
      </c>
      <c r="G134" t="s">
        <v>27</v>
      </c>
      <c r="H134" t="s">
        <v>28</v>
      </c>
      <c r="I134">
        <v>8.9499999999999996E-2</v>
      </c>
      <c r="L134" t="s">
        <v>29</v>
      </c>
      <c r="M134" t="s">
        <v>30</v>
      </c>
      <c r="N134" t="s">
        <v>30</v>
      </c>
      <c r="O134" t="s">
        <v>31</v>
      </c>
      <c r="Q134">
        <v>4</v>
      </c>
      <c r="R134" t="s">
        <v>32</v>
      </c>
      <c r="S134" t="s">
        <v>152</v>
      </c>
      <c r="T134">
        <v>111005</v>
      </c>
      <c r="U134" t="s">
        <v>153</v>
      </c>
      <c r="V134" t="s">
        <v>154</v>
      </c>
      <c r="W134">
        <v>1973</v>
      </c>
    </row>
    <row r="135" spans="1:23">
      <c r="A135">
        <v>115093</v>
      </c>
      <c r="B135" t="s">
        <v>91</v>
      </c>
      <c r="C135" s="4" t="s">
        <v>24</v>
      </c>
      <c r="D135" t="s">
        <v>118</v>
      </c>
      <c r="E135" t="s">
        <v>119</v>
      </c>
      <c r="G135" t="s">
        <v>27</v>
      </c>
      <c r="H135" t="s">
        <v>28</v>
      </c>
      <c r="I135">
        <v>5.3999999999999999E-2</v>
      </c>
      <c r="J135">
        <v>4.9000000000000002E-2</v>
      </c>
      <c r="K135">
        <v>6.0999999999999999E-2</v>
      </c>
      <c r="L135" t="s">
        <v>29</v>
      </c>
      <c r="M135" t="s">
        <v>30</v>
      </c>
      <c r="N135" t="s">
        <v>30</v>
      </c>
      <c r="O135" t="s">
        <v>31</v>
      </c>
      <c r="Q135">
        <v>4</v>
      </c>
      <c r="R135" t="s">
        <v>32</v>
      </c>
      <c r="S135" t="s">
        <v>120</v>
      </c>
      <c r="T135">
        <v>12901</v>
      </c>
      <c r="U135" t="s">
        <v>121</v>
      </c>
      <c r="V135" t="s">
        <v>122</v>
      </c>
      <c r="W135">
        <v>1988</v>
      </c>
    </row>
    <row r="136" spans="1:23">
      <c r="A136">
        <v>115093</v>
      </c>
      <c r="B136" t="s">
        <v>91</v>
      </c>
      <c r="C136" s="4" t="s">
        <v>24</v>
      </c>
      <c r="D136" t="s">
        <v>39</v>
      </c>
      <c r="E136" t="s">
        <v>40</v>
      </c>
      <c r="G136" t="s">
        <v>27</v>
      </c>
      <c r="H136" t="s">
        <v>28</v>
      </c>
      <c r="I136">
        <v>7.0000000000000007E-2</v>
      </c>
      <c r="J136">
        <v>6.6000000000000003E-2</v>
      </c>
      <c r="K136">
        <v>7.8E-2</v>
      </c>
      <c r="L136" t="s">
        <v>29</v>
      </c>
      <c r="M136" t="s">
        <v>30</v>
      </c>
      <c r="N136" t="s">
        <v>30</v>
      </c>
      <c r="O136" t="s">
        <v>31</v>
      </c>
      <c r="Q136">
        <v>4</v>
      </c>
      <c r="R136" t="s">
        <v>32</v>
      </c>
      <c r="S136" t="s">
        <v>120</v>
      </c>
      <c r="T136">
        <v>12901</v>
      </c>
      <c r="U136" t="s">
        <v>121</v>
      </c>
      <c r="V136" t="s">
        <v>122</v>
      </c>
      <c r="W136">
        <v>1988</v>
      </c>
    </row>
    <row r="137" spans="1:23">
      <c r="A137">
        <v>115093</v>
      </c>
      <c r="B137" t="s">
        <v>91</v>
      </c>
      <c r="C137" s="4" t="s">
        <v>24</v>
      </c>
      <c r="D137" t="s">
        <v>123</v>
      </c>
      <c r="E137" t="s">
        <v>124</v>
      </c>
      <c r="F137" t="s">
        <v>68</v>
      </c>
      <c r="G137" t="s">
        <v>27</v>
      </c>
      <c r="H137" t="s">
        <v>28</v>
      </c>
      <c r="I137">
        <v>7.1599999999999997E-2</v>
      </c>
      <c r="L137" t="s">
        <v>29</v>
      </c>
      <c r="M137" t="s">
        <v>30</v>
      </c>
      <c r="N137" t="s">
        <v>30</v>
      </c>
      <c r="O137" t="s">
        <v>31</v>
      </c>
      <c r="Q137">
        <v>4</v>
      </c>
      <c r="R137" t="s">
        <v>32</v>
      </c>
      <c r="S137" t="s">
        <v>125</v>
      </c>
      <c r="T137">
        <v>5921</v>
      </c>
      <c r="U137" t="s">
        <v>126</v>
      </c>
      <c r="V137" t="s">
        <v>127</v>
      </c>
      <c r="W137">
        <v>1974</v>
      </c>
    </row>
    <row r="138" spans="1:23">
      <c r="A138">
        <v>115093</v>
      </c>
      <c r="B138" t="s">
        <v>91</v>
      </c>
      <c r="C138" s="4" t="s">
        <v>24</v>
      </c>
      <c r="D138" t="s">
        <v>92</v>
      </c>
      <c r="E138" t="s">
        <v>93</v>
      </c>
      <c r="F138" t="s">
        <v>155</v>
      </c>
      <c r="G138" t="s">
        <v>50</v>
      </c>
      <c r="H138" t="s">
        <v>28</v>
      </c>
      <c r="I138">
        <v>7.2700000000000001E-2</v>
      </c>
      <c r="J138">
        <v>5.7799999999999997E-2</v>
      </c>
      <c r="K138">
        <v>7.5300000000000006E-2</v>
      </c>
      <c r="L138" t="s">
        <v>29</v>
      </c>
      <c r="M138" t="s">
        <v>30</v>
      </c>
      <c r="N138" t="s">
        <v>30</v>
      </c>
      <c r="O138" t="s">
        <v>31</v>
      </c>
      <c r="Q138">
        <v>4</v>
      </c>
      <c r="R138" t="s">
        <v>32</v>
      </c>
      <c r="S138" t="s">
        <v>128</v>
      </c>
      <c r="T138">
        <v>10517</v>
      </c>
      <c r="U138" t="s">
        <v>129</v>
      </c>
      <c r="V138" t="s">
        <v>130</v>
      </c>
      <c r="W138">
        <v>1982</v>
      </c>
    </row>
    <row r="139" spans="1:23">
      <c r="A139">
        <v>115093</v>
      </c>
      <c r="B139" t="s">
        <v>91</v>
      </c>
      <c r="C139" s="4" t="s">
        <v>24</v>
      </c>
      <c r="D139" t="s">
        <v>59</v>
      </c>
      <c r="E139" t="s">
        <v>60</v>
      </c>
      <c r="G139" t="s">
        <v>50</v>
      </c>
      <c r="H139" t="s">
        <v>28</v>
      </c>
      <c r="I139">
        <v>8.7999999999999995E-2</v>
      </c>
      <c r="L139" t="s">
        <v>29</v>
      </c>
      <c r="M139" t="s">
        <v>30</v>
      </c>
      <c r="N139" t="s">
        <v>30</v>
      </c>
      <c r="O139" t="s">
        <v>31</v>
      </c>
      <c r="Q139">
        <v>4</v>
      </c>
      <c r="R139" t="s">
        <v>32</v>
      </c>
      <c r="S139" t="s">
        <v>156</v>
      </c>
      <c r="T139">
        <v>7466</v>
      </c>
      <c r="U139" t="s">
        <v>157</v>
      </c>
      <c r="V139" t="s">
        <v>158</v>
      </c>
      <c r="W139">
        <v>1977</v>
      </c>
    </row>
    <row r="140" spans="1:23">
      <c r="A140">
        <v>115093</v>
      </c>
      <c r="B140" t="s">
        <v>91</v>
      </c>
      <c r="C140" s="4" t="s">
        <v>24</v>
      </c>
      <c r="D140" t="s">
        <v>92</v>
      </c>
      <c r="E140" t="s">
        <v>93</v>
      </c>
      <c r="G140" t="s">
        <v>50</v>
      </c>
      <c r="H140" t="s">
        <v>28</v>
      </c>
      <c r="I140">
        <v>5.11E-2</v>
      </c>
      <c r="J140">
        <v>4.8599999999999997E-2</v>
      </c>
      <c r="K140">
        <v>5.3800000000000001E-2</v>
      </c>
      <c r="L140" t="s">
        <v>29</v>
      </c>
      <c r="M140" t="s">
        <v>30</v>
      </c>
      <c r="N140" t="s">
        <v>30</v>
      </c>
      <c r="O140" t="s">
        <v>31</v>
      </c>
      <c r="Q140">
        <v>4</v>
      </c>
      <c r="R140" t="s">
        <v>32</v>
      </c>
      <c r="S140" t="s">
        <v>128</v>
      </c>
      <c r="T140">
        <v>10517</v>
      </c>
      <c r="U140" t="s">
        <v>129</v>
      </c>
      <c r="V140" t="s">
        <v>130</v>
      </c>
      <c r="W140">
        <v>1982</v>
      </c>
    </row>
    <row r="141" spans="1:23">
      <c r="A141">
        <v>115093</v>
      </c>
      <c r="B141" t="s">
        <v>91</v>
      </c>
      <c r="C141" s="4" t="s">
        <v>24</v>
      </c>
      <c r="D141" t="s">
        <v>92</v>
      </c>
      <c r="E141" t="s">
        <v>93</v>
      </c>
      <c r="F141" t="s">
        <v>159</v>
      </c>
      <c r="G141" t="s">
        <v>27</v>
      </c>
      <c r="H141" t="s">
        <v>28</v>
      </c>
      <c r="I141">
        <v>0.21</v>
      </c>
      <c r="J141">
        <v>0.19</v>
      </c>
      <c r="K141">
        <v>0.3</v>
      </c>
      <c r="L141" t="s">
        <v>29</v>
      </c>
      <c r="M141" t="s">
        <v>30</v>
      </c>
      <c r="N141" t="s">
        <v>30</v>
      </c>
      <c r="O141" t="s">
        <v>31</v>
      </c>
      <c r="Q141">
        <v>4</v>
      </c>
      <c r="R141" t="s">
        <v>32</v>
      </c>
      <c r="S141" t="s">
        <v>94</v>
      </c>
      <c r="T141">
        <v>16895</v>
      </c>
      <c r="U141" t="s">
        <v>160</v>
      </c>
      <c r="V141" t="s">
        <v>161</v>
      </c>
      <c r="W141">
        <v>1994</v>
      </c>
    </row>
    <row r="142" spans="1:23">
      <c r="A142">
        <v>115093</v>
      </c>
      <c r="B142" t="s">
        <v>91</v>
      </c>
      <c r="C142" s="4" t="s">
        <v>24</v>
      </c>
      <c r="D142" t="s">
        <v>92</v>
      </c>
      <c r="E142" t="s">
        <v>93</v>
      </c>
      <c r="F142" t="s">
        <v>159</v>
      </c>
      <c r="G142" t="s">
        <v>27</v>
      </c>
      <c r="H142" t="s">
        <v>28</v>
      </c>
      <c r="I142">
        <v>0.19</v>
      </c>
      <c r="J142">
        <v>0.17</v>
      </c>
      <c r="K142">
        <v>0.21</v>
      </c>
      <c r="L142" t="s">
        <v>29</v>
      </c>
      <c r="M142" t="s">
        <v>30</v>
      </c>
      <c r="N142" t="s">
        <v>30</v>
      </c>
      <c r="O142" t="s">
        <v>31</v>
      </c>
      <c r="Q142">
        <v>4</v>
      </c>
      <c r="R142" t="s">
        <v>32</v>
      </c>
      <c r="S142" t="s">
        <v>94</v>
      </c>
      <c r="T142">
        <v>16895</v>
      </c>
      <c r="U142" t="s">
        <v>160</v>
      </c>
      <c r="V142" t="s">
        <v>161</v>
      </c>
      <c r="W142">
        <v>1994</v>
      </c>
    </row>
    <row r="143" spans="1:23">
      <c r="A143">
        <v>115093</v>
      </c>
      <c r="B143" t="s">
        <v>91</v>
      </c>
      <c r="C143" s="4" t="s">
        <v>24</v>
      </c>
      <c r="D143" t="s">
        <v>92</v>
      </c>
      <c r="E143" t="s">
        <v>93</v>
      </c>
      <c r="F143" t="s">
        <v>159</v>
      </c>
      <c r="G143" t="s">
        <v>27</v>
      </c>
      <c r="H143" t="s">
        <v>28</v>
      </c>
      <c r="I143">
        <v>0.15</v>
      </c>
      <c r="J143">
        <v>0.14000000000000001</v>
      </c>
      <c r="K143">
        <v>0.17</v>
      </c>
      <c r="L143" t="s">
        <v>29</v>
      </c>
      <c r="M143" t="s">
        <v>30</v>
      </c>
      <c r="N143" t="s">
        <v>30</v>
      </c>
      <c r="O143" t="s">
        <v>31</v>
      </c>
      <c r="Q143">
        <v>4</v>
      </c>
      <c r="R143" t="s">
        <v>32</v>
      </c>
      <c r="S143" t="s">
        <v>94</v>
      </c>
      <c r="T143">
        <v>5602</v>
      </c>
      <c r="U143" t="s">
        <v>95</v>
      </c>
      <c r="V143" t="s">
        <v>96</v>
      </c>
      <c r="W143">
        <v>1987</v>
      </c>
    </row>
    <row r="144" spans="1:23">
      <c r="A144">
        <v>115093</v>
      </c>
      <c r="B144" t="s">
        <v>91</v>
      </c>
      <c r="C144" s="4" t="s">
        <v>24</v>
      </c>
      <c r="D144" t="s">
        <v>162</v>
      </c>
      <c r="E144" t="s">
        <v>163</v>
      </c>
      <c r="F144" t="s">
        <v>164</v>
      </c>
      <c r="G144" t="s">
        <v>73</v>
      </c>
      <c r="H144" t="s">
        <v>28</v>
      </c>
      <c r="I144">
        <v>6.5000000000000002E-2</v>
      </c>
      <c r="L144" t="s">
        <v>29</v>
      </c>
      <c r="M144" t="s">
        <v>30</v>
      </c>
      <c r="N144" t="s">
        <v>30</v>
      </c>
      <c r="O144" t="s">
        <v>31</v>
      </c>
      <c r="Q144">
        <v>4</v>
      </c>
      <c r="R144" t="s">
        <v>32</v>
      </c>
      <c r="S144" t="s">
        <v>165</v>
      </c>
      <c r="T144">
        <v>6031</v>
      </c>
      <c r="U144" t="s">
        <v>166</v>
      </c>
      <c r="V144" t="s">
        <v>167</v>
      </c>
      <c r="W144">
        <v>1976</v>
      </c>
    </row>
    <row r="145" spans="1:23">
      <c r="A145">
        <v>115093</v>
      </c>
      <c r="B145" t="s">
        <v>91</v>
      </c>
      <c r="C145" s="4" t="s">
        <v>24</v>
      </c>
      <c r="D145" t="s">
        <v>162</v>
      </c>
      <c r="E145" t="s">
        <v>163</v>
      </c>
      <c r="F145" t="s">
        <v>159</v>
      </c>
      <c r="G145" t="s">
        <v>73</v>
      </c>
      <c r="H145" t="s">
        <v>28</v>
      </c>
      <c r="I145">
        <v>8.4000000000000005E-2</v>
      </c>
      <c r="L145" t="s">
        <v>29</v>
      </c>
      <c r="M145" t="s">
        <v>30</v>
      </c>
      <c r="N145" t="s">
        <v>30</v>
      </c>
      <c r="O145" t="s">
        <v>31</v>
      </c>
      <c r="Q145">
        <v>4</v>
      </c>
      <c r="R145" t="s">
        <v>32</v>
      </c>
      <c r="S145" t="s">
        <v>165</v>
      </c>
      <c r="T145">
        <v>6031</v>
      </c>
      <c r="U145" t="s">
        <v>166</v>
      </c>
      <c r="V145" t="s">
        <v>167</v>
      </c>
      <c r="W145">
        <v>1976</v>
      </c>
    </row>
    <row r="146" spans="1:23">
      <c r="A146">
        <v>115093</v>
      </c>
      <c r="B146" t="s">
        <v>91</v>
      </c>
      <c r="C146" s="4" t="s">
        <v>24</v>
      </c>
      <c r="D146" t="s">
        <v>48</v>
      </c>
      <c r="E146" t="s">
        <v>49</v>
      </c>
      <c r="F146" t="s">
        <v>36</v>
      </c>
      <c r="G146" t="s">
        <v>50</v>
      </c>
      <c r="H146" t="s">
        <v>28</v>
      </c>
      <c r="I146">
        <v>4.2000000000000003E-2</v>
      </c>
      <c r="J146">
        <v>2.5000000000000001E-2</v>
      </c>
      <c r="K146">
        <v>5.8999999999999997E-2</v>
      </c>
      <c r="L146" t="s">
        <v>29</v>
      </c>
      <c r="M146" t="s">
        <v>30</v>
      </c>
      <c r="N146" t="s">
        <v>30</v>
      </c>
      <c r="O146" t="s">
        <v>31</v>
      </c>
      <c r="Q146">
        <v>4</v>
      </c>
      <c r="R146" t="s">
        <v>32</v>
      </c>
      <c r="S146" t="s">
        <v>140</v>
      </c>
      <c r="T146">
        <v>5871</v>
      </c>
      <c r="U146" t="s">
        <v>141</v>
      </c>
      <c r="V146" t="s">
        <v>142</v>
      </c>
      <c r="W146">
        <v>1975</v>
      </c>
    </row>
    <row r="147" spans="1:23">
      <c r="A147">
        <v>115093</v>
      </c>
      <c r="B147" t="s">
        <v>91</v>
      </c>
      <c r="C147" s="4" t="s">
        <v>24</v>
      </c>
      <c r="D147" t="s">
        <v>48</v>
      </c>
      <c r="E147" t="s">
        <v>49</v>
      </c>
      <c r="F147" t="s">
        <v>41</v>
      </c>
      <c r="G147" t="s">
        <v>50</v>
      </c>
      <c r="H147" t="s">
        <v>28</v>
      </c>
      <c r="I147">
        <v>2.4E-2</v>
      </c>
      <c r="J147">
        <v>2.1999999999999999E-2</v>
      </c>
      <c r="K147">
        <v>2.5999999999999999E-2</v>
      </c>
      <c r="L147" t="s">
        <v>29</v>
      </c>
      <c r="M147" t="s">
        <v>30</v>
      </c>
      <c r="N147" t="s">
        <v>30</v>
      </c>
      <c r="O147" t="s">
        <v>31</v>
      </c>
      <c r="Q147">
        <v>4</v>
      </c>
      <c r="R147" t="s">
        <v>32</v>
      </c>
      <c r="S147" t="s">
        <v>140</v>
      </c>
      <c r="T147">
        <v>5871</v>
      </c>
      <c r="U147" t="s">
        <v>141</v>
      </c>
      <c r="V147" t="s">
        <v>142</v>
      </c>
      <c r="W147">
        <v>1975</v>
      </c>
    </row>
    <row r="148" spans="1:23">
      <c r="A148">
        <v>115093</v>
      </c>
      <c r="B148" t="s">
        <v>91</v>
      </c>
      <c r="C148" s="4" t="s">
        <v>24</v>
      </c>
      <c r="D148" t="s">
        <v>48</v>
      </c>
      <c r="E148" t="s">
        <v>49</v>
      </c>
      <c r="G148" t="s">
        <v>50</v>
      </c>
      <c r="H148" t="s">
        <v>28</v>
      </c>
      <c r="I148">
        <v>3.1E-2</v>
      </c>
      <c r="L148" t="s">
        <v>29</v>
      </c>
      <c r="M148" t="s">
        <v>30</v>
      </c>
      <c r="N148" t="s">
        <v>30</v>
      </c>
      <c r="O148" t="s">
        <v>31</v>
      </c>
      <c r="Q148">
        <v>4</v>
      </c>
      <c r="R148" t="s">
        <v>32</v>
      </c>
      <c r="S148" t="s">
        <v>51</v>
      </c>
      <c r="T148">
        <v>503</v>
      </c>
      <c r="U148" t="s">
        <v>52</v>
      </c>
      <c r="V148" t="s">
        <v>53</v>
      </c>
      <c r="W148">
        <v>1971</v>
      </c>
    </row>
    <row r="149" spans="1:23">
      <c r="A149">
        <v>115093</v>
      </c>
      <c r="B149" t="s">
        <v>91</v>
      </c>
      <c r="C149" s="4" t="s">
        <v>24</v>
      </c>
      <c r="D149" t="s">
        <v>143</v>
      </c>
      <c r="E149" t="s">
        <v>144</v>
      </c>
      <c r="F149" t="s">
        <v>145</v>
      </c>
      <c r="G149" t="s">
        <v>73</v>
      </c>
      <c r="H149" t="s">
        <v>28</v>
      </c>
      <c r="I149">
        <v>6.2E-2</v>
      </c>
      <c r="J149">
        <v>0.04</v>
      </c>
      <c r="K149">
        <v>0.155</v>
      </c>
      <c r="L149" t="s">
        <v>29</v>
      </c>
      <c r="M149" t="s">
        <v>30</v>
      </c>
      <c r="N149" t="s">
        <v>30</v>
      </c>
      <c r="O149" t="s">
        <v>31</v>
      </c>
      <c r="Q149">
        <v>4</v>
      </c>
      <c r="R149" t="s">
        <v>32</v>
      </c>
      <c r="S149" t="s">
        <v>146</v>
      </c>
      <c r="T149">
        <v>11970</v>
      </c>
      <c r="U149" t="s">
        <v>147</v>
      </c>
      <c r="V149" t="s">
        <v>148</v>
      </c>
      <c r="W149">
        <v>1986</v>
      </c>
    </row>
    <row r="150" spans="1:23">
      <c r="A150">
        <v>115093</v>
      </c>
      <c r="B150" t="s">
        <v>91</v>
      </c>
      <c r="C150" s="4" t="s">
        <v>24</v>
      </c>
      <c r="D150" t="s">
        <v>143</v>
      </c>
      <c r="E150" t="s">
        <v>144</v>
      </c>
      <c r="F150" t="s">
        <v>145</v>
      </c>
      <c r="G150" t="s">
        <v>73</v>
      </c>
      <c r="H150" t="s">
        <v>28</v>
      </c>
      <c r="I150">
        <v>8.7999999999999995E-2</v>
      </c>
      <c r="J150">
        <v>7.4999999999999997E-2</v>
      </c>
      <c r="K150">
        <v>0.109</v>
      </c>
      <c r="L150" t="s">
        <v>29</v>
      </c>
      <c r="M150" t="s">
        <v>30</v>
      </c>
      <c r="N150" t="s">
        <v>30</v>
      </c>
      <c r="O150" t="s">
        <v>31</v>
      </c>
      <c r="Q150">
        <v>4</v>
      </c>
      <c r="R150" t="s">
        <v>32</v>
      </c>
      <c r="S150" t="s">
        <v>146</v>
      </c>
      <c r="T150">
        <v>11970</v>
      </c>
      <c r="U150" t="s">
        <v>147</v>
      </c>
      <c r="V150" t="s">
        <v>148</v>
      </c>
      <c r="W150">
        <v>1986</v>
      </c>
    </row>
    <row r="151" spans="1:23">
      <c r="A151">
        <v>115093</v>
      </c>
      <c r="B151" t="s">
        <v>91</v>
      </c>
      <c r="C151" s="4" t="s">
        <v>24</v>
      </c>
      <c r="D151" t="s">
        <v>143</v>
      </c>
      <c r="E151" t="s">
        <v>144</v>
      </c>
      <c r="F151" t="s">
        <v>145</v>
      </c>
      <c r="G151" t="s">
        <v>73</v>
      </c>
      <c r="H151" t="s">
        <v>28</v>
      </c>
      <c r="I151">
        <v>4.1000000000000002E-2</v>
      </c>
      <c r="J151">
        <v>3.4000000000000002E-2</v>
      </c>
      <c r="K151">
        <v>5.0999999999999997E-2</v>
      </c>
      <c r="L151" t="s">
        <v>29</v>
      </c>
      <c r="M151" t="s">
        <v>30</v>
      </c>
      <c r="N151" t="s">
        <v>30</v>
      </c>
      <c r="O151" t="s">
        <v>31</v>
      </c>
      <c r="Q151">
        <v>4.5416999999999996</v>
      </c>
      <c r="R151" t="s">
        <v>32</v>
      </c>
      <c r="S151" t="s">
        <v>146</v>
      </c>
      <c r="T151">
        <v>11970</v>
      </c>
      <c r="U151" t="s">
        <v>147</v>
      </c>
      <c r="V151" t="s">
        <v>148</v>
      </c>
      <c r="W151">
        <v>1986</v>
      </c>
    </row>
    <row r="152" spans="1:23">
      <c r="A152">
        <v>115093</v>
      </c>
      <c r="B152" t="s">
        <v>91</v>
      </c>
      <c r="C152" s="4" t="s">
        <v>24</v>
      </c>
      <c r="D152" t="s">
        <v>143</v>
      </c>
      <c r="E152" t="s">
        <v>144</v>
      </c>
      <c r="F152" t="s">
        <v>145</v>
      </c>
      <c r="G152" t="s">
        <v>73</v>
      </c>
      <c r="H152" t="s">
        <v>28</v>
      </c>
      <c r="I152">
        <v>5.7000000000000002E-2</v>
      </c>
      <c r="J152">
        <v>3.6999999999999998E-2</v>
      </c>
      <c r="K152">
        <v>7.6999999999999999E-2</v>
      </c>
      <c r="L152" t="s">
        <v>29</v>
      </c>
      <c r="M152" t="s">
        <v>30</v>
      </c>
      <c r="N152" t="s">
        <v>30</v>
      </c>
      <c r="O152" t="s">
        <v>31</v>
      </c>
      <c r="Q152">
        <v>5</v>
      </c>
      <c r="R152" t="s">
        <v>32</v>
      </c>
      <c r="S152" t="s">
        <v>146</v>
      </c>
      <c r="T152">
        <v>11970</v>
      </c>
      <c r="U152" t="s">
        <v>147</v>
      </c>
      <c r="V152" t="s">
        <v>148</v>
      </c>
      <c r="W152">
        <v>1986</v>
      </c>
    </row>
    <row r="153" spans="1:23">
      <c r="A153">
        <v>115093</v>
      </c>
      <c r="B153" t="s">
        <v>91</v>
      </c>
      <c r="C153" s="4" t="s">
        <v>24</v>
      </c>
      <c r="D153" t="s">
        <v>143</v>
      </c>
      <c r="E153" t="s">
        <v>144</v>
      </c>
      <c r="F153" t="s">
        <v>145</v>
      </c>
      <c r="G153" t="s">
        <v>73</v>
      </c>
      <c r="H153" t="s">
        <v>28</v>
      </c>
      <c r="I153">
        <v>3.3000000000000002E-2</v>
      </c>
      <c r="J153">
        <v>2.5999999999999999E-2</v>
      </c>
      <c r="K153">
        <v>4.2000000000000003E-2</v>
      </c>
      <c r="L153" t="s">
        <v>29</v>
      </c>
      <c r="M153" t="s">
        <v>30</v>
      </c>
      <c r="N153" t="s">
        <v>30</v>
      </c>
      <c r="O153" t="s">
        <v>31</v>
      </c>
      <c r="Q153">
        <v>5</v>
      </c>
      <c r="R153" t="s">
        <v>32</v>
      </c>
      <c r="S153" t="s">
        <v>146</v>
      </c>
      <c r="T153">
        <v>11970</v>
      </c>
      <c r="U153" t="s">
        <v>147</v>
      </c>
      <c r="V153" t="s">
        <v>148</v>
      </c>
      <c r="W153">
        <v>1986</v>
      </c>
    </row>
    <row r="154" spans="1:23">
      <c r="A154">
        <v>115093</v>
      </c>
      <c r="B154" t="s">
        <v>91</v>
      </c>
      <c r="C154" s="4" t="s">
        <v>24</v>
      </c>
      <c r="D154" t="s">
        <v>143</v>
      </c>
      <c r="E154" t="s">
        <v>144</v>
      </c>
      <c r="F154" t="s">
        <v>145</v>
      </c>
      <c r="G154" t="s">
        <v>73</v>
      </c>
      <c r="H154" t="s">
        <v>28</v>
      </c>
      <c r="I154">
        <v>0.04</v>
      </c>
      <c r="J154">
        <v>2.1000000000000001E-2</v>
      </c>
      <c r="K154">
        <v>0.14000000000000001</v>
      </c>
      <c r="L154" t="s">
        <v>29</v>
      </c>
      <c r="M154" t="s">
        <v>30</v>
      </c>
      <c r="N154" t="s">
        <v>30</v>
      </c>
      <c r="O154" t="s">
        <v>31</v>
      </c>
      <c r="Q154">
        <v>5</v>
      </c>
      <c r="R154" t="s">
        <v>32</v>
      </c>
      <c r="S154" t="s">
        <v>146</v>
      </c>
      <c r="T154">
        <v>11970</v>
      </c>
      <c r="U154" t="s">
        <v>147</v>
      </c>
      <c r="V154" t="s">
        <v>148</v>
      </c>
      <c r="W154">
        <v>1986</v>
      </c>
    </row>
    <row r="155" spans="1:23">
      <c r="A155">
        <v>115093</v>
      </c>
      <c r="B155" t="s">
        <v>91</v>
      </c>
      <c r="C155" s="4" t="s">
        <v>24</v>
      </c>
      <c r="D155" t="s">
        <v>102</v>
      </c>
      <c r="E155" t="s">
        <v>103</v>
      </c>
      <c r="F155" t="s">
        <v>104</v>
      </c>
      <c r="G155" t="s">
        <v>27</v>
      </c>
      <c r="H155" t="s">
        <v>28</v>
      </c>
      <c r="I155">
        <v>4.1176759200000003E-2</v>
      </c>
      <c r="L155" t="s">
        <v>29</v>
      </c>
      <c r="M155" t="s">
        <v>30</v>
      </c>
      <c r="N155" t="s">
        <v>30</v>
      </c>
      <c r="O155" t="s">
        <v>31</v>
      </c>
      <c r="Q155">
        <v>5.8333000000000004</v>
      </c>
      <c r="R155" t="s">
        <v>32</v>
      </c>
      <c r="S155" t="s">
        <v>105</v>
      </c>
      <c r="T155">
        <v>158995</v>
      </c>
      <c r="U155" t="s">
        <v>106</v>
      </c>
      <c r="V155" t="s">
        <v>107</v>
      </c>
      <c r="W155">
        <v>2012</v>
      </c>
    </row>
    <row r="156" spans="1:23">
      <c r="A156">
        <v>115093</v>
      </c>
      <c r="B156" t="s">
        <v>91</v>
      </c>
      <c r="C156" s="4" t="s">
        <v>24</v>
      </c>
      <c r="D156" t="s">
        <v>143</v>
      </c>
      <c r="E156" t="s">
        <v>144</v>
      </c>
      <c r="F156" t="s">
        <v>145</v>
      </c>
      <c r="G156" t="s">
        <v>73</v>
      </c>
      <c r="H156" t="s">
        <v>28</v>
      </c>
      <c r="I156">
        <v>2.9000000000000001E-2</v>
      </c>
      <c r="J156">
        <v>2.1000000000000001E-2</v>
      </c>
      <c r="K156">
        <v>3.6999999999999998E-2</v>
      </c>
      <c r="L156" t="s">
        <v>29</v>
      </c>
      <c r="M156" t="s">
        <v>30</v>
      </c>
      <c r="N156" t="s">
        <v>30</v>
      </c>
      <c r="O156" t="s">
        <v>31</v>
      </c>
      <c r="Q156">
        <v>6</v>
      </c>
      <c r="R156" t="s">
        <v>32</v>
      </c>
      <c r="S156" t="s">
        <v>146</v>
      </c>
      <c r="T156">
        <v>11970</v>
      </c>
      <c r="U156" t="s">
        <v>147</v>
      </c>
      <c r="V156" t="s">
        <v>148</v>
      </c>
      <c r="W156">
        <v>1986</v>
      </c>
    </row>
    <row r="157" spans="1:23">
      <c r="A157">
        <v>115093</v>
      </c>
      <c r="B157" t="s">
        <v>91</v>
      </c>
      <c r="C157" s="4" t="s">
        <v>24</v>
      </c>
      <c r="D157" t="s">
        <v>143</v>
      </c>
      <c r="E157" t="s">
        <v>144</v>
      </c>
      <c r="F157" t="s">
        <v>145</v>
      </c>
      <c r="G157" t="s">
        <v>73</v>
      </c>
      <c r="H157" t="s">
        <v>28</v>
      </c>
      <c r="I157">
        <v>0.02</v>
      </c>
      <c r="J157">
        <v>1.6E-2</v>
      </c>
      <c r="K157">
        <v>2.5000000000000001E-2</v>
      </c>
      <c r="L157" t="s">
        <v>29</v>
      </c>
      <c r="M157" t="s">
        <v>30</v>
      </c>
      <c r="N157" t="s">
        <v>30</v>
      </c>
      <c r="O157" t="s">
        <v>31</v>
      </c>
      <c r="Q157">
        <v>6</v>
      </c>
      <c r="R157" t="s">
        <v>32</v>
      </c>
      <c r="S157" t="s">
        <v>146</v>
      </c>
      <c r="T157">
        <v>11970</v>
      </c>
      <c r="U157" t="s">
        <v>147</v>
      </c>
      <c r="V157" t="s">
        <v>148</v>
      </c>
      <c r="W157">
        <v>1986</v>
      </c>
    </row>
    <row r="158" spans="1:23">
      <c r="A158">
        <v>115093</v>
      </c>
      <c r="B158" t="s">
        <v>91</v>
      </c>
      <c r="C158" s="4" t="s">
        <v>24</v>
      </c>
      <c r="D158" t="s">
        <v>143</v>
      </c>
      <c r="E158" t="s">
        <v>144</v>
      </c>
      <c r="F158" t="s">
        <v>145</v>
      </c>
      <c r="G158" t="s">
        <v>73</v>
      </c>
      <c r="H158" t="s">
        <v>28</v>
      </c>
      <c r="I158">
        <v>2.5999999999999999E-2</v>
      </c>
      <c r="J158">
        <v>0.02</v>
      </c>
      <c r="K158">
        <v>3.2000000000000001E-2</v>
      </c>
      <c r="L158" t="s">
        <v>29</v>
      </c>
      <c r="M158" t="s">
        <v>30</v>
      </c>
      <c r="N158" t="s">
        <v>30</v>
      </c>
      <c r="O158" t="s">
        <v>31</v>
      </c>
      <c r="Q158">
        <v>7</v>
      </c>
      <c r="R158" t="s">
        <v>32</v>
      </c>
      <c r="S158" t="s">
        <v>146</v>
      </c>
      <c r="T158">
        <v>11970</v>
      </c>
      <c r="U158" t="s">
        <v>147</v>
      </c>
      <c r="V158" t="s">
        <v>148</v>
      </c>
      <c r="W158">
        <v>1986</v>
      </c>
    </row>
    <row r="159" spans="1:23">
      <c r="A159">
        <v>115093</v>
      </c>
      <c r="B159" t="s">
        <v>91</v>
      </c>
      <c r="C159" s="4" t="s">
        <v>24</v>
      </c>
      <c r="D159" t="s">
        <v>48</v>
      </c>
      <c r="E159" t="s">
        <v>49</v>
      </c>
      <c r="G159" t="s">
        <v>168</v>
      </c>
      <c r="H159" t="s">
        <v>28</v>
      </c>
      <c r="I159">
        <v>5.7000000000000002E-3</v>
      </c>
      <c r="L159" t="s">
        <v>169</v>
      </c>
      <c r="M159" t="s">
        <v>30</v>
      </c>
      <c r="N159" t="s">
        <v>30</v>
      </c>
      <c r="O159" t="s">
        <v>170</v>
      </c>
      <c r="Q159">
        <v>15</v>
      </c>
      <c r="R159" t="s">
        <v>32</v>
      </c>
      <c r="S159" t="s">
        <v>171</v>
      </c>
      <c r="T159">
        <v>5388</v>
      </c>
      <c r="U159" t="s">
        <v>172</v>
      </c>
      <c r="V159" t="s">
        <v>173</v>
      </c>
      <c r="W159">
        <v>1979</v>
      </c>
    </row>
    <row r="160" spans="1:23">
      <c r="A160">
        <v>1334776</v>
      </c>
      <c r="B160" t="s">
        <v>174</v>
      </c>
      <c r="C160" t="s">
        <v>24</v>
      </c>
      <c r="D160" t="s">
        <v>25</v>
      </c>
      <c r="E160" t="s">
        <v>26</v>
      </c>
      <c r="F160" t="s">
        <v>36</v>
      </c>
      <c r="G160" t="s">
        <v>27</v>
      </c>
      <c r="H160" t="s">
        <v>28</v>
      </c>
      <c r="I160">
        <v>50</v>
      </c>
      <c r="L160" t="s">
        <v>29</v>
      </c>
      <c r="M160" t="s">
        <v>30</v>
      </c>
      <c r="N160" t="s">
        <v>30</v>
      </c>
      <c r="O160" t="s">
        <v>31</v>
      </c>
      <c r="Q160">
        <v>4.1700000000000001E-2</v>
      </c>
      <c r="R160" t="s">
        <v>32</v>
      </c>
      <c r="S160" t="s">
        <v>33</v>
      </c>
      <c r="T160">
        <v>992</v>
      </c>
      <c r="U160" t="s">
        <v>175</v>
      </c>
      <c r="V160" t="s">
        <v>176</v>
      </c>
      <c r="W160">
        <v>1958</v>
      </c>
    </row>
    <row r="161" spans="1:23">
      <c r="A161">
        <v>1334776</v>
      </c>
      <c r="B161" t="s">
        <v>174</v>
      </c>
      <c r="C161" t="s">
        <v>24</v>
      </c>
      <c r="D161" t="s">
        <v>25</v>
      </c>
      <c r="E161" t="s">
        <v>26</v>
      </c>
      <c r="F161" t="s">
        <v>36</v>
      </c>
      <c r="G161" t="s">
        <v>27</v>
      </c>
      <c r="H161" t="s">
        <v>28</v>
      </c>
      <c r="I161">
        <v>50</v>
      </c>
      <c r="L161" t="s">
        <v>29</v>
      </c>
      <c r="M161" t="s">
        <v>30</v>
      </c>
      <c r="N161" t="s">
        <v>30</v>
      </c>
      <c r="O161" t="s">
        <v>31</v>
      </c>
      <c r="Q161">
        <v>4.1700000000000001E-2</v>
      </c>
      <c r="R161" t="s">
        <v>32</v>
      </c>
      <c r="S161" t="s">
        <v>33</v>
      </c>
      <c r="T161">
        <v>992</v>
      </c>
      <c r="U161" t="s">
        <v>175</v>
      </c>
      <c r="V161" t="s">
        <v>176</v>
      </c>
      <c r="W161">
        <v>1958</v>
      </c>
    </row>
    <row r="162" spans="1:23">
      <c r="A162">
        <v>1334776</v>
      </c>
      <c r="B162" t="s">
        <v>174</v>
      </c>
      <c r="C162" t="s">
        <v>24</v>
      </c>
      <c r="D162" t="s">
        <v>25</v>
      </c>
      <c r="E162" t="s">
        <v>26</v>
      </c>
      <c r="F162" t="s">
        <v>36</v>
      </c>
      <c r="G162" t="s">
        <v>27</v>
      </c>
      <c r="H162" t="s">
        <v>28</v>
      </c>
      <c r="I162">
        <v>50</v>
      </c>
      <c r="L162" t="s">
        <v>29</v>
      </c>
      <c r="M162" t="s">
        <v>30</v>
      </c>
      <c r="N162" t="s">
        <v>30</v>
      </c>
      <c r="O162" t="s">
        <v>31</v>
      </c>
      <c r="Q162">
        <v>4.1700000000000001E-2</v>
      </c>
      <c r="R162" t="s">
        <v>32</v>
      </c>
      <c r="S162" t="s">
        <v>33</v>
      </c>
      <c r="T162">
        <v>992</v>
      </c>
      <c r="U162" t="s">
        <v>175</v>
      </c>
      <c r="V162" t="s">
        <v>176</v>
      </c>
      <c r="W162">
        <v>1958</v>
      </c>
    </row>
    <row r="163" spans="1:23">
      <c r="A163">
        <v>1334776</v>
      </c>
      <c r="B163" t="s">
        <v>174</v>
      </c>
      <c r="C163" t="s">
        <v>24</v>
      </c>
      <c r="D163" t="s">
        <v>25</v>
      </c>
      <c r="E163" t="s">
        <v>26</v>
      </c>
      <c r="F163" t="s">
        <v>36</v>
      </c>
      <c r="G163" t="s">
        <v>27</v>
      </c>
      <c r="H163" t="s">
        <v>28</v>
      </c>
      <c r="I163">
        <v>34.090000000000003</v>
      </c>
      <c r="L163" t="s">
        <v>29</v>
      </c>
      <c r="M163" t="s">
        <v>30</v>
      </c>
      <c r="N163" t="s">
        <v>30</v>
      </c>
      <c r="O163" t="s">
        <v>31</v>
      </c>
      <c r="Q163">
        <v>8.3299999999999999E-2</v>
      </c>
      <c r="R163" t="s">
        <v>32</v>
      </c>
      <c r="S163" t="s">
        <v>33</v>
      </c>
      <c r="T163">
        <v>992</v>
      </c>
      <c r="U163" t="s">
        <v>175</v>
      </c>
      <c r="V163" t="s">
        <v>176</v>
      </c>
      <c r="W163">
        <v>1958</v>
      </c>
    </row>
    <row r="164" spans="1:23">
      <c r="A164">
        <v>1334776</v>
      </c>
      <c r="B164" t="s">
        <v>174</v>
      </c>
      <c r="C164" t="s">
        <v>24</v>
      </c>
      <c r="D164" t="s">
        <v>25</v>
      </c>
      <c r="E164" t="s">
        <v>26</v>
      </c>
      <c r="F164" t="s">
        <v>36</v>
      </c>
      <c r="G164" t="s">
        <v>27</v>
      </c>
      <c r="H164" t="s">
        <v>28</v>
      </c>
      <c r="I164">
        <v>34.090000000000003</v>
      </c>
      <c r="L164" t="s">
        <v>29</v>
      </c>
      <c r="M164" t="s">
        <v>30</v>
      </c>
      <c r="N164" t="s">
        <v>30</v>
      </c>
      <c r="O164" t="s">
        <v>31</v>
      </c>
      <c r="Q164">
        <v>8.3299999999999999E-2</v>
      </c>
      <c r="R164" t="s">
        <v>32</v>
      </c>
      <c r="S164" t="s">
        <v>33</v>
      </c>
      <c r="T164">
        <v>992</v>
      </c>
      <c r="U164" t="s">
        <v>175</v>
      </c>
      <c r="V164" t="s">
        <v>176</v>
      </c>
      <c r="W164">
        <v>1958</v>
      </c>
    </row>
    <row r="165" spans="1:23">
      <c r="A165">
        <v>1334776</v>
      </c>
      <c r="B165" t="s">
        <v>174</v>
      </c>
      <c r="C165" t="s">
        <v>24</v>
      </c>
      <c r="D165" t="s">
        <v>25</v>
      </c>
      <c r="E165" t="s">
        <v>26</v>
      </c>
      <c r="F165" t="s">
        <v>36</v>
      </c>
      <c r="G165" t="s">
        <v>27</v>
      </c>
      <c r="H165" t="s">
        <v>28</v>
      </c>
      <c r="I165">
        <v>34</v>
      </c>
      <c r="L165" t="s">
        <v>29</v>
      </c>
      <c r="M165" t="s">
        <v>30</v>
      </c>
      <c r="N165" t="s">
        <v>30</v>
      </c>
      <c r="O165" t="s">
        <v>31</v>
      </c>
      <c r="Q165">
        <v>8.3299999999999999E-2</v>
      </c>
      <c r="R165" t="s">
        <v>32</v>
      </c>
      <c r="S165" t="s">
        <v>33</v>
      </c>
      <c r="T165">
        <v>934</v>
      </c>
      <c r="U165" t="s">
        <v>37</v>
      </c>
      <c r="V165" t="s">
        <v>38</v>
      </c>
      <c r="W165">
        <v>1959</v>
      </c>
    </row>
    <row r="166" spans="1:23">
      <c r="A166">
        <v>1334776</v>
      </c>
      <c r="B166" t="s">
        <v>174</v>
      </c>
      <c r="C166" t="s">
        <v>24</v>
      </c>
      <c r="D166" t="s">
        <v>25</v>
      </c>
      <c r="E166" t="s">
        <v>26</v>
      </c>
      <c r="F166" t="s">
        <v>36</v>
      </c>
      <c r="G166" t="s">
        <v>27</v>
      </c>
      <c r="H166" t="s">
        <v>28</v>
      </c>
      <c r="I166">
        <v>50</v>
      </c>
      <c r="L166" t="s">
        <v>29</v>
      </c>
      <c r="M166" t="s">
        <v>30</v>
      </c>
      <c r="N166" t="s">
        <v>30</v>
      </c>
      <c r="O166" t="s">
        <v>31</v>
      </c>
      <c r="Q166">
        <v>8.3299999999999999E-2</v>
      </c>
      <c r="R166" t="s">
        <v>32</v>
      </c>
      <c r="S166" t="s">
        <v>33</v>
      </c>
      <c r="T166">
        <v>992</v>
      </c>
      <c r="U166" t="s">
        <v>175</v>
      </c>
      <c r="V166" t="s">
        <v>176</v>
      </c>
      <c r="W166">
        <v>1958</v>
      </c>
    </row>
    <row r="167" spans="1:23">
      <c r="A167">
        <v>1334776</v>
      </c>
      <c r="B167" t="s">
        <v>174</v>
      </c>
      <c r="C167" t="s">
        <v>24</v>
      </c>
      <c r="D167" t="s">
        <v>25</v>
      </c>
      <c r="E167" t="s">
        <v>26</v>
      </c>
      <c r="G167" t="s">
        <v>27</v>
      </c>
      <c r="H167" t="s">
        <v>28</v>
      </c>
      <c r="I167">
        <v>34</v>
      </c>
      <c r="L167" t="s">
        <v>29</v>
      </c>
      <c r="M167" t="s">
        <v>30</v>
      </c>
      <c r="N167" t="s">
        <v>30</v>
      </c>
      <c r="O167" t="s">
        <v>31</v>
      </c>
      <c r="Q167">
        <v>8.3299999999999999E-2</v>
      </c>
      <c r="R167" t="s">
        <v>32</v>
      </c>
      <c r="S167" t="s">
        <v>33</v>
      </c>
      <c r="T167">
        <v>2969</v>
      </c>
      <c r="U167" t="s">
        <v>34</v>
      </c>
      <c r="V167" t="s">
        <v>35</v>
      </c>
      <c r="W167">
        <v>1958</v>
      </c>
    </row>
    <row r="168" spans="1:23">
      <c r="A168">
        <v>1334776</v>
      </c>
      <c r="B168" t="s">
        <v>174</v>
      </c>
      <c r="C168" t="s">
        <v>24</v>
      </c>
      <c r="D168" t="s">
        <v>25</v>
      </c>
      <c r="E168" t="s">
        <v>26</v>
      </c>
      <c r="F168" t="s">
        <v>36</v>
      </c>
      <c r="G168" t="s">
        <v>27</v>
      </c>
      <c r="H168" t="s">
        <v>28</v>
      </c>
      <c r="I168">
        <v>11.9</v>
      </c>
      <c r="L168" t="s">
        <v>29</v>
      </c>
      <c r="M168" t="s">
        <v>30</v>
      </c>
      <c r="N168" t="s">
        <v>30</v>
      </c>
      <c r="O168" t="s">
        <v>31</v>
      </c>
      <c r="Q168">
        <v>0.16669999999999999</v>
      </c>
      <c r="R168" t="s">
        <v>32</v>
      </c>
      <c r="S168" t="s">
        <v>33</v>
      </c>
      <c r="T168">
        <v>934</v>
      </c>
      <c r="U168" t="s">
        <v>37</v>
      </c>
      <c r="V168" t="s">
        <v>38</v>
      </c>
      <c r="W168">
        <v>1959</v>
      </c>
    </row>
    <row r="169" spans="1:23">
      <c r="A169">
        <v>1334776</v>
      </c>
      <c r="B169" t="s">
        <v>174</v>
      </c>
      <c r="C169" t="s">
        <v>24</v>
      </c>
      <c r="D169" t="s">
        <v>25</v>
      </c>
      <c r="E169" t="s">
        <v>26</v>
      </c>
      <c r="G169" t="s">
        <v>27</v>
      </c>
      <c r="H169" t="s">
        <v>28</v>
      </c>
      <c r="I169">
        <v>11.9</v>
      </c>
      <c r="L169" t="s">
        <v>29</v>
      </c>
      <c r="M169" t="s">
        <v>30</v>
      </c>
      <c r="N169" t="s">
        <v>30</v>
      </c>
      <c r="O169" t="s">
        <v>31</v>
      </c>
      <c r="Q169">
        <v>0.16669999999999999</v>
      </c>
      <c r="R169" t="s">
        <v>32</v>
      </c>
      <c r="S169" t="s">
        <v>33</v>
      </c>
      <c r="T169">
        <v>2969</v>
      </c>
      <c r="U169" t="s">
        <v>34</v>
      </c>
      <c r="V169" t="s">
        <v>35</v>
      </c>
      <c r="W169">
        <v>1958</v>
      </c>
    </row>
    <row r="170" spans="1:23">
      <c r="A170">
        <v>1334776</v>
      </c>
      <c r="B170" t="s">
        <v>174</v>
      </c>
      <c r="C170" t="s">
        <v>24</v>
      </c>
      <c r="D170" t="s">
        <v>25</v>
      </c>
      <c r="E170" t="s">
        <v>26</v>
      </c>
      <c r="F170" t="s">
        <v>36</v>
      </c>
      <c r="G170" t="s">
        <v>27</v>
      </c>
      <c r="H170" t="s">
        <v>28</v>
      </c>
      <c r="I170">
        <v>11.86</v>
      </c>
      <c r="L170" t="s">
        <v>29</v>
      </c>
      <c r="M170" t="s">
        <v>30</v>
      </c>
      <c r="N170" t="s">
        <v>30</v>
      </c>
      <c r="O170" t="s">
        <v>31</v>
      </c>
      <c r="Q170">
        <v>0.16669999999999999</v>
      </c>
      <c r="R170" t="s">
        <v>32</v>
      </c>
      <c r="S170" t="s">
        <v>33</v>
      </c>
      <c r="T170">
        <v>992</v>
      </c>
      <c r="U170" t="s">
        <v>175</v>
      </c>
      <c r="V170" t="s">
        <v>176</v>
      </c>
      <c r="W170">
        <v>1958</v>
      </c>
    </row>
    <row r="171" spans="1:23">
      <c r="A171">
        <v>1334776</v>
      </c>
      <c r="B171" t="s">
        <v>174</v>
      </c>
      <c r="C171" t="s">
        <v>24</v>
      </c>
      <c r="D171" t="s">
        <v>25</v>
      </c>
      <c r="E171" t="s">
        <v>26</v>
      </c>
      <c r="F171" t="s">
        <v>41</v>
      </c>
      <c r="G171" t="s">
        <v>27</v>
      </c>
      <c r="H171" t="s">
        <v>28</v>
      </c>
      <c r="I171">
        <v>5</v>
      </c>
      <c r="L171" t="s">
        <v>29</v>
      </c>
      <c r="M171" t="s">
        <v>30</v>
      </c>
      <c r="N171" t="s">
        <v>30</v>
      </c>
      <c r="O171" t="s">
        <v>31</v>
      </c>
      <c r="Q171">
        <v>0.16669999999999999</v>
      </c>
      <c r="R171" t="s">
        <v>32</v>
      </c>
      <c r="S171" t="s">
        <v>33</v>
      </c>
      <c r="T171">
        <v>992</v>
      </c>
      <c r="U171" t="s">
        <v>175</v>
      </c>
      <c r="V171" t="s">
        <v>176</v>
      </c>
      <c r="W171">
        <v>1958</v>
      </c>
    </row>
    <row r="172" spans="1:23">
      <c r="A172">
        <v>1334776</v>
      </c>
      <c r="B172" t="s">
        <v>174</v>
      </c>
      <c r="C172" t="s">
        <v>24</v>
      </c>
      <c r="D172" t="s">
        <v>25</v>
      </c>
      <c r="E172" t="s">
        <v>26</v>
      </c>
      <c r="F172" t="s">
        <v>36</v>
      </c>
      <c r="G172" t="s">
        <v>27</v>
      </c>
      <c r="H172" t="s">
        <v>28</v>
      </c>
      <c r="I172">
        <v>18.25</v>
      </c>
      <c r="L172" t="s">
        <v>29</v>
      </c>
      <c r="M172" t="s">
        <v>30</v>
      </c>
      <c r="N172" t="s">
        <v>30</v>
      </c>
      <c r="O172" t="s">
        <v>31</v>
      </c>
      <c r="Q172">
        <v>0.16669999999999999</v>
      </c>
      <c r="R172" t="s">
        <v>32</v>
      </c>
      <c r="S172" t="s">
        <v>33</v>
      </c>
      <c r="T172">
        <v>992</v>
      </c>
      <c r="U172" t="s">
        <v>175</v>
      </c>
      <c r="V172" t="s">
        <v>176</v>
      </c>
      <c r="W172">
        <v>1958</v>
      </c>
    </row>
    <row r="173" spans="1:23">
      <c r="A173">
        <v>1334776</v>
      </c>
      <c r="B173" t="s">
        <v>174</v>
      </c>
      <c r="C173" t="s">
        <v>24</v>
      </c>
      <c r="D173" t="s">
        <v>25</v>
      </c>
      <c r="E173" t="s">
        <v>26</v>
      </c>
      <c r="F173" t="s">
        <v>36</v>
      </c>
      <c r="G173" t="s">
        <v>27</v>
      </c>
      <c r="H173" t="s">
        <v>28</v>
      </c>
      <c r="I173">
        <v>11.86</v>
      </c>
      <c r="L173" t="s">
        <v>29</v>
      </c>
      <c r="M173" t="s">
        <v>30</v>
      </c>
      <c r="N173" t="s">
        <v>30</v>
      </c>
      <c r="O173" t="s">
        <v>31</v>
      </c>
      <c r="Q173">
        <v>0.16669999999999999</v>
      </c>
      <c r="R173" t="s">
        <v>32</v>
      </c>
      <c r="S173" t="s">
        <v>33</v>
      </c>
      <c r="T173">
        <v>992</v>
      </c>
      <c r="U173" t="s">
        <v>175</v>
      </c>
      <c r="V173" t="s">
        <v>176</v>
      </c>
      <c r="W173">
        <v>1958</v>
      </c>
    </row>
    <row r="174" spans="1:23">
      <c r="A174">
        <v>1334776</v>
      </c>
      <c r="B174" t="s">
        <v>174</v>
      </c>
      <c r="C174" t="s">
        <v>24</v>
      </c>
      <c r="D174" t="s">
        <v>25</v>
      </c>
      <c r="E174" t="s">
        <v>26</v>
      </c>
      <c r="F174" t="s">
        <v>41</v>
      </c>
      <c r="G174" t="s">
        <v>27</v>
      </c>
      <c r="H174" t="s">
        <v>28</v>
      </c>
      <c r="I174">
        <v>1</v>
      </c>
      <c r="L174" t="s">
        <v>29</v>
      </c>
      <c r="M174" t="s">
        <v>30</v>
      </c>
      <c r="N174" t="s">
        <v>30</v>
      </c>
      <c r="O174" t="s">
        <v>177</v>
      </c>
      <c r="Q174">
        <v>0.1875</v>
      </c>
      <c r="R174" t="s">
        <v>32</v>
      </c>
      <c r="S174" t="s">
        <v>33</v>
      </c>
      <c r="T174">
        <v>992</v>
      </c>
      <c r="U174" t="s">
        <v>175</v>
      </c>
      <c r="V174" t="s">
        <v>176</v>
      </c>
      <c r="W174">
        <v>1958</v>
      </c>
    </row>
    <row r="175" spans="1:23">
      <c r="A175">
        <v>1334776</v>
      </c>
      <c r="B175" t="s">
        <v>174</v>
      </c>
      <c r="C175" t="s">
        <v>24</v>
      </c>
      <c r="D175" t="s">
        <v>25</v>
      </c>
      <c r="E175" t="s">
        <v>26</v>
      </c>
      <c r="F175" t="s">
        <v>36</v>
      </c>
      <c r="G175" t="s">
        <v>27</v>
      </c>
      <c r="H175" t="s">
        <v>28</v>
      </c>
      <c r="I175">
        <v>21.07</v>
      </c>
      <c r="L175" t="s">
        <v>29</v>
      </c>
      <c r="M175" t="s">
        <v>30</v>
      </c>
      <c r="N175" t="s">
        <v>30</v>
      </c>
      <c r="O175" t="s">
        <v>31</v>
      </c>
      <c r="Q175">
        <v>0.33329999999999999</v>
      </c>
      <c r="R175" t="s">
        <v>32</v>
      </c>
      <c r="S175" t="s">
        <v>33</v>
      </c>
      <c r="T175">
        <v>992</v>
      </c>
      <c r="U175" t="s">
        <v>175</v>
      </c>
      <c r="V175" t="s">
        <v>176</v>
      </c>
      <c r="W175">
        <v>1958</v>
      </c>
    </row>
    <row r="176" spans="1:23">
      <c r="A176">
        <v>1334776</v>
      </c>
      <c r="B176" t="s">
        <v>174</v>
      </c>
      <c r="C176" t="s">
        <v>24</v>
      </c>
      <c r="D176" t="s">
        <v>25</v>
      </c>
      <c r="E176" t="s">
        <v>26</v>
      </c>
      <c r="F176" t="s">
        <v>36</v>
      </c>
      <c r="G176" t="s">
        <v>27</v>
      </c>
      <c r="H176" t="s">
        <v>28</v>
      </c>
      <c r="I176">
        <v>5.79</v>
      </c>
      <c r="L176" t="s">
        <v>29</v>
      </c>
      <c r="M176" t="s">
        <v>30</v>
      </c>
      <c r="N176" t="s">
        <v>30</v>
      </c>
      <c r="O176" t="s">
        <v>31</v>
      </c>
      <c r="Q176">
        <v>0.33329999999999999</v>
      </c>
      <c r="R176" t="s">
        <v>32</v>
      </c>
      <c r="S176" t="s">
        <v>33</v>
      </c>
      <c r="T176">
        <v>992</v>
      </c>
      <c r="U176" t="s">
        <v>175</v>
      </c>
      <c r="V176" t="s">
        <v>176</v>
      </c>
      <c r="W176">
        <v>1958</v>
      </c>
    </row>
    <row r="177" spans="1:23">
      <c r="A177">
        <v>1334776</v>
      </c>
      <c r="B177" t="s">
        <v>174</v>
      </c>
      <c r="C177" t="s">
        <v>24</v>
      </c>
      <c r="D177" t="s">
        <v>25</v>
      </c>
      <c r="E177" t="s">
        <v>26</v>
      </c>
      <c r="F177" t="s">
        <v>36</v>
      </c>
      <c r="G177" t="s">
        <v>27</v>
      </c>
      <c r="H177" t="s">
        <v>28</v>
      </c>
      <c r="I177">
        <v>50</v>
      </c>
      <c r="L177" t="s">
        <v>29</v>
      </c>
      <c r="M177" t="s">
        <v>30</v>
      </c>
      <c r="N177" t="s">
        <v>30</v>
      </c>
      <c r="O177" t="s">
        <v>31</v>
      </c>
      <c r="Q177">
        <v>0.33329999999999999</v>
      </c>
      <c r="R177" t="s">
        <v>32</v>
      </c>
      <c r="S177" t="s">
        <v>33</v>
      </c>
      <c r="T177">
        <v>992</v>
      </c>
      <c r="U177" t="s">
        <v>175</v>
      </c>
      <c r="V177" t="s">
        <v>176</v>
      </c>
      <c r="W177">
        <v>1958</v>
      </c>
    </row>
    <row r="178" spans="1:23">
      <c r="A178">
        <v>1334776</v>
      </c>
      <c r="B178" t="s">
        <v>174</v>
      </c>
      <c r="C178" t="s">
        <v>24</v>
      </c>
      <c r="D178" t="s">
        <v>25</v>
      </c>
      <c r="E178" t="s">
        <v>26</v>
      </c>
      <c r="F178" t="s">
        <v>36</v>
      </c>
      <c r="G178" t="s">
        <v>27</v>
      </c>
      <c r="H178" t="s">
        <v>28</v>
      </c>
      <c r="I178">
        <v>5.79</v>
      </c>
      <c r="L178" t="s">
        <v>29</v>
      </c>
      <c r="M178" t="s">
        <v>30</v>
      </c>
      <c r="N178" t="s">
        <v>30</v>
      </c>
      <c r="O178" t="s">
        <v>31</v>
      </c>
      <c r="Q178">
        <v>0.33329999999999999</v>
      </c>
      <c r="R178" t="s">
        <v>32</v>
      </c>
      <c r="S178" t="s">
        <v>33</v>
      </c>
      <c r="T178">
        <v>992</v>
      </c>
      <c r="U178" t="s">
        <v>175</v>
      </c>
      <c r="V178" t="s">
        <v>176</v>
      </c>
      <c r="W178">
        <v>1958</v>
      </c>
    </row>
    <row r="179" spans="1:23">
      <c r="A179">
        <v>1334776</v>
      </c>
      <c r="B179" t="s">
        <v>174</v>
      </c>
      <c r="C179" t="s">
        <v>24</v>
      </c>
      <c r="D179" t="s">
        <v>25</v>
      </c>
      <c r="E179" t="s">
        <v>26</v>
      </c>
      <c r="F179" t="s">
        <v>36</v>
      </c>
      <c r="G179" t="s">
        <v>27</v>
      </c>
      <c r="H179" t="s">
        <v>28</v>
      </c>
      <c r="I179">
        <v>5.8</v>
      </c>
      <c r="L179" t="s">
        <v>29</v>
      </c>
      <c r="M179" t="s">
        <v>30</v>
      </c>
      <c r="N179" t="s">
        <v>30</v>
      </c>
      <c r="O179" t="s">
        <v>31</v>
      </c>
      <c r="Q179">
        <v>0.33329999999999999</v>
      </c>
      <c r="R179" t="s">
        <v>32</v>
      </c>
      <c r="S179" t="s">
        <v>33</v>
      </c>
      <c r="T179">
        <v>934</v>
      </c>
      <c r="U179" t="s">
        <v>37</v>
      </c>
      <c r="V179" t="s">
        <v>38</v>
      </c>
      <c r="W179">
        <v>1959</v>
      </c>
    </row>
    <row r="180" spans="1:23">
      <c r="A180">
        <v>1334776</v>
      </c>
      <c r="B180" t="s">
        <v>174</v>
      </c>
      <c r="C180" t="s">
        <v>24</v>
      </c>
      <c r="D180" t="s">
        <v>25</v>
      </c>
      <c r="E180" t="s">
        <v>26</v>
      </c>
      <c r="F180" t="s">
        <v>36</v>
      </c>
      <c r="G180" t="s">
        <v>27</v>
      </c>
      <c r="H180" t="s">
        <v>28</v>
      </c>
      <c r="I180">
        <v>5.79</v>
      </c>
      <c r="L180" t="s">
        <v>29</v>
      </c>
      <c r="M180" t="s">
        <v>30</v>
      </c>
      <c r="N180" t="s">
        <v>30</v>
      </c>
      <c r="O180" t="s">
        <v>31</v>
      </c>
      <c r="Q180">
        <v>0.33329999999999999</v>
      </c>
      <c r="R180" t="s">
        <v>32</v>
      </c>
      <c r="S180" t="s">
        <v>33</v>
      </c>
      <c r="T180">
        <v>992</v>
      </c>
      <c r="U180" t="s">
        <v>175</v>
      </c>
      <c r="V180" t="s">
        <v>176</v>
      </c>
      <c r="W180">
        <v>1958</v>
      </c>
    </row>
    <row r="181" spans="1:23">
      <c r="A181">
        <v>1334776</v>
      </c>
      <c r="B181" t="s">
        <v>174</v>
      </c>
      <c r="C181" t="s">
        <v>24</v>
      </c>
      <c r="D181" t="s">
        <v>25</v>
      </c>
      <c r="E181" t="s">
        <v>26</v>
      </c>
      <c r="F181" t="s">
        <v>36</v>
      </c>
      <c r="G181" t="s">
        <v>27</v>
      </c>
      <c r="H181" t="s">
        <v>28</v>
      </c>
      <c r="I181">
        <v>50</v>
      </c>
      <c r="L181" t="s">
        <v>29</v>
      </c>
      <c r="M181" t="s">
        <v>30</v>
      </c>
      <c r="N181" t="s">
        <v>30</v>
      </c>
      <c r="O181" t="s">
        <v>31</v>
      </c>
      <c r="Q181">
        <v>0.33329999999999999</v>
      </c>
      <c r="R181" t="s">
        <v>32</v>
      </c>
      <c r="S181" t="s">
        <v>33</v>
      </c>
      <c r="T181">
        <v>992</v>
      </c>
      <c r="U181" t="s">
        <v>175</v>
      </c>
      <c r="V181" t="s">
        <v>176</v>
      </c>
      <c r="W181">
        <v>1958</v>
      </c>
    </row>
    <row r="182" spans="1:23">
      <c r="A182">
        <v>1334776</v>
      </c>
      <c r="B182" t="s">
        <v>174</v>
      </c>
      <c r="C182" t="s">
        <v>24</v>
      </c>
      <c r="D182" t="s">
        <v>25</v>
      </c>
      <c r="E182" t="s">
        <v>26</v>
      </c>
      <c r="F182" t="s">
        <v>36</v>
      </c>
      <c r="G182" t="s">
        <v>27</v>
      </c>
      <c r="H182" t="s">
        <v>28</v>
      </c>
      <c r="I182">
        <v>10.76</v>
      </c>
      <c r="L182" t="s">
        <v>29</v>
      </c>
      <c r="M182" t="s">
        <v>30</v>
      </c>
      <c r="N182" t="s">
        <v>30</v>
      </c>
      <c r="O182" t="s">
        <v>31</v>
      </c>
      <c r="Q182">
        <v>0.33329999999999999</v>
      </c>
      <c r="R182" t="s">
        <v>32</v>
      </c>
      <c r="S182" t="s">
        <v>33</v>
      </c>
      <c r="T182">
        <v>992</v>
      </c>
      <c r="U182" t="s">
        <v>175</v>
      </c>
      <c r="V182" t="s">
        <v>176</v>
      </c>
      <c r="W182">
        <v>1958</v>
      </c>
    </row>
    <row r="183" spans="1:23">
      <c r="A183">
        <v>1334776</v>
      </c>
      <c r="B183" t="s">
        <v>174</v>
      </c>
      <c r="C183" t="s">
        <v>24</v>
      </c>
      <c r="D183" t="s">
        <v>25</v>
      </c>
      <c r="E183" t="s">
        <v>26</v>
      </c>
      <c r="G183" t="s">
        <v>27</v>
      </c>
      <c r="H183" t="s">
        <v>28</v>
      </c>
      <c r="I183">
        <v>5.8</v>
      </c>
      <c r="L183" t="s">
        <v>29</v>
      </c>
      <c r="M183" t="s">
        <v>30</v>
      </c>
      <c r="N183" t="s">
        <v>30</v>
      </c>
      <c r="O183" t="s">
        <v>31</v>
      </c>
      <c r="Q183">
        <v>0.33329999999999999</v>
      </c>
      <c r="R183" t="s">
        <v>32</v>
      </c>
      <c r="S183" t="s">
        <v>33</v>
      </c>
      <c r="T183">
        <v>2969</v>
      </c>
      <c r="U183" t="s">
        <v>34</v>
      </c>
      <c r="V183" t="s">
        <v>35</v>
      </c>
      <c r="W183">
        <v>1958</v>
      </c>
    </row>
    <row r="184" spans="1:23">
      <c r="A184">
        <v>1334776</v>
      </c>
      <c r="B184" t="s">
        <v>174</v>
      </c>
      <c r="C184" t="s">
        <v>24</v>
      </c>
      <c r="D184" t="s">
        <v>25</v>
      </c>
      <c r="E184" t="s">
        <v>26</v>
      </c>
      <c r="F184" t="s">
        <v>36</v>
      </c>
      <c r="G184" t="s">
        <v>27</v>
      </c>
      <c r="H184" t="s">
        <v>28</v>
      </c>
      <c r="I184">
        <v>3.66</v>
      </c>
      <c r="L184" t="s">
        <v>29</v>
      </c>
      <c r="M184" t="s">
        <v>30</v>
      </c>
      <c r="N184" t="s">
        <v>30</v>
      </c>
      <c r="O184" t="s">
        <v>31</v>
      </c>
      <c r="Q184">
        <v>0.33329999999999999</v>
      </c>
      <c r="R184" t="s">
        <v>32</v>
      </c>
      <c r="S184" t="s">
        <v>33</v>
      </c>
      <c r="T184">
        <v>992</v>
      </c>
      <c r="U184" t="s">
        <v>175</v>
      </c>
      <c r="V184" t="s">
        <v>176</v>
      </c>
      <c r="W184">
        <v>1958</v>
      </c>
    </row>
    <row r="185" spans="1:23">
      <c r="A185">
        <v>1334776</v>
      </c>
      <c r="B185" t="s">
        <v>174</v>
      </c>
      <c r="C185" t="s">
        <v>24</v>
      </c>
      <c r="D185" t="s">
        <v>25</v>
      </c>
      <c r="E185" t="s">
        <v>26</v>
      </c>
      <c r="F185" t="s">
        <v>36</v>
      </c>
      <c r="G185" t="s">
        <v>27</v>
      </c>
      <c r="H185" t="s">
        <v>28</v>
      </c>
      <c r="I185">
        <v>50</v>
      </c>
      <c r="L185" t="s">
        <v>29</v>
      </c>
      <c r="M185" t="s">
        <v>30</v>
      </c>
      <c r="N185" t="s">
        <v>30</v>
      </c>
      <c r="O185" t="s">
        <v>31</v>
      </c>
      <c r="Q185">
        <v>0.33329999999999999</v>
      </c>
      <c r="R185" t="s">
        <v>32</v>
      </c>
      <c r="S185" t="s">
        <v>33</v>
      </c>
      <c r="T185">
        <v>992</v>
      </c>
      <c r="U185" t="s">
        <v>175</v>
      </c>
      <c r="V185" t="s">
        <v>176</v>
      </c>
      <c r="W185">
        <v>1958</v>
      </c>
    </row>
    <row r="186" spans="1:23">
      <c r="A186">
        <v>1334776</v>
      </c>
      <c r="B186" t="s">
        <v>174</v>
      </c>
      <c r="C186" t="s">
        <v>24</v>
      </c>
      <c r="D186" t="s">
        <v>25</v>
      </c>
      <c r="E186" t="s">
        <v>26</v>
      </c>
      <c r="G186" t="s">
        <v>27</v>
      </c>
      <c r="H186" t="s">
        <v>28</v>
      </c>
      <c r="I186">
        <v>3.8</v>
      </c>
      <c r="L186" t="s">
        <v>29</v>
      </c>
      <c r="M186" t="s">
        <v>30</v>
      </c>
      <c r="N186" t="s">
        <v>30</v>
      </c>
      <c r="O186" t="s">
        <v>31</v>
      </c>
      <c r="Q186">
        <v>1</v>
      </c>
      <c r="R186" t="s">
        <v>32</v>
      </c>
      <c r="S186" t="s">
        <v>33</v>
      </c>
      <c r="T186">
        <v>2969</v>
      </c>
      <c r="U186" t="s">
        <v>34</v>
      </c>
      <c r="V186" t="s">
        <v>35</v>
      </c>
      <c r="W186">
        <v>1958</v>
      </c>
    </row>
    <row r="187" spans="1:23">
      <c r="A187">
        <v>1334776</v>
      </c>
      <c r="B187" t="s">
        <v>174</v>
      </c>
      <c r="C187" t="s">
        <v>24</v>
      </c>
      <c r="D187" t="s">
        <v>25</v>
      </c>
      <c r="E187" t="s">
        <v>26</v>
      </c>
      <c r="F187" t="s">
        <v>36</v>
      </c>
      <c r="G187" t="s">
        <v>27</v>
      </c>
      <c r="H187" t="s">
        <v>28</v>
      </c>
      <c r="I187">
        <v>3.75</v>
      </c>
      <c r="L187" t="s">
        <v>29</v>
      </c>
      <c r="M187" t="s">
        <v>30</v>
      </c>
      <c r="N187" t="s">
        <v>30</v>
      </c>
      <c r="O187" t="s">
        <v>31</v>
      </c>
      <c r="Q187">
        <v>1</v>
      </c>
      <c r="R187" t="s">
        <v>32</v>
      </c>
      <c r="S187" t="s">
        <v>33</v>
      </c>
      <c r="T187">
        <v>992</v>
      </c>
      <c r="U187" t="s">
        <v>175</v>
      </c>
      <c r="V187" t="s">
        <v>176</v>
      </c>
      <c r="W187">
        <v>1958</v>
      </c>
    </row>
    <row r="188" spans="1:23">
      <c r="A188">
        <v>1334776</v>
      </c>
      <c r="B188" t="s">
        <v>174</v>
      </c>
      <c r="C188" t="s">
        <v>24</v>
      </c>
      <c r="D188" t="s">
        <v>25</v>
      </c>
      <c r="E188" t="s">
        <v>26</v>
      </c>
      <c r="F188" t="s">
        <v>36</v>
      </c>
      <c r="G188" t="s">
        <v>27</v>
      </c>
      <c r="H188" t="s">
        <v>28</v>
      </c>
      <c r="I188">
        <v>3.8</v>
      </c>
      <c r="L188" t="s">
        <v>29</v>
      </c>
      <c r="M188" t="s">
        <v>30</v>
      </c>
      <c r="N188" t="s">
        <v>30</v>
      </c>
      <c r="O188" t="s">
        <v>31</v>
      </c>
      <c r="Q188">
        <v>1</v>
      </c>
      <c r="R188" t="s">
        <v>32</v>
      </c>
      <c r="S188" t="s">
        <v>33</v>
      </c>
      <c r="T188">
        <v>934</v>
      </c>
      <c r="U188" t="s">
        <v>37</v>
      </c>
      <c r="V188" t="s">
        <v>38</v>
      </c>
      <c r="W188">
        <v>1959</v>
      </c>
    </row>
    <row r="189" spans="1:23">
      <c r="A189">
        <v>1334776</v>
      </c>
      <c r="B189" t="s">
        <v>174</v>
      </c>
      <c r="C189" t="s">
        <v>24</v>
      </c>
      <c r="D189" t="s">
        <v>178</v>
      </c>
      <c r="E189" t="s">
        <v>179</v>
      </c>
      <c r="G189" t="s">
        <v>27</v>
      </c>
      <c r="H189" t="s">
        <v>28</v>
      </c>
      <c r="I189">
        <v>12.5</v>
      </c>
      <c r="J189">
        <v>11.8</v>
      </c>
      <c r="K189">
        <v>13.2</v>
      </c>
      <c r="L189" t="s">
        <v>29</v>
      </c>
      <c r="M189" t="s">
        <v>30</v>
      </c>
      <c r="N189" t="s">
        <v>30</v>
      </c>
      <c r="O189" t="s">
        <v>31</v>
      </c>
      <c r="Q189">
        <v>1</v>
      </c>
      <c r="R189" t="s">
        <v>32</v>
      </c>
      <c r="S189" t="s">
        <v>180</v>
      </c>
      <c r="T189">
        <v>2524</v>
      </c>
      <c r="U189" t="s">
        <v>181</v>
      </c>
      <c r="V189" t="s">
        <v>182</v>
      </c>
      <c r="W189">
        <v>1966</v>
      </c>
    </row>
    <row r="190" spans="1:23">
      <c r="A190">
        <v>1334776</v>
      </c>
      <c r="B190" t="s">
        <v>174</v>
      </c>
      <c r="C190" t="s">
        <v>24</v>
      </c>
      <c r="D190" t="s">
        <v>183</v>
      </c>
      <c r="E190" t="s">
        <v>184</v>
      </c>
      <c r="G190" t="s">
        <v>27</v>
      </c>
      <c r="H190" t="s">
        <v>28</v>
      </c>
      <c r="I190">
        <v>9.3000000000000007</v>
      </c>
      <c r="J190">
        <v>8.3000000000000007</v>
      </c>
      <c r="K190">
        <v>10.42</v>
      </c>
      <c r="L190" t="s">
        <v>29</v>
      </c>
      <c r="M190" t="s">
        <v>30</v>
      </c>
      <c r="N190" t="s">
        <v>30</v>
      </c>
      <c r="O190" t="s">
        <v>31</v>
      </c>
      <c r="Q190">
        <v>1</v>
      </c>
      <c r="R190" t="s">
        <v>32</v>
      </c>
      <c r="S190" t="s">
        <v>180</v>
      </c>
      <c r="T190">
        <v>2524</v>
      </c>
      <c r="U190" t="s">
        <v>181</v>
      </c>
      <c r="V190" t="s">
        <v>182</v>
      </c>
      <c r="W190">
        <v>1966</v>
      </c>
    </row>
    <row r="191" spans="1:23">
      <c r="A191">
        <v>1334776</v>
      </c>
      <c r="B191" t="s">
        <v>174</v>
      </c>
      <c r="C191" t="s">
        <v>24</v>
      </c>
      <c r="D191" t="s">
        <v>25</v>
      </c>
      <c r="E191" t="s">
        <v>26</v>
      </c>
      <c r="G191" t="s">
        <v>27</v>
      </c>
      <c r="H191" t="s">
        <v>28</v>
      </c>
      <c r="I191">
        <v>3.22</v>
      </c>
      <c r="J191">
        <v>2.66</v>
      </c>
      <c r="K191">
        <v>3.9</v>
      </c>
      <c r="L191" t="s">
        <v>29</v>
      </c>
      <c r="M191" t="s">
        <v>30</v>
      </c>
      <c r="N191" t="s">
        <v>30</v>
      </c>
      <c r="O191" t="s">
        <v>31</v>
      </c>
      <c r="Q191">
        <v>1</v>
      </c>
      <c r="R191" t="s">
        <v>32</v>
      </c>
      <c r="S191" t="s">
        <v>180</v>
      </c>
      <c r="T191">
        <v>2524</v>
      </c>
      <c r="U191" t="s">
        <v>181</v>
      </c>
      <c r="V191" t="s">
        <v>182</v>
      </c>
      <c r="W191">
        <v>1966</v>
      </c>
    </row>
    <row r="192" spans="1:23">
      <c r="A192">
        <v>1334776</v>
      </c>
      <c r="B192" t="s">
        <v>174</v>
      </c>
      <c r="C192" t="s">
        <v>24</v>
      </c>
      <c r="D192" t="s">
        <v>185</v>
      </c>
      <c r="E192" t="s">
        <v>186</v>
      </c>
      <c r="G192" t="s">
        <v>27</v>
      </c>
      <c r="H192" t="s">
        <v>28</v>
      </c>
      <c r="I192">
        <v>20</v>
      </c>
      <c r="J192">
        <v>18</v>
      </c>
      <c r="K192">
        <v>22.2</v>
      </c>
      <c r="L192" t="s">
        <v>29</v>
      </c>
      <c r="M192" t="s">
        <v>30</v>
      </c>
      <c r="N192" t="s">
        <v>30</v>
      </c>
      <c r="O192" t="s">
        <v>31</v>
      </c>
      <c r="Q192">
        <v>1</v>
      </c>
      <c r="R192" t="s">
        <v>32</v>
      </c>
      <c r="S192" t="s">
        <v>180</v>
      </c>
      <c r="T192">
        <v>2524</v>
      </c>
      <c r="U192" t="s">
        <v>181</v>
      </c>
      <c r="V192" t="s">
        <v>182</v>
      </c>
      <c r="W192">
        <v>1966</v>
      </c>
    </row>
    <row r="193" spans="1:23">
      <c r="A193">
        <v>1334776</v>
      </c>
      <c r="B193" t="s">
        <v>174</v>
      </c>
      <c r="C193" t="s">
        <v>24</v>
      </c>
      <c r="D193" t="s">
        <v>162</v>
      </c>
      <c r="E193" t="s">
        <v>163</v>
      </c>
      <c r="G193" t="s">
        <v>27</v>
      </c>
      <c r="H193" t="s">
        <v>28</v>
      </c>
      <c r="I193">
        <v>15.5</v>
      </c>
      <c r="J193">
        <v>12.9</v>
      </c>
      <c r="K193">
        <v>18.600000000000001</v>
      </c>
      <c r="L193" t="s">
        <v>29</v>
      </c>
      <c r="M193" t="s">
        <v>30</v>
      </c>
      <c r="N193" t="s">
        <v>30</v>
      </c>
      <c r="O193" t="s">
        <v>31</v>
      </c>
      <c r="Q193">
        <v>1</v>
      </c>
      <c r="R193" t="s">
        <v>32</v>
      </c>
      <c r="S193" t="s">
        <v>180</v>
      </c>
      <c r="T193">
        <v>2524</v>
      </c>
      <c r="U193" t="s">
        <v>181</v>
      </c>
      <c r="V193" t="s">
        <v>182</v>
      </c>
      <c r="W193">
        <v>1966</v>
      </c>
    </row>
    <row r="194" spans="1:23">
      <c r="A194">
        <v>1334776</v>
      </c>
      <c r="B194" t="s">
        <v>174</v>
      </c>
      <c r="C194" t="s">
        <v>24</v>
      </c>
      <c r="D194" t="s">
        <v>25</v>
      </c>
      <c r="E194" t="s">
        <v>26</v>
      </c>
      <c r="F194" t="s">
        <v>187</v>
      </c>
      <c r="G194" t="s">
        <v>27</v>
      </c>
      <c r="H194" t="s">
        <v>28</v>
      </c>
      <c r="I194">
        <v>5</v>
      </c>
      <c r="L194" t="s">
        <v>29</v>
      </c>
      <c r="M194" t="s">
        <v>30</v>
      </c>
      <c r="N194" t="s">
        <v>30</v>
      </c>
      <c r="O194" t="s">
        <v>31</v>
      </c>
      <c r="Q194">
        <v>1</v>
      </c>
      <c r="R194" t="s">
        <v>32</v>
      </c>
      <c r="S194" t="s">
        <v>33</v>
      </c>
      <c r="T194">
        <v>992</v>
      </c>
      <c r="U194" t="s">
        <v>175</v>
      </c>
      <c r="V194" t="s">
        <v>176</v>
      </c>
      <c r="W194">
        <v>1958</v>
      </c>
    </row>
    <row r="195" spans="1:23">
      <c r="A195">
        <v>1334776</v>
      </c>
      <c r="B195" t="s">
        <v>174</v>
      </c>
      <c r="C195" t="s">
        <v>24</v>
      </c>
      <c r="D195" t="s">
        <v>25</v>
      </c>
      <c r="E195" t="s">
        <v>26</v>
      </c>
      <c r="F195" t="s">
        <v>41</v>
      </c>
      <c r="G195" t="s">
        <v>27</v>
      </c>
      <c r="H195" t="s">
        <v>28</v>
      </c>
      <c r="I195">
        <v>2.1800000000000002</v>
      </c>
      <c r="L195" t="s">
        <v>29</v>
      </c>
      <c r="M195" t="s">
        <v>30</v>
      </c>
      <c r="N195" t="s">
        <v>30</v>
      </c>
      <c r="O195" t="s">
        <v>31</v>
      </c>
      <c r="Q195">
        <v>1</v>
      </c>
      <c r="R195" t="s">
        <v>32</v>
      </c>
      <c r="S195" t="s">
        <v>33</v>
      </c>
      <c r="T195">
        <v>992</v>
      </c>
      <c r="U195" t="s">
        <v>175</v>
      </c>
      <c r="V195" t="s">
        <v>176</v>
      </c>
      <c r="W195">
        <v>1958</v>
      </c>
    </row>
    <row r="196" spans="1:23">
      <c r="A196">
        <v>1334776</v>
      </c>
      <c r="B196" t="s">
        <v>174</v>
      </c>
      <c r="C196" t="s">
        <v>24</v>
      </c>
      <c r="D196" t="s">
        <v>25</v>
      </c>
      <c r="E196" t="s">
        <v>26</v>
      </c>
      <c r="F196" t="s">
        <v>36</v>
      </c>
      <c r="G196" t="s">
        <v>27</v>
      </c>
      <c r="H196" t="s">
        <v>28</v>
      </c>
      <c r="I196">
        <v>2.96</v>
      </c>
      <c r="L196" t="s">
        <v>29</v>
      </c>
      <c r="M196" t="s">
        <v>30</v>
      </c>
      <c r="N196" t="s">
        <v>30</v>
      </c>
      <c r="O196" t="s">
        <v>31</v>
      </c>
      <c r="Q196">
        <v>1</v>
      </c>
      <c r="R196" t="s">
        <v>32</v>
      </c>
      <c r="S196" t="s">
        <v>33</v>
      </c>
      <c r="T196">
        <v>992</v>
      </c>
      <c r="U196" t="s">
        <v>175</v>
      </c>
      <c r="V196" t="s">
        <v>176</v>
      </c>
      <c r="W196">
        <v>1958</v>
      </c>
    </row>
    <row r="197" spans="1:23">
      <c r="A197">
        <v>1334776</v>
      </c>
      <c r="B197" t="s">
        <v>174</v>
      </c>
      <c r="C197" t="s">
        <v>24</v>
      </c>
      <c r="D197" t="s">
        <v>25</v>
      </c>
      <c r="E197" t="s">
        <v>26</v>
      </c>
      <c r="F197" t="s">
        <v>36</v>
      </c>
      <c r="G197" t="s">
        <v>27</v>
      </c>
      <c r="H197" t="s">
        <v>28</v>
      </c>
      <c r="I197">
        <v>1.71</v>
      </c>
      <c r="L197" t="s">
        <v>29</v>
      </c>
      <c r="M197" t="s">
        <v>30</v>
      </c>
      <c r="N197" t="s">
        <v>30</v>
      </c>
      <c r="O197" t="s">
        <v>31</v>
      </c>
      <c r="Q197">
        <v>1</v>
      </c>
      <c r="R197" t="s">
        <v>32</v>
      </c>
      <c r="S197" t="s">
        <v>33</v>
      </c>
      <c r="T197">
        <v>992</v>
      </c>
      <c r="U197" t="s">
        <v>175</v>
      </c>
      <c r="V197" t="s">
        <v>176</v>
      </c>
      <c r="W197">
        <v>1958</v>
      </c>
    </row>
    <row r="198" spans="1:23">
      <c r="A198">
        <v>1334776</v>
      </c>
      <c r="B198" t="s">
        <v>174</v>
      </c>
      <c r="C198" t="s">
        <v>24</v>
      </c>
      <c r="D198" t="s">
        <v>25</v>
      </c>
      <c r="E198" t="s">
        <v>26</v>
      </c>
      <c r="F198" t="s">
        <v>36</v>
      </c>
      <c r="G198" t="s">
        <v>27</v>
      </c>
      <c r="H198" t="s">
        <v>28</v>
      </c>
      <c r="I198">
        <v>3.75</v>
      </c>
      <c r="L198" t="s">
        <v>29</v>
      </c>
      <c r="M198" t="s">
        <v>30</v>
      </c>
      <c r="N198" t="s">
        <v>30</v>
      </c>
      <c r="O198" t="s">
        <v>31</v>
      </c>
      <c r="Q198">
        <v>1</v>
      </c>
      <c r="R198" t="s">
        <v>32</v>
      </c>
      <c r="S198" t="s">
        <v>33</v>
      </c>
      <c r="T198">
        <v>992</v>
      </c>
      <c r="U198" t="s">
        <v>175</v>
      </c>
      <c r="V198" t="s">
        <v>176</v>
      </c>
      <c r="W198">
        <v>1958</v>
      </c>
    </row>
    <row r="199" spans="1:23">
      <c r="A199">
        <v>1334776</v>
      </c>
      <c r="B199" t="s">
        <v>174</v>
      </c>
      <c r="C199" t="s">
        <v>24</v>
      </c>
      <c r="D199" t="s">
        <v>48</v>
      </c>
      <c r="E199" t="s">
        <v>49</v>
      </c>
      <c r="G199" t="s">
        <v>27</v>
      </c>
      <c r="H199" t="s">
        <v>28</v>
      </c>
      <c r="I199">
        <v>5</v>
      </c>
      <c r="J199">
        <v>4.3499999999999996</v>
      </c>
      <c r="K199">
        <v>5.75</v>
      </c>
      <c r="L199" t="s">
        <v>29</v>
      </c>
      <c r="M199" t="s">
        <v>30</v>
      </c>
      <c r="N199" t="s">
        <v>30</v>
      </c>
      <c r="O199" t="s">
        <v>31</v>
      </c>
      <c r="Q199">
        <v>1</v>
      </c>
      <c r="R199" t="s">
        <v>32</v>
      </c>
      <c r="S199" t="s">
        <v>180</v>
      </c>
      <c r="T199">
        <v>2524</v>
      </c>
      <c r="U199" t="s">
        <v>181</v>
      </c>
      <c r="V199" t="s">
        <v>182</v>
      </c>
      <c r="W199">
        <v>1966</v>
      </c>
    </row>
    <row r="200" spans="1:23">
      <c r="A200">
        <v>1334776</v>
      </c>
      <c r="B200" t="s">
        <v>174</v>
      </c>
      <c r="C200" s="4" t="s">
        <v>24</v>
      </c>
      <c r="D200" t="s">
        <v>25</v>
      </c>
      <c r="E200" t="s">
        <v>26</v>
      </c>
      <c r="F200" t="s">
        <v>187</v>
      </c>
      <c r="G200" t="s">
        <v>27</v>
      </c>
      <c r="H200" t="s">
        <v>28</v>
      </c>
      <c r="I200">
        <v>4.0179999999999998</v>
      </c>
      <c r="L200" t="s">
        <v>29</v>
      </c>
      <c r="M200" t="s">
        <v>30</v>
      </c>
      <c r="N200" t="s">
        <v>30</v>
      </c>
      <c r="O200" t="s">
        <v>31</v>
      </c>
      <c r="Q200">
        <v>1.6667000000000001</v>
      </c>
      <c r="R200" t="s">
        <v>32</v>
      </c>
      <c r="S200" t="s">
        <v>33</v>
      </c>
      <c r="T200">
        <v>992</v>
      </c>
      <c r="U200" t="s">
        <v>175</v>
      </c>
      <c r="V200" t="s">
        <v>176</v>
      </c>
      <c r="W200">
        <v>1958</v>
      </c>
    </row>
    <row r="201" spans="1:23">
      <c r="A201">
        <v>1334776</v>
      </c>
      <c r="B201" t="s">
        <v>174</v>
      </c>
      <c r="C201" s="4" t="s">
        <v>24</v>
      </c>
      <c r="D201" t="s">
        <v>25</v>
      </c>
      <c r="E201" t="s">
        <v>26</v>
      </c>
      <c r="F201" t="s">
        <v>36</v>
      </c>
      <c r="G201" t="s">
        <v>27</v>
      </c>
      <c r="H201" t="s">
        <v>28</v>
      </c>
      <c r="I201">
        <v>4.12</v>
      </c>
      <c r="L201" t="s">
        <v>29</v>
      </c>
      <c r="M201" t="s">
        <v>30</v>
      </c>
      <c r="N201" t="s">
        <v>30</v>
      </c>
      <c r="O201" t="s">
        <v>31</v>
      </c>
      <c r="Q201">
        <v>2</v>
      </c>
      <c r="R201" t="s">
        <v>32</v>
      </c>
      <c r="S201" t="s">
        <v>33</v>
      </c>
      <c r="T201">
        <v>992</v>
      </c>
      <c r="U201" t="s">
        <v>175</v>
      </c>
      <c r="V201" t="s">
        <v>176</v>
      </c>
      <c r="W201">
        <v>1958</v>
      </c>
    </row>
    <row r="202" spans="1:23">
      <c r="A202">
        <v>1334776</v>
      </c>
      <c r="B202" t="s">
        <v>174</v>
      </c>
      <c r="C202" s="4" t="s">
        <v>24</v>
      </c>
      <c r="D202" t="s">
        <v>25</v>
      </c>
      <c r="E202" t="s">
        <v>26</v>
      </c>
      <c r="F202" t="s">
        <v>36</v>
      </c>
      <c r="G202" t="s">
        <v>27</v>
      </c>
      <c r="H202" t="s">
        <v>28</v>
      </c>
      <c r="I202">
        <v>0.49</v>
      </c>
      <c r="L202" t="s">
        <v>29</v>
      </c>
      <c r="M202" t="s">
        <v>30</v>
      </c>
      <c r="N202" t="s">
        <v>30</v>
      </c>
      <c r="O202" t="s">
        <v>31</v>
      </c>
      <c r="Q202">
        <v>2</v>
      </c>
      <c r="R202" t="s">
        <v>32</v>
      </c>
      <c r="S202" t="s">
        <v>33</v>
      </c>
      <c r="T202">
        <v>992</v>
      </c>
      <c r="U202" t="s">
        <v>175</v>
      </c>
      <c r="V202" t="s">
        <v>176</v>
      </c>
      <c r="W202">
        <v>1958</v>
      </c>
    </row>
    <row r="203" spans="1:23">
      <c r="A203">
        <v>1334776</v>
      </c>
      <c r="B203" t="s">
        <v>174</v>
      </c>
      <c r="C203" s="4" t="s">
        <v>24</v>
      </c>
      <c r="D203" t="s">
        <v>25</v>
      </c>
      <c r="E203" t="s">
        <v>26</v>
      </c>
      <c r="F203" t="s">
        <v>36</v>
      </c>
      <c r="G203" t="s">
        <v>27</v>
      </c>
      <c r="H203" t="s">
        <v>28</v>
      </c>
      <c r="I203">
        <v>0.49</v>
      </c>
      <c r="L203" t="s">
        <v>29</v>
      </c>
      <c r="M203" t="s">
        <v>30</v>
      </c>
      <c r="N203" t="s">
        <v>30</v>
      </c>
      <c r="O203" t="s">
        <v>31</v>
      </c>
      <c r="Q203">
        <v>2</v>
      </c>
      <c r="R203" t="s">
        <v>32</v>
      </c>
      <c r="S203" t="s">
        <v>33</v>
      </c>
      <c r="T203">
        <v>992</v>
      </c>
      <c r="U203" t="s">
        <v>175</v>
      </c>
      <c r="V203" t="s">
        <v>176</v>
      </c>
      <c r="W203">
        <v>1958</v>
      </c>
    </row>
    <row r="204" spans="1:23">
      <c r="A204">
        <v>1334776</v>
      </c>
      <c r="B204" t="s">
        <v>174</v>
      </c>
      <c r="C204" s="4" t="s">
        <v>24</v>
      </c>
      <c r="D204" t="s">
        <v>25</v>
      </c>
      <c r="E204" t="s">
        <v>26</v>
      </c>
      <c r="F204" t="s">
        <v>36</v>
      </c>
      <c r="G204" t="s">
        <v>27</v>
      </c>
      <c r="H204" t="s">
        <v>28</v>
      </c>
      <c r="I204">
        <v>1.61</v>
      </c>
      <c r="L204" t="s">
        <v>29</v>
      </c>
      <c r="M204" t="s">
        <v>30</v>
      </c>
      <c r="N204" t="s">
        <v>30</v>
      </c>
      <c r="O204" t="s">
        <v>31</v>
      </c>
      <c r="Q204">
        <v>2</v>
      </c>
      <c r="R204" t="s">
        <v>32</v>
      </c>
      <c r="S204" t="s">
        <v>33</v>
      </c>
      <c r="T204">
        <v>992</v>
      </c>
      <c r="U204" t="s">
        <v>175</v>
      </c>
      <c r="V204" t="s">
        <v>176</v>
      </c>
      <c r="W204">
        <v>1958</v>
      </c>
    </row>
    <row r="205" spans="1:23">
      <c r="A205">
        <v>1334776</v>
      </c>
      <c r="B205" t="s">
        <v>174</v>
      </c>
      <c r="C205" s="4" t="s">
        <v>24</v>
      </c>
      <c r="D205" t="s">
        <v>162</v>
      </c>
      <c r="E205" t="s">
        <v>163</v>
      </c>
      <c r="G205" t="s">
        <v>27</v>
      </c>
      <c r="H205" t="s">
        <v>28</v>
      </c>
      <c r="I205">
        <v>10.7</v>
      </c>
      <c r="J205">
        <v>9.8000000000000007</v>
      </c>
      <c r="K205">
        <v>11.7</v>
      </c>
      <c r="L205" t="s">
        <v>29</v>
      </c>
      <c r="M205" t="s">
        <v>30</v>
      </c>
      <c r="N205" t="s">
        <v>30</v>
      </c>
      <c r="O205" t="s">
        <v>31</v>
      </c>
      <c r="Q205">
        <v>2</v>
      </c>
      <c r="R205" t="s">
        <v>32</v>
      </c>
      <c r="S205" t="s">
        <v>180</v>
      </c>
      <c r="T205">
        <v>2524</v>
      </c>
      <c r="U205" t="s">
        <v>181</v>
      </c>
      <c r="V205" t="s">
        <v>182</v>
      </c>
      <c r="W205">
        <v>1966</v>
      </c>
    </row>
    <row r="206" spans="1:23">
      <c r="A206">
        <v>1334776</v>
      </c>
      <c r="B206" t="s">
        <v>174</v>
      </c>
      <c r="C206" s="4" t="s">
        <v>24</v>
      </c>
      <c r="D206" t="s">
        <v>185</v>
      </c>
      <c r="E206" t="s">
        <v>186</v>
      </c>
      <c r="G206" t="s">
        <v>27</v>
      </c>
      <c r="H206" t="s">
        <v>28</v>
      </c>
      <c r="I206">
        <v>16</v>
      </c>
      <c r="J206">
        <v>13.4</v>
      </c>
      <c r="K206">
        <v>19</v>
      </c>
      <c r="L206" t="s">
        <v>29</v>
      </c>
      <c r="M206" t="s">
        <v>30</v>
      </c>
      <c r="N206" t="s">
        <v>30</v>
      </c>
      <c r="O206" t="s">
        <v>31</v>
      </c>
      <c r="Q206">
        <v>2</v>
      </c>
      <c r="R206" t="s">
        <v>32</v>
      </c>
      <c r="S206" t="s">
        <v>180</v>
      </c>
      <c r="T206">
        <v>2524</v>
      </c>
      <c r="U206" t="s">
        <v>181</v>
      </c>
      <c r="V206" t="s">
        <v>182</v>
      </c>
      <c r="W206">
        <v>1966</v>
      </c>
    </row>
    <row r="207" spans="1:23">
      <c r="A207">
        <v>1334776</v>
      </c>
      <c r="B207" t="s">
        <v>174</v>
      </c>
      <c r="C207" s="4" t="s">
        <v>24</v>
      </c>
      <c r="D207" t="s">
        <v>25</v>
      </c>
      <c r="E207" t="s">
        <v>26</v>
      </c>
      <c r="G207" t="s">
        <v>27</v>
      </c>
      <c r="H207" t="s">
        <v>28</v>
      </c>
      <c r="I207">
        <v>2.89</v>
      </c>
      <c r="J207">
        <v>2.6</v>
      </c>
      <c r="K207">
        <v>3.21</v>
      </c>
      <c r="L207" t="s">
        <v>29</v>
      </c>
      <c r="M207" t="s">
        <v>30</v>
      </c>
      <c r="N207" t="s">
        <v>30</v>
      </c>
      <c r="O207" t="s">
        <v>31</v>
      </c>
      <c r="Q207">
        <v>2</v>
      </c>
      <c r="R207" t="s">
        <v>32</v>
      </c>
      <c r="S207" t="s">
        <v>180</v>
      </c>
      <c r="T207">
        <v>2524</v>
      </c>
      <c r="U207" t="s">
        <v>181</v>
      </c>
      <c r="V207" t="s">
        <v>182</v>
      </c>
      <c r="W207">
        <v>1966</v>
      </c>
    </row>
    <row r="208" spans="1:23">
      <c r="A208">
        <v>1334776</v>
      </c>
      <c r="B208" t="s">
        <v>174</v>
      </c>
      <c r="C208" s="4" t="s">
        <v>24</v>
      </c>
      <c r="D208" t="s">
        <v>183</v>
      </c>
      <c r="E208" t="s">
        <v>184</v>
      </c>
      <c r="G208" t="s">
        <v>27</v>
      </c>
      <c r="H208" t="s">
        <v>28</v>
      </c>
      <c r="I208">
        <v>6.22</v>
      </c>
      <c r="J208">
        <v>5.71</v>
      </c>
      <c r="K208">
        <v>6.78</v>
      </c>
      <c r="L208" t="s">
        <v>29</v>
      </c>
      <c r="M208" t="s">
        <v>30</v>
      </c>
      <c r="N208" t="s">
        <v>30</v>
      </c>
      <c r="O208" t="s">
        <v>31</v>
      </c>
      <c r="Q208">
        <v>2</v>
      </c>
      <c r="R208" t="s">
        <v>32</v>
      </c>
      <c r="S208" t="s">
        <v>180</v>
      </c>
      <c r="T208">
        <v>2524</v>
      </c>
      <c r="U208" t="s">
        <v>181</v>
      </c>
      <c r="V208" t="s">
        <v>182</v>
      </c>
      <c r="W208">
        <v>1966</v>
      </c>
    </row>
    <row r="209" spans="1:23">
      <c r="A209">
        <v>1334776</v>
      </c>
      <c r="B209" t="s">
        <v>174</v>
      </c>
      <c r="C209" s="4" t="s">
        <v>24</v>
      </c>
      <c r="D209" t="s">
        <v>178</v>
      </c>
      <c r="E209" t="s">
        <v>179</v>
      </c>
      <c r="G209" t="s">
        <v>27</v>
      </c>
      <c r="H209" t="s">
        <v>28</v>
      </c>
      <c r="I209">
        <v>7.6</v>
      </c>
      <c r="J209">
        <v>6.33</v>
      </c>
      <c r="K209">
        <v>9.1199999999999992</v>
      </c>
      <c r="L209" t="s">
        <v>29</v>
      </c>
      <c r="M209" t="s">
        <v>30</v>
      </c>
      <c r="N209" t="s">
        <v>30</v>
      </c>
      <c r="O209" t="s">
        <v>31</v>
      </c>
      <c r="Q209">
        <v>2</v>
      </c>
      <c r="R209" t="s">
        <v>32</v>
      </c>
      <c r="S209" t="s">
        <v>180</v>
      </c>
      <c r="T209">
        <v>2524</v>
      </c>
      <c r="U209" t="s">
        <v>181</v>
      </c>
      <c r="V209" t="s">
        <v>182</v>
      </c>
      <c r="W209">
        <v>1966</v>
      </c>
    </row>
    <row r="210" spans="1:23">
      <c r="A210">
        <v>1334776</v>
      </c>
      <c r="B210" t="s">
        <v>174</v>
      </c>
      <c r="C210" s="4" t="s">
        <v>24</v>
      </c>
      <c r="D210" t="s">
        <v>25</v>
      </c>
      <c r="E210" t="s">
        <v>26</v>
      </c>
      <c r="F210" t="s">
        <v>187</v>
      </c>
      <c r="G210" t="s">
        <v>27</v>
      </c>
      <c r="H210" t="s">
        <v>28</v>
      </c>
      <c r="I210">
        <v>0.374</v>
      </c>
      <c r="L210" t="s">
        <v>29</v>
      </c>
      <c r="M210" t="s">
        <v>30</v>
      </c>
      <c r="N210" t="s">
        <v>30</v>
      </c>
      <c r="O210" t="s">
        <v>31</v>
      </c>
      <c r="Q210">
        <v>2</v>
      </c>
      <c r="R210" t="s">
        <v>32</v>
      </c>
      <c r="S210" t="s">
        <v>33</v>
      </c>
      <c r="T210">
        <v>992</v>
      </c>
      <c r="U210" t="s">
        <v>175</v>
      </c>
      <c r="V210" t="s">
        <v>176</v>
      </c>
      <c r="W210">
        <v>1958</v>
      </c>
    </row>
    <row r="211" spans="1:23">
      <c r="A211">
        <v>1334776</v>
      </c>
      <c r="B211" t="s">
        <v>174</v>
      </c>
      <c r="C211" s="4" t="s">
        <v>24</v>
      </c>
      <c r="D211" t="s">
        <v>25</v>
      </c>
      <c r="E211" t="s">
        <v>26</v>
      </c>
      <c r="F211" t="s">
        <v>41</v>
      </c>
      <c r="G211" t="s">
        <v>27</v>
      </c>
      <c r="H211" t="s">
        <v>28</v>
      </c>
      <c r="I211">
        <v>0.31</v>
      </c>
      <c r="L211" t="s">
        <v>29</v>
      </c>
      <c r="M211" t="s">
        <v>30</v>
      </c>
      <c r="N211" t="s">
        <v>30</v>
      </c>
      <c r="O211" t="s">
        <v>31</v>
      </c>
      <c r="Q211">
        <v>2</v>
      </c>
      <c r="R211" t="s">
        <v>32</v>
      </c>
      <c r="S211" t="s">
        <v>33</v>
      </c>
      <c r="T211">
        <v>992</v>
      </c>
      <c r="U211" t="s">
        <v>175</v>
      </c>
      <c r="V211" t="s">
        <v>176</v>
      </c>
      <c r="W211">
        <v>1958</v>
      </c>
    </row>
    <row r="212" spans="1:23">
      <c r="A212">
        <v>1334776</v>
      </c>
      <c r="B212" t="s">
        <v>174</v>
      </c>
      <c r="C212" s="4" t="s">
        <v>24</v>
      </c>
      <c r="D212" t="s">
        <v>25</v>
      </c>
      <c r="E212" t="s">
        <v>26</v>
      </c>
      <c r="F212" t="s">
        <v>36</v>
      </c>
      <c r="G212" t="s">
        <v>27</v>
      </c>
      <c r="H212" t="s">
        <v>28</v>
      </c>
      <c r="I212">
        <v>2.81</v>
      </c>
      <c r="L212" t="s">
        <v>29</v>
      </c>
      <c r="M212" t="s">
        <v>30</v>
      </c>
      <c r="N212" t="s">
        <v>30</v>
      </c>
      <c r="O212" t="s">
        <v>31</v>
      </c>
      <c r="Q212">
        <v>2</v>
      </c>
      <c r="R212" t="s">
        <v>32</v>
      </c>
      <c r="S212" t="s">
        <v>33</v>
      </c>
      <c r="T212">
        <v>992</v>
      </c>
      <c r="U212" t="s">
        <v>175</v>
      </c>
      <c r="V212" t="s">
        <v>176</v>
      </c>
      <c r="W212">
        <v>1958</v>
      </c>
    </row>
    <row r="213" spans="1:23">
      <c r="A213">
        <v>1334776</v>
      </c>
      <c r="B213" t="s">
        <v>174</v>
      </c>
      <c r="C213" s="4" t="s">
        <v>24</v>
      </c>
      <c r="D213" t="s">
        <v>48</v>
      </c>
      <c r="E213" t="s">
        <v>49</v>
      </c>
      <c r="G213" t="s">
        <v>27</v>
      </c>
      <c r="H213" t="s">
        <v>28</v>
      </c>
      <c r="I213">
        <v>3.75</v>
      </c>
      <c r="J213">
        <v>3.02</v>
      </c>
      <c r="K213">
        <v>4.6500000000000004</v>
      </c>
      <c r="L213" t="s">
        <v>29</v>
      </c>
      <c r="M213" t="s">
        <v>30</v>
      </c>
      <c r="N213" t="s">
        <v>30</v>
      </c>
      <c r="O213" t="s">
        <v>31</v>
      </c>
      <c r="Q213">
        <v>2</v>
      </c>
      <c r="R213" t="s">
        <v>32</v>
      </c>
      <c r="S213" t="s">
        <v>180</v>
      </c>
      <c r="T213">
        <v>2524</v>
      </c>
      <c r="U213" t="s">
        <v>181</v>
      </c>
      <c r="V213" t="s">
        <v>182</v>
      </c>
      <c r="W213">
        <v>1966</v>
      </c>
    </row>
    <row r="214" spans="1:23">
      <c r="A214">
        <v>1334776</v>
      </c>
      <c r="B214" t="s">
        <v>174</v>
      </c>
      <c r="C214" s="4" t="s">
        <v>24</v>
      </c>
      <c r="D214" t="s">
        <v>25</v>
      </c>
      <c r="E214" t="s">
        <v>26</v>
      </c>
      <c r="F214" t="s">
        <v>36</v>
      </c>
      <c r="G214" t="s">
        <v>27</v>
      </c>
      <c r="H214" t="s">
        <v>28</v>
      </c>
      <c r="I214">
        <v>0.37</v>
      </c>
      <c r="L214" t="s">
        <v>29</v>
      </c>
      <c r="M214" t="s">
        <v>30</v>
      </c>
      <c r="N214" t="s">
        <v>30</v>
      </c>
      <c r="O214" t="s">
        <v>31</v>
      </c>
      <c r="Q214">
        <v>3</v>
      </c>
      <c r="R214" t="s">
        <v>32</v>
      </c>
      <c r="S214" t="s">
        <v>33</v>
      </c>
      <c r="T214">
        <v>992</v>
      </c>
      <c r="U214" t="s">
        <v>175</v>
      </c>
      <c r="V214" t="s">
        <v>176</v>
      </c>
      <c r="W214">
        <v>1958</v>
      </c>
    </row>
    <row r="215" spans="1:23">
      <c r="A215">
        <v>1334776</v>
      </c>
      <c r="B215" t="s">
        <v>174</v>
      </c>
      <c r="C215" s="4" t="s">
        <v>24</v>
      </c>
      <c r="D215" t="s">
        <v>25</v>
      </c>
      <c r="E215" t="s">
        <v>26</v>
      </c>
      <c r="F215" t="s">
        <v>36</v>
      </c>
      <c r="G215" t="s">
        <v>27</v>
      </c>
      <c r="H215" t="s">
        <v>28</v>
      </c>
      <c r="I215">
        <v>0.49</v>
      </c>
      <c r="L215" t="s">
        <v>29</v>
      </c>
      <c r="M215" t="s">
        <v>30</v>
      </c>
      <c r="N215" t="s">
        <v>30</v>
      </c>
      <c r="O215" t="s">
        <v>31</v>
      </c>
      <c r="Q215">
        <v>3</v>
      </c>
      <c r="R215" t="s">
        <v>32</v>
      </c>
      <c r="S215" t="s">
        <v>33</v>
      </c>
      <c r="T215">
        <v>934</v>
      </c>
      <c r="U215" t="s">
        <v>37</v>
      </c>
      <c r="V215" t="s">
        <v>38</v>
      </c>
      <c r="W215">
        <v>1959</v>
      </c>
    </row>
    <row r="216" spans="1:23">
      <c r="A216">
        <v>1334776</v>
      </c>
      <c r="B216" t="s">
        <v>174</v>
      </c>
      <c r="C216" s="4" t="s">
        <v>24</v>
      </c>
      <c r="D216" t="s">
        <v>25</v>
      </c>
      <c r="E216" t="s">
        <v>26</v>
      </c>
      <c r="F216" t="s">
        <v>187</v>
      </c>
      <c r="G216" t="s">
        <v>27</v>
      </c>
      <c r="H216" t="s">
        <v>28</v>
      </c>
      <c r="I216">
        <v>0.31</v>
      </c>
      <c r="L216" t="s">
        <v>29</v>
      </c>
      <c r="M216" t="s">
        <v>30</v>
      </c>
      <c r="N216" t="s">
        <v>30</v>
      </c>
      <c r="O216" t="s">
        <v>31</v>
      </c>
      <c r="Q216">
        <v>3</v>
      </c>
      <c r="R216" t="s">
        <v>32</v>
      </c>
      <c r="S216" t="s">
        <v>33</v>
      </c>
      <c r="T216">
        <v>992</v>
      </c>
      <c r="U216" t="s">
        <v>175</v>
      </c>
      <c r="V216" t="s">
        <v>176</v>
      </c>
      <c r="W216">
        <v>1958</v>
      </c>
    </row>
    <row r="217" spans="1:23">
      <c r="A217">
        <v>1334776</v>
      </c>
      <c r="B217" t="s">
        <v>174</v>
      </c>
      <c r="C217" s="4" t="s">
        <v>24</v>
      </c>
      <c r="D217" t="s">
        <v>25</v>
      </c>
      <c r="E217" t="s">
        <v>26</v>
      </c>
      <c r="F217" t="s">
        <v>36</v>
      </c>
      <c r="G217" t="s">
        <v>27</v>
      </c>
      <c r="H217" t="s">
        <v>28</v>
      </c>
      <c r="I217">
        <v>0.37</v>
      </c>
      <c r="L217" t="s">
        <v>29</v>
      </c>
      <c r="M217" t="s">
        <v>30</v>
      </c>
      <c r="N217" t="s">
        <v>30</v>
      </c>
      <c r="O217" t="s">
        <v>31</v>
      </c>
      <c r="Q217">
        <v>3</v>
      </c>
      <c r="R217" t="s">
        <v>32</v>
      </c>
      <c r="S217" t="s">
        <v>33</v>
      </c>
      <c r="T217">
        <v>992</v>
      </c>
      <c r="U217" t="s">
        <v>175</v>
      </c>
      <c r="V217" t="s">
        <v>176</v>
      </c>
      <c r="W217">
        <v>1958</v>
      </c>
    </row>
    <row r="218" spans="1:23">
      <c r="A218">
        <v>1334776</v>
      </c>
      <c r="B218" t="s">
        <v>174</v>
      </c>
      <c r="C218" s="4" t="s">
        <v>24</v>
      </c>
      <c r="D218" t="s">
        <v>25</v>
      </c>
      <c r="E218" t="s">
        <v>26</v>
      </c>
      <c r="F218" t="s">
        <v>36</v>
      </c>
      <c r="G218" t="s">
        <v>27</v>
      </c>
      <c r="H218" t="s">
        <v>28</v>
      </c>
      <c r="I218">
        <v>0.85</v>
      </c>
      <c r="L218" t="s">
        <v>29</v>
      </c>
      <c r="M218" t="s">
        <v>30</v>
      </c>
      <c r="N218" t="s">
        <v>30</v>
      </c>
      <c r="O218" t="s">
        <v>31</v>
      </c>
      <c r="Q218">
        <v>3</v>
      </c>
      <c r="R218" t="s">
        <v>32</v>
      </c>
      <c r="S218" t="s">
        <v>33</v>
      </c>
      <c r="T218">
        <v>992</v>
      </c>
      <c r="U218" t="s">
        <v>175</v>
      </c>
      <c r="V218" t="s">
        <v>176</v>
      </c>
      <c r="W218">
        <v>1958</v>
      </c>
    </row>
    <row r="219" spans="1:23">
      <c r="A219">
        <v>1334776</v>
      </c>
      <c r="B219" t="s">
        <v>174</v>
      </c>
      <c r="C219" s="4" t="s">
        <v>24</v>
      </c>
      <c r="D219" t="s">
        <v>25</v>
      </c>
      <c r="E219" t="s">
        <v>26</v>
      </c>
      <c r="F219" t="s">
        <v>36</v>
      </c>
      <c r="G219" t="s">
        <v>27</v>
      </c>
      <c r="H219" t="s">
        <v>28</v>
      </c>
      <c r="I219">
        <v>2.81</v>
      </c>
      <c r="L219" t="s">
        <v>29</v>
      </c>
      <c r="M219" t="s">
        <v>30</v>
      </c>
      <c r="N219" t="s">
        <v>30</v>
      </c>
      <c r="O219" t="s">
        <v>31</v>
      </c>
      <c r="Q219">
        <v>3</v>
      </c>
      <c r="R219" t="s">
        <v>32</v>
      </c>
      <c r="S219" t="s">
        <v>33</v>
      </c>
      <c r="T219">
        <v>992</v>
      </c>
      <c r="U219" t="s">
        <v>175</v>
      </c>
      <c r="V219" t="s">
        <v>176</v>
      </c>
      <c r="W219">
        <v>1958</v>
      </c>
    </row>
    <row r="220" spans="1:23">
      <c r="A220">
        <v>1334776</v>
      </c>
      <c r="B220" t="s">
        <v>174</v>
      </c>
      <c r="C220" s="4" t="s">
        <v>24</v>
      </c>
      <c r="D220" t="s">
        <v>25</v>
      </c>
      <c r="E220" t="s">
        <v>26</v>
      </c>
      <c r="G220" t="s">
        <v>27</v>
      </c>
      <c r="H220" t="s">
        <v>28</v>
      </c>
      <c r="I220">
        <v>0.49</v>
      </c>
      <c r="L220" t="s">
        <v>29</v>
      </c>
      <c r="M220" t="s">
        <v>30</v>
      </c>
      <c r="N220" t="s">
        <v>30</v>
      </c>
      <c r="O220" t="s">
        <v>31</v>
      </c>
      <c r="Q220">
        <v>3</v>
      </c>
      <c r="R220" t="s">
        <v>32</v>
      </c>
      <c r="S220" t="s">
        <v>33</v>
      </c>
      <c r="T220">
        <v>2969</v>
      </c>
      <c r="U220" t="s">
        <v>34</v>
      </c>
      <c r="V220" t="s">
        <v>35</v>
      </c>
      <c r="W220">
        <v>1958</v>
      </c>
    </row>
    <row r="221" spans="1:23">
      <c r="A221">
        <v>1334776</v>
      </c>
      <c r="B221" t="s">
        <v>174</v>
      </c>
      <c r="C221" s="4" t="s">
        <v>24</v>
      </c>
      <c r="D221" t="s">
        <v>25</v>
      </c>
      <c r="E221" t="s">
        <v>26</v>
      </c>
      <c r="F221" t="s">
        <v>36</v>
      </c>
      <c r="G221" t="s">
        <v>27</v>
      </c>
      <c r="H221" t="s">
        <v>28</v>
      </c>
      <c r="I221">
        <v>1.81</v>
      </c>
      <c r="L221" t="s">
        <v>29</v>
      </c>
      <c r="M221" t="s">
        <v>30</v>
      </c>
      <c r="N221" t="s">
        <v>30</v>
      </c>
      <c r="O221" t="s">
        <v>31</v>
      </c>
      <c r="Q221">
        <v>3</v>
      </c>
      <c r="R221" t="s">
        <v>32</v>
      </c>
      <c r="S221" t="s">
        <v>33</v>
      </c>
      <c r="T221">
        <v>992</v>
      </c>
      <c r="U221" t="s">
        <v>175</v>
      </c>
      <c r="V221" t="s">
        <v>176</v>
      </c>
      <c r="W221">
        <v>1958</v>
      </c>
    </row>
    <row r="222" spans="1:23">
      <c r="A222">
        <v>1334776</v>
      </c>
      <c r="B222" t="s">
        <v>174</v>
      </c>
      <c r="C222" s="4" t="s">
        <v>24</v>
      </c>
      <c r="D222" t="s">
        <v>25</v>
      </c>
      <c r="E222" t="s">
        <v>26</v>
      </c>
      <c r="F222" t="s">
        <v>36</v>
      </c>
      <c r="G222" t="s">
        <v>27</v>
      </c>
      <c r="H222" t="s">
        <v>28</v>
      </c>
      <c r="I222">
        <v>0.37</v>
      </c>
      <c r="L222" t="s">
        <v>29</v>
      </c>
      <c r="M222" t="s">
        <v>30</v>
      </c>
      <c r="N222" t="s">
        <v>30</v>
      </c>
      <c r="O222" t="s">
        <v>31</v>
      </c>
      <c r="Q222">
        <v>4</v>
      </c>
      <c r="R222" t="s">
        <v>32</v>
      </c>
      <c r="S222" t="s">
        <v>33</v>
      </c>
      <c r="T222">
        <v>992</v>
      </c>
      <c r="U222" t="s">
        <v>175</v>
      </c>
      <c r="V222" t="s">
        <v>176</v>
      </c>
      <c r="W222">
        <v>1958</v>
      </c>
    </row>
    <row r="223" spans="1:23">
      <c r="A223">
        <v>1334776</v>
      </c>
      <c r="B223" t="s">
        <v>174</v>
      </c>
      <c r="C223" s="4" t="s">
        <v>24</v>
      </c>
      <c r="D223" t="s">
        <v>25</v>
      </c>
      <c r="E223" t="s">
        <v>26</v>
      </c>
      <c r="F223" t="s">
        <v>36</v>
      </c>
      <c r="G223" t="s">
        <v>27</v>
      </c>
      <c r="H223" t="s">
        <v>28</v>
      </c>
      <c r="I223">
        <v>0.47</v>
      </c>
      <c r="L223" t="s">
        <v>29</v>
      </c>
      <c r="M223" t="s">
        <v>30</v>
      </c>
      <c r="N223" t="s">
        <v>30</v>
      </c>
      <c r="O223" t="s">
        <v>31</v>
      </c>
      <c r="Q223">
        <v>4</v>
      </c>
      <c r="R223" t="s">
        <v>32</v>
      </c>
      <c r="S223" t="s">
        <v>33</v>
      </c>
      <c r="T223">
        <v>992</v>
      </c>
      <c r="U223" t="s">
        <v>175</v>
      </c>
      <c r="V223" t="s">
        <v>176</v>
      </c>
      <c r="W223">
        <v>1958</v>
      </c>
    </row>
    <row r="224" spans="1:23">
      <c r="A224">
        <v>1334776</v>
      </c>
      <c r="B224" t="s">
        <v>174</v>
      </c>
      <c r="C224" s="4" t="s">
        <v>24</v>
      </c>
      <c r="D224" t="s">
        <v>25</v>
      </c>
      <c r="E224" t="s">
        <v>26</v>
      </c>
      <c r="F224" t="s">
        <v>36</v>
      </c>
      <c r="G224" t="s">
        <v>27</v>
      </c>
      <c r="H224" t="s">
        <v>28</v>
      </c>
      <c r="I224">
        <v>2.4300000000000002</v>
      </c>
      <c r="L224" t="s">
        <v>29</v>
      </c>
      <c r="M224" t="s">
        <v>30</v>
      </c>
      <c r="N224" t="s">
        <v>30</v>
      </c>
      <c r="O224" t="s">
        <v>31</v>
      </c>
      <c r="Q224">
        <v>4</v>
      </c>
      <c r="R224" t="s">
        <v>32</v>
      </c>
      <c r="S224" t="s">
        <v>33</v>
      </c>
      <c r="T224">
        <v>992</v>
      </c>
      <c r="U224" t="s">
        <v>175</v>
      </c>
      <c r="V224" t="s">
        <v>176</v>
      </c>
      <c r="W224">
        <v>1958</v>
      </c>
    </row>
    <row r="225" spans="1:23">
      <c r="A225">
        <v>1334776</v>
      </c>
      <c r="B225" t="s">
        <v>174</v>
      </c>
      <c r="C225" s="4" t="s">
        <v>24</v>
      </c>
      <c r="D225" t="s">
        <v>25</v>
      </c>
      <c r="E225" t="s">
        <v>26</v>
      </c>
      <c r="F225" t="s">
        <v>36</v>
      </c>
      <c r="G225" t="s">
        <v>27</v>
      </c>
      <c r="H225" t="s">
        <v>28</v>
      </c>
      <c r="I225">
        <v>0.37</v>
      </c>
      <c r="L225" t="s">
        <v>29</v>
      </c>
      <c r="M225" t="s">
        <v>30</v>
      </c>
      <c r="N225" t="s">
        <v>30</v>
      </c>
      <c r="O225" t="s">
        <v>31</v>
      </c>
      <c r="Q225">
        <v>4</v>
      </c>
      <c r="R225" t="s">
        <v>32</v>
      </c>
      <c r="S225" t="s">
        <v>33</v>
      </c>
      <c r="T225">
        <v>992</v>
      </c>
      <c r="U225" t="s">
        <v>175</v>
      </c>
      <c r="V225" t="s">
        <v>176</v>
      </c>
      <c r="W225">
        <v>1958</v>
      </c>
    </row>
    <row r="226" spans="1:23">
      <c r="A226">
        <v>1334776</v>
      </c>
      <c r="B226" t="s">
        <v>174</v>
      </c>
      <c r="C226" s="4" t="s">
        <v>24</v>
      </c>
      <c r="D226" t="s">
        <v>25</v>
      </c>
      <c r="E226" t="s">
        <v>26</v>
      </c>
      <c r="F226" t="s">
        <v>36</v>
      </c>
      <c r="G226" t="s">
        <v>27</v>
      </c>
      <c r="H226" t="s">
        <v>28</v>
      </c>
      <c r="I226">
        <v>0.37</v>
      </c>
      <c r="L226" t="s">
        <v>29</v>
      </c>
      <c r="M226" t="s">
        <v>30</v>
      </c>
      <c r="N226" t="s">
        <v>30</v>
      </c>
      <c r="O226" t="s">
        <v>31</v>
      </c>
      <c r="Q226">
        <v>5</v>
      </c>
      <c r="R226" t="s">
        <v>32</v>
      </c>
      <c r="S226" t="s">
        <v>33</v>
      </c>
      <c r="T226">
        <v>992</v>
      </c>
      <c r="U226" t="s">
        <v>175</v>
      </c>
      <c r="V226" t="s">
        <v>176</v>
      </c>
      <c r="W226">
        <v>1958</v>
      </c>
    </row>
    <row r="227" spans="1:23">
      <c r="A227">
        <v>1334776</v>
      </c>
      <c r="B227" t="s">
        <v>174</v>
      </c>
      <c r="C227" s="4" t="s">
        <v>24</v>
      </c>
      <c r="D227" t="s">
        <v>25</v>
      </c>
      <c r="E227" t="s">
        <v>26</v>
      </c>
      <c r="F227" t="s">
        <v>36</v>
      </c>
      <c r="G227" t="s">
        <v>27</v>
      </c>
      <c r="H227" t="s">
        <v>28</v>
      </c>
      <c r="I227">
        <v>2.21</v>
      </c>
      <c r="L227" t="s">
        <v>29</v>
      </c>
      <c r="M227" t="s">
        <v>30</v>
      </c>
      <c r="N227" t="s">
        <v>30</v>
      </c>
      <c r="O227" t="s">
        <v>31</v>
      </c>
      <c r="Q227">
        <v>5</v>
      </c>
      <c r="R227" t="s">
        <v>32</v>
      </c>
      <c r="S227" t="s">
        <v>33</v>
      </c>
      <c r="T227">
        <v>992</v>
      </c>
      <c r="U227" t="s">
        <v>175</v>
      </c>
      <c r="V227" t="s">
        <v>176</v>
      </c>
      <c r="W227">
        <v>1958</v>
      </c>
    </row>
    <row r="228" spans="1:23">
      <c r="A228">
        <v>1334776</v>
      </c>
      <c r="B228" t="s">
        <v>174</v>
      </c>
      <c r="C228" s="4" t="s">
        <v>24</v>
      </c>
      <c r="D228" t="s">
        <v>25</v>
      </c>
      <c r="E228" t="s">
        <v>26</v>
      </c>
      <c r="F228" t="s">
        <v>36</v>
      </c>
      <c r="G228" t="s">
        <v>27</v>
      </c>
      <c r="H228" t="s">
        <v>28</v>
      </c>
      <c r="I228">
        <v>0.37</v>
      </c>
      <c r="L228" t="s">
        <v>29</v>
      </c>
      <c r="M228" t="s">
        <v>30</v>
      </c>
      <c r="N228" t="s">
        <v>30</v>
      </c>
      <c r="O228" t="s">
        <v>31</v>
      </c>
      <c r="Q228">
        <v>5.0416999999999996</v>
      </c>
      <c r="R228" t="s">
        <v>32</v>
      </c>
      <c r="S228" t="s">
        <v>33</v>
      </c>
      <c r="T228">
        <v>992</v>
      </c>
      <c r="U228" t="s">
        <v>175</v>
      </c>
      <c r="V228" t="s">
        <v>176</v>
      </c>
      <c r="W228">
        <v>1958</v>
      </c>
    </row>
    <row r="229" spans="1:23">
      <c r="A229">
        <v>1334776</v>
      </c>
      <c r="B229" t="s">
        <v>174</v>
      </c>
      <c r="C229" s="4" t="s">
        <v>24</v>
      </c>
      <c r="D229" t="s">
        <v>25</v>
      </c>
      <c r="E229" t="s">
        <v>26</v>
      </c>
      <c r="F229" t="s">
        <v>36</v>
      </c>
      <c r="G229" t="s">
        <v>27</v>
      </c>
      <c r="H229" t="s">
        <v>28</v>
      </c>
      <c r="I229">
        <v>0.37</v>
      </c>
      <c r="L229" t="s">
        <v>29</v>
      </c>
      <c r="M229" t="s">
        <v>30</v>
      </c>
      <c r="N229" t="s">
        <v>30</v>
      </c>
      <c r="O229" t="s">
        <v>31</v>
      </c>
      <c r="Q229">
        <v>6.375</v>
      </c>
      <c r="R229" t="s">
        <v>32</v>
      </c>
      <c r="S229" t="s">
        <v>33</v>
      </c>
      <c r="T229">
        <v>992</v>
      </c>
      <c r="U229" t="s">
        <v>175</v>
      </c>
      <c r="V229" t="s">
        <v>176</v>
      </c>
      <c r="W229">
        <v>1958</v>
      </c>
    </row>
    <row r="230" spans="1:23">
      <c r="A230">
        <v>1334776</v>
      </c>
      <c r="B230" t="s">
        <v>174</v>
      </c>
      <c r="C230" s="4" t="s">
        <v>24</v>
      </c>
      <c r="D230" t="s">
        <v>25</v>
      </c>
      <c r="E230" t="s">
        <v>26</v>
      </c>
      <c r="F230" t="s">
        <v>36</v>
      </c>
      <c r="G230" t="s">
        <v>27</v>
      </c>
      <c r="H230" t="s">
        <v>28</v>
      </c>
      <c r="I230">
        <v>2.02</v>
      </c>
      <c r="L230" t="s">
        <v>29</v>
      </c>
      <c r="M230" t="s">
        <v>30</v>
      </c>
      <c r="N230" t="s">
        <v>30</v>
      </c>
      <c r="O230" t="s">
        <v>31</v>
      </c>
      <c r="Q230">
        <v>6.4</v>
      </c>
      <c r="R230" t="s">
        <v>32</v>
      </c>
      <c r="S230" t="s">
        <v>33</v>
      </c>
      <c r="T230">
        <v>992</v>
      </c>
      <c r="U230" t="s">
        <v>175</v>
      </c>
      <c r="V230" t="s">
        <v>176</v>
      </c>
      <c r="W230">
        <v>1958</v>
      </c>
    </row>
    <row r="231" spans="1:23">
      <c r="A231">
        <v>1334776</v>
      </c>
      <c r="B231" t="s">
        <v>174</v>
      </c>
      <c r="C231" s="4" t="s">
        <v>24</v>
      </c>
      <c r="D231" t="s">
        <v>25</v>
      </c>
      <c r="E231" t="s">
        <v>26</v>
      </c>
      <c r="F231" t="s">
        <v>36</v>
      </c>
      <c r="G231" t="s">
        <v>27</v>
      </c>
      <c r="H231" t="s">
        <v>28</v>
      </c>
      <c r="I231">
        <v>0.37</v>
      </c>
      <c r="L231" t="s">
        <v>29</v>
      </c>
      <c r="M231" t="s">
        <v>30</v>
      </c>
      <c r="N231" t="s">
        <v>30</v>
      </c>
      <c r="O231" t="s">
        <v>31</v>
      </c>
      <c r="Q231">
        <v>6.4</v>
      </c>
      <c r="R231" t="s">
        <v>32</v>
      </c>
      <c r="S231" t="s">
        <v>33</v>
      </c>
      <c r="T231">
        <v>992</v>
      </c>
      <c r="U231" t="s">
        <v>175</v>
      </c>
      <c r="V231" t="s">
        <v>176</v>
      </c>
      <c r="W231">
        <v>1958</v>
      </c>
    </row>
    <row r="232" spans="1:23">
      <c r="A232">
        <v>7439976</v>
      </c>
      <c r="B232" t="s">
        <v>188</v>
      </c>
      <c r="C232" s="4" t="s">
        <v>189</v>
      </c>
      <c r="D232" t="s">
        <v>190</v>
      </c>
      <c r="E232" t="s">
        <v>191</v>
      </c>
      <c r="G232" t="s">
        <v>27</v>
      </c>
      <c r="H232" t="s">
        <v>28</v>
      </c>
      <c r="I232">
        <v>0.22</v>
      </c>
      <c r="L232" t="s">
        <v>29</v>
      </c>
      <c r="M232" t="s">
        <v>30</v>
      </c>
      <c r="N232" t="s">
        <v>30</v>
      </c>
      <c r="O232" t="s">
        <v>31</v>
      </c>
      <c r="Q232">
        <v>1</v>
      </c>
      <c r="R232" t="s">
        <v>32</v>
      </c>
      <c r="S232" t="s">
        <v>192</v>
      </c>
      <c r="T232">
        <v>2002</v>
      </c>
      <c r="U232" t="s">
        <v>193</v>
      </c>
      <c r="V232" t="s">
        <v>194</v>
      </c>
      <c r="W232">
        <v>1972</v>
      </c>
    </row>
    <row r="233" spans="1:23">
      <c r="A233">
        <v>7439976</v>
      </c>
      <c r="B233" t="s">
        <v>188</v>
      </c>
      <c r="C233" s="4" t="s">
        <v>189</v>
      </c>
      <c r="D233" t="s">
        <v>195</v>
      </c>
      <c r="E233" t="s">
        <v>196</v>
      </c>
      <c r="G233" t="s">
        <v>27</v>
      </c>
      <c r="H233" t="s">
        <v>28</v>
      </c>
      <c r="I233">
        <v>0.42</v>
      </c>
      <c r="L233" t="s">
        <v>29</v>
      </c>
      <c r="M233" t="s">
        <v>30</v>
      </c>
      <c r="N233" t="s">
        <v>30</v>
      </c>
      <c r="O233" t="s">
        <v>31</v>
      </c>
      <c r="Q233">
        <v>1</v>
      </c>
      <c r="R233" t="s">
        <v>32</v>
      </c>
      <c r="S233" t="s">
        <v>192</v>
      </c>
      <c r="T233">
        <v>2002</v>
      </c>
      <c r="U233" t="s">
        <v>193</v>
      </c>
      <c r="V233" t="s">
        <v>194</v>
      </c>
      <c r="W233">
        <v>1972</v>
      </c>
    </row>
    <row r="234" spans="1:23">
      <c r="A234">
        <v>7439976</v>
      </c>
      <c r="B234" t="s">
        <v>188</v>
      </c>
      <c r="C234" s="4" t="s">
        <v>189</v>
      </c>
      <c r="D234" t="s">
        <v>197</v>
      </c>
      <c r="E234" t="s">
        <v>198</v>
      </c>
      <c r="G234" t="s">
        <v>27</v>
      </c>
      <c r="H234" t="s">
        <v>28</v>
      </c>
      <c r="I234">
        <v>0.27</v>
      </c>
      <c r="L234" t="s">
        <v>29</v>
      </c>
      <c r="M234" t="s">
        <v>30</v>
      </c>
      <c r="N234" t="s">
        <v>30</v>
      </c>
      <c r="O234" t="s">
        <v>31</v>
      </c>
      <c r="Q234">
        <v>1</v>
      </c>
      <c r="R234" t="s">
        <v>32</v>
      </c>
      <c r="S234" t="s">
        <v>192</v>
      </c>
      <c r="T234">
        <v>2002</v>
      </c>
      <c r="U234" t="s">
        <v>193</v>
      </c>
      <c r="V234" t="s">
        <v>194</v>
      </c>
      <c r="W234">
        <v>1972</v>
      </c>
    </row>
    <row r="235" spans="1:23">
      <c r="A235">
        <v>7439976</v>
      </c>
      <c r="B235" t="s">
        <v>188</v>
      </c>
      <c r="C235" s="4" t="s">
        <v>189</v>
      </c>
      <c r="D235" t="s">
        <v>199</v>
      </c>
      <c r="E235" t="s">
        <v>200</v>
      </c>
      <c r="G235" t="s">
        <v>27</v>
      </c>
      <c r="H235" t="s">
        <v>28</v>
      </c>
      <c r="I235">
        <v>0.25</v>
      </c>
      <c r="L235" t="s">
        <v>29</v>
      </c>
      <c r="M235" t="s">
        <v>30</v>
      </c>
      <c r="N235" t="s">
        <v>30</v>
      </c>
      <c r="O235" t="s">
        <v>31</v>
      </c>
      <c r="Q235">
        <v>1</v>
      </c>
      <c r="R235" t="s">
        <v>32</v>
      </c>
      <c r="S235" t="s">
        <v>192</v>
      </c>
      <c r="T235">
        <v>2002</v>
      </c>
      <c r="U235" t="s">
        <v>193</v>
      </c>
      <c r="V235" t="s">
        <v>194</v>
      </c>
      <c r="W235">
        <v>1972</v>
      </c>
    </row>
    <row r="236" spans="1:23">
      <c r="A236">
        <v>7439976</v>
      </c>
      <c r="B236" t="s">
        <v>188</v>
      </c>
      <c r="C236" s="4" t="s">
        <v>189</v>
      </c>
      <c r="D236" t="s">
        <v>201</v>
      </c>
      <c r="E236" t="s">
        <v>202</v>
      </c>
      <c r="G236" t="s">
        <v>27</v>
      </c>
      <c r="H236" t="s">
        <v>28</v>
      </c>
      <c r="I236">
        <v>0.41</v>
      </c>
      <c r="L236" t="s">
        <v>29</v>
      </c>
      <c r="M236" t="s">
        <v>30</v>
      </c>
      <c r="N236" t="s">
        <v>30</v>
      </c>
      <c r="O236" t="s">
        <v>31</v>
      </c>
      <c r="Q236">
        <v>1</v>
      </c>
      <c r="R236" t="s">
        <v>32</v>
      </c>
      <c r="S236" t="s">
        <v>192</v>
      </c>
      <c r="T236">
        <v>2002</v>
      </c>
      <c r="U236" t="s">
        <v>193</v>
      </c>
      <c r="V236" t="s">
        <v>194</v>
      </c>
      <c r="W236">
        <v>1972</v>
      </c>
    </row>
    <row r="237" spans="1:23">
      <c r="A237">
        <v>7439976</v>
      </c>
      <c r="B237" t="s">
        <v>188</v>
      </c>
      <c r="C237" s="4" t="s">
        <v>189</v>
      </c>
      <c r="D237" t="s">
        <v>203</v>
      </c>
      <c r="E237" t="s">
        <v>204</v>
      </c>
      <c r="G237" t="s">
        <v>73</v>
      </c>
      <c r="H237" t="s">
        <v>28</v>
      </c>
      <c r="I237">
        <v>1.5</v>
      </c>
      <c r="L237" t="s">
        <v>29</v>
      </c>
      <c r="M237" t="s">
        <v>30</v>
      </c>
      <c r="N237" t="s">
        <v>30</v>
      </c>
      <c r="O237" t="s">
        <v>31</v>
      </c>
      <c r="Q237">
        <v>1</v>
      </c>
      <c r="R237" t="s">
        <v>32</v>
      </c>
      <c r="S237" t="s">
        <v>205</v>
      </c>
      <c r="T237">
        <v>16999</v>
      </c>
      <c r="U237" t="s">
        <v>206</v>
      </c>
      <c r="V237" t="s">
        <v>207</v>
      </c>
      <c r="W237">
        <v>1996</v>
      </c>
    </row>
    <row r="238" spans="1:23">
      <c r="A238">
        <v>7439976</v>
      </c>
      <c r="B238" t="s">
        <v>188</v>
      </c>
      <c r="C238" s="4" t="s">
        <v>189</v>
      </c>
      <c r="D238" t="s">
        <v>203</v>
      </c>
      <c r="E238" t="s">
        <v>204</v>
      </c>
      <c r="G238" t="s">
        <v>73</v>
      </c>
      <c r="H238" t="s">
        <v>28</v>
      </c>
      <c r="I238">
        <v>1.4</v>
      </c>
      <c r="L238" t="s">
        <v>29</v>
      </c>
      <c r="M238" t="s">
        <v>30</v>
      </c>
      <c r="N238" t="s">
        <v>30</v>
      </c>
      <c r="O238" t="s">
        <v>31</v>
      </c>
      <c r="Q238">
        <v>1</v>
      </c>
      <c r="R238" t="s">
        <v>32</v>
      </c>
      <c r="S238" t="s">
        <v>205</v>
      </c>
      <c r="T238">
        <v>16999</v>
      </c>
      <c r="U238" t="s">
        <v>206</v>
      </c>
      <c r="V238" t="s">
        <v>207</v>
      </c>
      <c r="W238">
        <v>1996</v>
      </c>
    </row>
    <row r="239" spans="1:23">
      <c r="A239">
        <v>7439976</v>
      </c>
      <c r="B239" t="s">
        <v>188</v>
      </c>
      <c r="C239" s="4" t="s">
        <v>189</v>
      </c>
      <c r="D239" t="s">
        <v>203</v>
      </c>
      <c r="E239" t="s">
        <v>204</v>
      </c>
      <c r="G239" t="s">
        <v>73</v>
      </c>
      <c r="H239" t="s">
        <v>28</v>
      </c>
      <c r="I239">
        <v>1.7</v>
      </c>
      <c r="L239" t="s">
        <v>29</v>
      </c>
      <c r="M239" t="s">
        <v>30</v>
      </c>
      <c r="N239" t="s">
        <v>30</v>
      </c>
      <c r="O239" t="s">
        <v>31</v>
      </c>
      <c r="Q239">
        <v>1</v>
      </c>
      <c r="R239" t="s">
        <v>32</v>
      </c>
      <c r="S239" t="s">
        <v>205</v>
      </c>
      <c r="T239">
        <v>16999</v>
      </c>
      <c r="U239" t="s">
        <v>206</v>
      </c>
      <c r="V239" t="s">
        <v>207</v>
      </c>
      <c r="W239">
        <v>1996</v>
      </c>
    </row>
    <row r="240" spans="1:23">
      <c r="A240">
        <v>7439976</v>
      </c>
      <c r="B240" t="s">
        <v>188</v>
      </c>
      <c r="C240" s="4" t="s">
        <v>189</v>
      </c>
      <c r="D240" t="s">
        <v>208</v>
      </c>
      <c r="E240" t="s">
        <v>209</v>
      </c>
      <c r="F240" t="s">
        <v>145</v>
      </c>
      <c r="H240" t="s">
        <v>28</v>
      </c>
      <c r="I240">
        <v>2.5000000000000001E-2</v>
      </c>
      <c r="J240">
        <v>0.02</v>
      </c>
      <c r="K240">
        <v>3.1E-2</v>
      </c>
      <c r="L240" t="s">
        <v>29</v>
      </c>
      <c r="M240" t="s">
        <v>30</v>
      </c>
      <c r="N240" t="s">
        <v>30</v>
      </c>
      <c r="O240" t="s">
        <v>31</v>
      </c>
      <c r="Q240">
        <v>1</v>
      </c>
      <c r="R240" t="s">
        <v>32</v>
      </c>
      <c r="S240" t="s">
        <v>210</v>
      </c>
      <c r="T240">
        <v>9522</v>
      </c>
      <c r="U240" t="s">
        <v>211</v>
      </c>
      <c r="V240" t="s">
        <v>212</v>
      </c>
      <c r="W240">
        <v>1991</v>
      </c>
    </row>
    <row r="241" spans="1:23">
      <c r="A241">
        <v>7439976</v>
      </c>
      <c r="B241" t="s">
        <v>188</v>
      </c>
      <c r="C241" s="4" t="s">
        <v>189</v>
      </c>
      <c r="D241" t="s">
        <v>213</v>
      </c>
      <c r="E241" t="s">
        <v>214</v>
      </c>
      <c r="F241" t="s">
        <v>104</v>
      </c>
      <c r="G241" t="s">
        <v>27</v>
      </c>
      <c r="H241" t="s">
        <v>28</v>
      </c>
      <c r="I241">
        <v>9.35E-2</v>
      </c>
      <c r="L241" t="s">
        <v>29</v>
      </c>
      <c r="M241" t="s">
        <v>30</v>
      </c>
      <c r="N241" t="s">
        <v>30</v>
      </c>
      <c r="O241" t="s">
        <v>31</v>
      </c>
      <c r="Q241">
        <v>1</v>
      </c>
      <c r="R241" t="s">
        <v>32</v>
      </c>
      <c r="S241" t="s">
        <v>215</v>
      </c>
      <c r="T241">
        <v>4150</v>
      </c>
      <c r="U241" t="s">
        <v>216</v>
      </c>
      <c r="V241" t="s">
        <v>217</v>
      </c>
      <c r="W241">
        <v>1992</v>
      </c>
    </row>
    <row r="242" spans="1:23">
      <c r="A242">
        <v>7439976</v>
      </c>
      <c r="B242" t="s">
        <v>188</v>
      </c>
      <c r="C242" s="4" t="s">
        <v>189</v>
      </c>
      <c r="D242" t="s">
        <v>218</v>
      </c>
      <c r="E242" t="s">
        <v>219</v>
      </c>
      <c r="H242" t="s">
        <v>28</v>
      </c>
      <c r="I242">
        <v>3.92</v>
      </c>
      <c r="L242" t="s">
        <v>29</v>
      </c>
      <c r="M242" t="s">
        <v>30</v>
      </c>
      <c r="N242" t="s">
        <v>30</v>
      </c>
      <c r="O242" t="s">
        <v>31</v>
      </c>
      <c r="Q242">
        <v>1</v>
      </c>
      <c r="R242" t="s">
        <v>32</v>
      </c>
      <c r="S242" t="s">
        <v>220</v>
      </c>
      <c r="T242">
        <v>17294</v>
      </c>
      <c r="U242" t="s">
        <v>221</v>
      </c>
      <c r="V242" t="s">
        <v>222</v>
      </c>
      <c r="W242">
        <v>1982</v>
      </c>
    </row>
    <row r="243" spans="1:23">
      <c r="A243">
        <v>7439976</v>
      </c>
      <c r="B243" t="s">
        <v>188</v>
      </c>
      <c r="C243" s="4" t="s">
        <v>189</v>
      </c>
      <c r="D243" t="s">
        <v>102</v>
      </c>
      <c r="E243" t="s">
        <v>103</v>
      </c>
      <c r="F243" t="s">
        <v>104</v>
      </c>
      <c r="G243" t="s">
        <v>50</v>
      </c>
      <c r="H243" t="s">
        <v>28</v>
      </c>
      <c r="I243">
        <v>2.0921536999999999</v>
      </c>
      <c r="J243">
        <v>1.9657819999999999</v>
      </c>
      <c r="K243">
        <v>2.2265489999999999</v>
      </c>
      <c r="L243" t="s">
        <v>29</v>
      </c>
      <c r="M243" t="s">
        <v>30</v>
      </c>
      <c r="N243" t="s">
        <v>30</v>
      </c>
      <c r="O243" t="s">
        <v>31</v>
      </c>
      <c r="Q243">
        <v>1</v>
      </c>
      <c r="R243" t="s">
        <v>32</v>
      </c>
      <c r="S243" t="s">
        <v>223</v>
      </c>
      <c r="T243">
        <v>94046</v>
      </c>
      <c r="U243" t="s">
        <v>224</v>
      </c>
      <c r="V243" t="s">
        <v>225</v>
      </c>
      <c r="W243">
        <v>2006</v>
      </c>
    </row>
    <row r="244" spans="1:23">
      <c r="A244">
        <v>7439976</v>
      </c>
      <c r="B244" t="s">
        <v>188</v>
      </c>
      <c r="C244" s="4" t="s">
        <v>189</v>
      </c>
      <c r="D244" t="s">
        <v>87</v>
      </c>
      <c r="E244" t="s">
        <v>88</v>
      </c>
      <c r="G244" t="s">
        <v>27</v>
      </c>
      <c r="H244" t="s">
        <v>28</v>
      </c>
      <c r="I244">
        <v>0.33</v>
      </c>
      <c r="L244" t="s">
        <v>29</v>
      </c>
      <c r="M244" t="s">
        <v>30</v>
      </c>
      <c r="N244" t="s">
        <v>30</v>
      </c>
      <c r="O244" t="s">
        <v>31</v>
      </c>
      <c r="Q244">
        <v>1</v>
      </c>
      <c r="R244" t="s">
        <v>32</v>
      </c>
      <c r="S244" t="s">
        <v>192</v>
      </c>
      <c r="T244">
        <v>2002</v>
      </c>
      <c r="U244" t="s">
        <v>193</v>
      </c>
      <c r="V244" t="s">
        <v>194</v>
      </c>
      <c r="W244">
        <v>1972</v>
      </c>
    </row>
    <row r="245" spans="1:23">
      <c r="A245">
        <v>7439976</v>
      </c>
      <c r="B245" t="s">
        <v>188</v>
      </c>
      <c r="C245" s="4" t="s">
        <v>189</v>
      </c>
      <c r="D245" t="s">
        <v>59</v>
      </c>
      <c r="E245" t="s">
        <v>60</v>
      </c>
      <c r="G245" t="s">
        <v>73</v>
      </c>
      <c r="H245" t="s">
        <v>28</v>
      </c>
      <c r="I245">
        <v>3.4</v>
      </c>
      <c r="L245" t="s">
        <v>29</v>
      </c>
      <c r="M245" t="s">
        <v>30</v>
      </c>
      <c r="N245" t="s">
        <v>30</v>
      </c>
      <c r="O245" t="s">
        <v>31</v>
      </c>
      <c r="Q245">
        <v>1</v>
      </c>
      <c r="R245" t="s">
        <v>32</v>
      </c>
      <c r="S245" t="s">
        <v>205</v>
      </c>
      <c r="T245">
        <v>16999</v>
      </c>
      <c r="U245" t="s">
        <v>206</v>
      </c>
      <c r="V245" t="s">
        <v>207</v>
      </c>
      <c r="W245">
        <v>1996</v>
      </c>
    </row>
    <row r="246" spans="1:23">
      <c r="A246">
        <v>7439976</v>
      </c>
      <c r="B246" t="s">
        <v>188</v>
      </c>
      <c r="C246" s="4" t="s">
        <v>189</v>
      </c>
      <c r="D246" t="s">
        <v>59</v>
      </c>
      <c r="E246" t="s">
        <v>60</v>
      </c>
      <c r="G246" t="s">
        <v>73</v>
      </c>
      <c r="H246" t="s">
        <v>28</v>
      </c>
      <c r="I246">
        <v>3.2</v>
      </c>
      <c r="L246" t="s">
        <v>29</v>
      </c>
      <c r="M246" t="s">
        <v>30</v>
      </c>
      <c r="N246" t="s">
        <v>30</v>
      </c>
      <c r="O246" t="s">
        <v>31</v>
      </c>
      <c r="Q246">
        <v>1</v>
      </c>
      <c r="R246" t="s">
        <v>32</v>
      </c>
      <c r="S246" t="s">
        <v>205</v>
      </c>
      <c r="T246">
        <v>16999</v>
      </c>
      <c r="U246" t="s">
        <v>206</v>
      </c>
      <c r="V246" t="s">
        <v>207</v>
      </c>
      <c r="W246">
        <v>1996</v>
      </c>
    </row>
    <row r="247" spans="1:23">
      <c r="A247">
        <v>7439976</v>
      </c>
      <c r="B247" t="s">
        <v>188</v>
      </c>
      <c r="C247" s="4" t="s">
        <v>189</v>
      </c>
      <c r="D247" t="s">
        <v>59</v>
      </c>
      <c r="E247" t="s">
        <v>60</v>
      </c>
      <c r="G247" t="s">
        <v>73</v>
      </c>
      <c r="H247" t="s">
        <v>28</v>
      </c>
      <c r="I247">
        <v>3.1</v>
      </c>
      <c r="L247" t="s">
        <v>29</v>
      </c>
      <c r="M247" t="s">
        <v>30</v>
      </c>
      <c r="N247" t="s">
        <v>30</v>
      </c>
      <c r="O247" t="s">
        <v>31</v>
      </c>
      <c r="Q247">
        <v>1</v>
      </c>
      <c r="R247" t="s">
        <v>32</v>
      </c>
      <c r="S247" t="s">
        <v>205</v>
      </c>
      <c r="T247">
        <v>16999</v>
      </c>
      <c r="U247" t="s">
        <v>206</v>
      </c>
      <c r="V247" t="s">
        <v>207</v>
      </c>
      <c r="W247">
        <v>1996</v>
      </c>
    </row>
    <row r="248" spans="1:23">
      <c r="A248">
        <v>7439976</v>
      </c>
      <c r="B248" t="s">
        <v>188</v>
      </c>
      <c r="C248" s="4" t="s">
        <v>189</v>
      </c>
      <c r="D248" t="s">
        <v>190</v>
      </c>
      <c r="E248" t="s">
        <v>191</v>
      </c>
      <c r="G248" t="s">
        <v>27</v>
      </c>
      <c r="H248" t="s">
        <v>28</v>
      </c>
      <c r="I248">
        <v>0.14000000000000001</v>
      </c>
      <c r="L248" t="s">
        <v>29</v>
      </c>
      <c r="M248" t="s">
        <v>30</v>
      </c>
      <c r="N248" t="s">
        <v>30</v>
      </c>
      <c r="O248" t="s">
        <v>31</v>
      </c>
      <c r="Q248">
        <v>2</v>
      </c>
      <c r="R248" t="s">
        <v>32</v>
      </c>
      <c r="S248" t="s">
        <v>192</v>
      </c>
      <c r="T248">
        <v>2002</v>
      </c>
      <c r="U248" t="s">
        <v>193</v>
      </c>
      <c r="V248" t="s">
        <v>194</v>
      </c>
      <c r="W248">
        <v>1972</v>
      </c>
    </row>
    <row r="249" spans="1:23">
      <c r="A249">
        <v>7439976</v>
      </c>
      <c r="B249" t="s">
        <v>188</v>
      </c>
      <c r="C249" s="4" t="s">
        <v>189</v>
      </c>
      <c r="D249" t="s">
        <v>201</v>
      </c>
      <c r="E249" t="s">
        <v>202</v>
      </c>
      <c r="G249" t="s">
        <v>27</v>
      </c>
      <c r="H249" t="s">
        <v>28</v>
      </c>
      <c r="I249">
        <v>0.39</v>
      </c>
      <c r="L249" t="s">
        <v>29</v>
      </c>
      <c r="M249" t="s">
        <v>30</v>
      </c>
      <c r="N249" t="s">
        <v>30</v>
      </c>
      <c r="O249" t="s">
        <v>31</v>
      </c>
      <c r="Q249">
        <v>2</v>
      </c>
      <c r="R249" t="s">
        <v>32</v>
      </c>
      <c r="S249" t="s">
        <v>192</v>
      </c>
      <c r="T249">
        <v>2002</v>
      </c>
      <c r="U249" t="s">
        <v>193</v>
      </c>
      <c r="V249" t="s">
        <v>194</v>
      </c>
      <c r="W249">
        <v>1972</v>
      </c>
    </row>
    <row r="250" spans="1:23">
      <c r="A250">
        <v>7439976</v>
      </c>
      <c r="B250" t="s">
        <v>188</v>
      </c>
      <c r="C250" s="4" t="s">
        <v>189</v>
      </c>
      <c r="D250" t="s">
        <v>199</v>
      </c>
      <c r="E250" t="s">
        <v>200</v>
      </c>
      <c r="G250" t="s">
        <v>27</v>
      </c>
      <c r="H250" t="s">
        <v>28</v>
      </c>
      <c r="I250">
        <v>0.19</v>
      </c>
      <c r="L250" t="s">
        <v>29</v>
      </c>
      <c r="M250" t="s">
        <v>30</v>
      </c>
      <c r="N250" t="s">
        <v>30</v>
      </c>
      <c r="O250" t="s">
        <v>31</v>
      </c>
      <c r="Q250">
        <v>2</v>
      </c>
      <c r="R250" t="s">
        <v>32</v>
      </c>
      <c r="S250" t="s">
        <v>192</v>
      </c>
      <c r="T250">
        <v>2002</v>
      </c>
      <c r="U250" t="s">
        <v>193</v>
      </c>
      <c r="V250" t="s">
        <v>194</v>
      </c>
      <c r="W250">
        <v>1972</v>
      </c>
    </row>
    <row r="251" spans="1:23">
      <c r="A251">
        <v>7439976</v>
      </c>
      <c r="B251" t="s">
        <v>188</v>
      </c>
      <c r="C251" s="4" t="s">
        <v>189</v>
      </c>
      <c r="D251" t="s">
        <v>195</v>
      </c>
      <c r="E251" t="s">
        <v>196</v>
      </c>
      <c r="G251" t="s">
        <v>27</v>
      </c>
      <c r="H251" t="s">
        <v>28</v>
      </c>
      <c r="I251">
        <v>0.34</v>
      </c>
      <c r="L251" t="s">
        <v>29</v>
      </c>
      <c r="M251" t="s">
        <v>30</v>
      </c>
      <c r="N251" t="s">
        <v>30</v>
      </c>
      <c r="O251" t="s">
        <v>31</v>
      </c>
      <c r="Q251">
        <v>2</v>
      </c>
      <c r="R251" t="s">
        <v>32</v>
      </c>
      <c r="S251" t="s">
        <v>192</v>
      </c>
      <c r="T251">
        <v>2002</v>
      </c>
      <c r="U251" t="s">
        <v>193</v>
      </c>
      <c r="V251" t="s">
        <v>194</v>
      </c>
      <c r="W251">
        <v>1972</v>
      </c>
    </row>
    <row r="252" spans="1:23">
      <c r="A252">
        <v>7439976</v>
      </c>
      <c r="B252" t="s">
        <v>188</v>
      </c>
      <c r="C252" s="4" t="s">
        <v>189</v>
      </c>
      <c r="D252" t="s">
        <v>197</v>
      </c>
      <c r="E252" t="s">
        <v>198</v>
      </c>
      <c r="G252" t="s">
        <v>27</v>
      </c>
      <c r="H252" t="s">
        <v>28</v>
      </c>
      <c r="I252">
        <v>0.16</v>
      </c>
      <c r="L252" t="s">
        <v>29</v>
      </c>
      <c r="M252" t="s">
        <v>30</v>
      </c>
      <c r="N252" t="s">
        <v>30</v>
      </c>
      <c r="O252" t="s">
        <v>31</v>
      </c>
      <c r="Q252">
        <v>2</v>
      </c>
      <c r="R252" t="s">
        <v>32</v>
      </c>
      <c r="S252" t="s">
        <v>192</v>
      </c>
      <c r="T252">
        <v>2002</v>
      </c>
      <c r="U252" t="s">
        <v>193</v>
      </c>
      <c r="V252" t="s">
        <v>194</v>
      </c>
      <c r="W252">
        <v>1972</v>
      </c>
    </row>
    <row r="253" spans="1:23">
      <c r="A253">
        <v>7439976</v>
      </c>
      <c r="B253" t="s">
        <v>188</v>
      </c>
      <c r="C253" s="4" t="s">
        <v>189</v>
      </c>
      <c r="D253" t="s">
        <v>203</v>
      </c>
      <c r="E253" t="s">
        <v>204</v>
      </c>
      <c r="G253" t="s">
        <v>73</v>
      </c>
      <c r="H253" t="s">
        <v>28</v>
      </c>
      <c r="I253">
        <v>0.6</v>
      </c>
      <c r="L253" t="s">
        <v>29</v>
      </c>
      <c r="M253" t="s">
        <v>30</v>
      </c>
      <c r="N253" t="s">
        <v>30</v>
      </c>
      <c r="O253" t="s">
        <v>31</v>
      </c>
      <c r="Q253">
        <v>2</v>
      </c>
      <c r="R253" t="s">
        <v>32</v>
      </c>
      <c r="S253" t="s">
        <v>205</v>
      </c>
      <c r="T253">
        <v>16999</v>
      </c>
      <c r="U253" t="s">
        <v>206</v>
      </c>
      <c r="V253" t="s">
        <v>207</v>
      </c>
      <c r="W253">
        <v>1996</v>
      </c>
    </row>
    <row r="254" spans="1:23">
      <c r="A254">
        <v>7439976</v>
      </c>
      <c r="B254" t="s">
        <v>188</v>
      </c>
      <c r="C254" s="4" t="s">
        <v>189</v>
      </c>
      <c r="D254" t="s">
        <v>203</v>
      </c>
      <c r="E254" t="s">
        <v>204</v>
      </c>
      <c r="G254" t="s">
        <v>73</v>
      </c>
      <c r="H254" t="s">
        <v>28</v>
      </c>
      <c r="I254">
        <v>0.6</v>
      </c>
      <c r="L254" t="s">
        <v>29</v>
      </c>
      <c r="M254" t="s">
        <v>30</v>
      </c>
      <c r="N254" t="s">
        <v>30</v>
      </c>
      <c r="O254" t="s">
        <v>31</v>
      </c>
      <c r="Q254">
        <v>2</v>
      </c>
      <c r="R254" t="s">
        <v>32</v>
      </c>
      <c r="S254" t="s">
        <v>205</v>
      </c>
      <c r="T254">
        <v>16999</v>
      </c>
      <c r="U254" t="s">
        <v>206</v>
      </c>
      <c r="V254" t="s">
        <v>207</v>
      </c>
      <c r="W254">
        <v>1996</v>
      </c>
    </row>
    <row r="255" spans="1:23">
      <c r="A255">
        <v>7439976</v>
      </c>
      <c r="B255" t="s">
        <v>188</v>
      </c>
      <c r="C255" s="4" t="s">
        <v>189</v>
      </c>
      <c r="D255" t="s">
        <v>203</v>
      </c>
      <c r="E255" t="s">
        <v>204</v>
      </c>
      <c r="G255" t="s">
        <v>73</v>
      </c>
      <c r="H255" t="s">
        <v>28</v>
      </c>
      <c r="I255">
        <v>0.8</v>
      </c>
      <c r="L255" t="s">
        <v>29</v>
      </c>
      <c r="M255" t="s">
        <v>30</v>
      </c>
      <c r="N255" t="s">
        <v>30</v>
      </c>
      <c r="O255" t="s">
        <v>31</v>
      </c>
      <c r="Q255">
        <v>2</v>
      </c>
      <c r="R255" t="s">
        <v>32</v>
      </c>
      <c r="S255" t="s">
        <v>205</v>
      </c>
      <c r="T255">
        <v>16999</v>
      </c>
      <c r="U255" t="s">
        <v>206</v>
      </c>
      <c r="V255" t="s">
        <v>207</v>
      </c>
      <c r="W255">
        <v>1996</v>
      </c>
    </row>
    <row r="256" spans="1:23">
      <c r="A256">
        <v>7439976</v>
      </c>
      <c r="B256" t="s">
        <v>188</v>
      </c>
      <c r="C256" s="4" t="s">
        <v>189</v>
      </c>
      <c r="D256" t="s">
        <v>213</v>
      </c>
      <c r="E256" t="s">
        <v>214</v>
      </c>
      <c r="F256" t="s">
        <v>104</v>
      </c>
      <c r="G256" t="s">
        <v>50</v>
      </c>
      <c r="H256" t="s">
        <v>28</v>
      </c>
      <c r="I256">
        <v>6.4500000000000002E-2</v>
      </c>
      <c r="L256" t="s">
        <v>29</v>
      </c>
      <c r="M256" t="s">
        <v>30</v>
      </c>
      <c r="N256" t="s">
        <v>30</v>
      </c>
      <c r="O256" t="s">
        <v>31</v>
      </c>
      <c r="Q256">
        <v>2</v>
      </c>
      <c r="R256" t="s">
        <v>32</v>
      </c>
      <c r="S256" t="s">
        <v>215</v>
      </c>
      <c r="T256">
        <v>4150</v>
      </c>
      <c r="U256" t="s">
        <v>216</v>
      </c>
      <c r="V256" t="s">
        <v>217</v>
      </c>
      <c r="W256">
        <v>1992</v>
      </c>
    </row>
    <row r="257" spans="1:23">
      <c r="A257">
        <v>7439976</v>
      </c>
      <c r="B257" t="s">
        <v>188</v>
      </c>
      <c r="C257" s="4" t="s">
        <v>189</v>
      </c>
      <c r="D257" t="s">
        <v>208</v>
      </c>
      <c r="E257" t="s">
        <v>209</v>
      </c>
      <c r="F257" t="s">
        <v>145</v>
      </c>
      <c r="H257" t="s">
        <v>28</v>
      </c>
      <c r="I257">
        <v>1.6E-2</v>
      </c>
      <c r="J257">
        <v>0.01</v>
      </c>
      <c r="K257">
        <v>2.5999999999999999E-2</v>
      </c>
      <c r="L257" t="s">
        <v>29</v>
      </c>
      <c r="M257" t="s">
        <v>30</v>
      </c>
      <c r="N257" t="s">
        <v>30</v>
      </c>
      <c r="O257" t="s">
        <v>31</v>
      </c>
      <c r="Q257">
        <v>2</v>
      </c>
      <c r="R257" t="s">
        <v>32</v>
      </c>
      <c r="S257" t="s">
        <v>210</v>
      </c>
      <c r="T257">
        <v>9522</v>
      </c>
      <c r="U257" t="s">
        <v>211</v>
      </c>
      <c r="V257" t="s">
        <v>212</v>
      </c>
      <c r="W257">
        <v>1991</v>
      </c>
    </row>
    <row r="258" spans="1:23">
      <c r="A258">
        <v>7439976</v>
      </c>
      <c r="B258" t="s">
        <v>188</v>
      </c>
      <c r="C258" s="4" t="s">
        <v>189</v>
      </c>
      <c r="D258" t="s">
        <v>226</v>
      </c>
      <c r="E258" t="s">
        <v>227</v>
      </c>
      <c r="G258" t="s">
        <v>27</v>
      </c>
      <c r="H258" t="s">
        <v>28</v>
      </c>
      <c r="I258">
        <v>3.3</v>
      </c>
      <c r="L258" t="s">
        <v>29</v>
      </c>
      <c r="M258" t="s">
        <v>30</v>
      </c>
      <c r="N258" t="s">
        <v>30</v>
      </c>
      <c r="O258" t="s">
        <v>31</v>
      </c>
      <c r="Q258">
        <v>2</v>
      </c>
      <c r="R258" t="s">
        <v>32</v>
      </c>
      <c r="S258" t="s">
        <v>228</v>
      </c>
      <c r="T258">
        <v>9258</v>
      </c>
      <c r="U258" t="s">
        <v>229</v>
      </c>
      <c r="V258" t="s">
        <v>230</v>
      </c>
      <c r="W258">
        <v>1972</v>
      </c>
    </row>
    <row r="259" spans="1:23">
      <c r="A259">
        <v>7439976</v>
      </c>
      <c r="B259" t="s">
        <v>188</v>
      </c>
      <c r="C259" s="4" t="s">
        <v>189</v>
      </c>
      <c r="D259" t="s">
        <v>218</v>
      </c>
      <c r="E259" t="s">
        <v>219</v>
      </c>
      <c r="H259" t="s">
        <v>28</v>
      </c>
      <c r="I259">
        <v>3.8</v>
      </c>
      <c r="L259" t="s">
        <v>29</v>
      </c>
      <c r="M259" t="s">
        <v>30</v>
      </c>
      <c r="N259" t="s">
        <v>30</v>
      </c>
      <c r="O259" t="s">
        <v>31</v>
      </c>
      <c r="Q259">
        <v>2</v>
      </c>
      <c r="R259" t="s">
        <v>32</v>
      </c>
      <c r="S259" t="s">
        <v>220</v>
      </c>
      <c r="T259">
        <v>17294</v>
      </c>
      <c r="U259" t="s">
        <v>221</v>
      </c>
      <c r="V259" t="s">
        <v>222</v>
      </c>
      <c r="W259">
        <v>1982</v>
      </c>
    </row>
    <row r="260" spans="1:23">
      <c r="A260">
        <v>7439976</v>
      </c>
      <c r="B260" t="s">
        <v>188</v>
      </c>
      <c r="C260" s="4" t="s">
        <v>189</v>
      </c>
      <c r="D260" t="s">
        <v>87</v>
      </c>
      <c r="E260" t="s">
        <v>88</v>
      </c>
      <c r="G260" t="s">
        <v>27</v>
      </c>
      <c r="H260" t="s">
        <v>28</v>
      </c>
      <c r="I260">
        <v>0.21</v>
      </c>
      <c r="L260" t="s">
        <v>29</v>
      </c>
      <c r="M260" t="s">
        <v>30</v>
      </c>
      <c r="N260" t="s">
        <v>30</v>
      </c>
      <c r="O260" t="s">
        <v>31</v>
      </c>
      <c r="Q260">
        <v>2</v>
      </c>
      <c r="R260" t="s">
        <v>32</v>
      </c>
      <c r="S260" t="s">
        <v>192</v>
      </c>
      <c r="T260">
        <v>2002</v>
      </c>
      <c r="U260" t="s">
        <v>193</v>
      </c>
      <c r="V260" t="s">
        <v>194</v>
      </c>
      <c r="W260">
        <v>1972</v>
      </c>
    </row>
    <row r="261" spans="1:23">
      <c r="A261">
        <v>7439976</v>
      </c>
      <c r="B261" t="s">
        <v>188</v>
      </c>
      <c r="C261" s="4" t="s">
        <v>189</v>
      </c>
      <c r="D261" t="s">
        <v>59</v>
      </c>
      <c r="E261" t="s">
        <v>60</v>
      </c>
      <c r="G261" t="s">
        <v>73</v>
      </c>
      <c r="H261" t="s">
        <v>28</v>
      </c>
      <c r="I261">
        <v>1.3</v>
      </c>
      <c r="L261" t="s">
        <v>29</v>
      </c>
      <c r="M261" t="s">
        <v>30</v>
      </c>
      <c r="N261" t="s">
        <v>30</v>
      </c>
      <c r="O261" t="s">
        <v>31</v>
      </c>
      <c r="Q261">
        <v>2</v>
      </c>
      <c r="R261" t="s">
        <v>32</v>
      </c>
      <c r="S261" t="s">
        <v>205</v>
      </c>
      <c r="T261">
        <v>16999</v>
      </c>
      <c r="U261" t="s">
        <v>206</v>
      </c>
      <c r="V261" t="s">
        <v>207</v>
      </c>
      <c r="W261">
        <v>1996</v>
      </c>
    </row>
    <row r="262" spans="1:23">
      <c r="A262">
        <v>7439976</v>
      </c>
      <c r="B262" t="s">
        <v>188</v>
      </c>
      <c r="C262" s="4" t="s">
        <v>189</v>
      </c>
      <c r="D262" t="s">
        <v>59</v>
      </c>
      <c r="E262" t="s">
        <v>60</v>
      </c>
      <c r="G262" t="s">
        <v>73</v>
      </c>
      <c r="H262" t="s">
        <v>28</v>
      </c>
      <c r="I262">
        <v>2.2000000000000002</v>
      </c>
      <c r="L262" t="s">
        <v>29</v>
      </c>
      <c r="M262" t="s">
        <v>30</v>
      </c>
      <c r="N262" t="s">
        <v>30</v>
      </c>
      <c r="O262" t="s">
        <v>31</v>
      </c>
      <c r="Q262">
        <v>2</v>
      </c>
      <c r="R262" t="s">
        <v>32</v>
      </c>
      <c r="S262" t="s">
        <v>205</v>
      </c>
      <c r="T262">
        <v>16999</v>
      </c>
      <c r="U262" t="s">
        <v>206</v>
      </c>
      <c r="V262" t="s">
        <v>207</v>
      </c>
      <c r="W262">
        <v>1996</v>
      </c>
    </row>
    <row r="263" spans="1:23">
      <c r="A263">
        <v>7439976</v>
      </c>
      <c r="B263" t="s">
        <v>188</v>
      </c>
      <c r="C263" s="4" t="s">
        <v>189</v>
      </c>
      <c r="D263" t="s">
        <v>59</v>
      </c>
      <c r="E263" t="s">
        <v>60</v>
      </c>
      <c r="G263" t="s">
        <v>73</v>
      </c>
      <c r="H263" t="s">
        <v>28</v>
      </c>
      <c r="I263">
        <v>1</v>
      </c>
      <c r="L263" t="s">
        <v>29</v>
      </c>
      <c r="M263" t="s">
        <v>30</v>
      </c>
      <c r="N263" t="s">
        <v>30</v>
      </c>
      <c r="O263" t="s">
        <v>31</v>
      </c>
      <c r="Q263">
        <v>2</v>
      </c>
      <c r="R263" t="s">
        <v>32</v>
      </c>
      <c r="S263" t="s">
        <v>205</v>
      </c>
      <c r="T263">
        <v>16999</v>
      </c>
      <c r="U263" t="s">
        <v>206</v>
      </c>
      <c r="V263" t="s">
        <v>207</v>
      </c>
      <c r="W263">
        <v>1996</v>
      </c>
    </row>
    <row r="264" spans="1:23">
      <c r="A264">
        <v>7439976</v>
      </c>
      <c r="B264" t="s">
        <v>188</v>
      </c>
      <c r="C264" s="4" t="s">
        <v>189</v>
      </c>
      <c r="D264" t="s">
        <v>231</v>
      </c>
      <c r="E264" t="s">
        <v>232</v>
      </c>
      <c r="H264" t="s">
        <v>28</v>
      </c>
      <c r="I264">
        <v>0.7</v>
      </c>
      <c r="L264" t="s">
        <v>29</v>
      </c>
      <c r="M264" t="s">
        <v>30</v>
      </c>
      <c r="N264" t="s">
        <v>30</v>
      </c>
      <c r="O264" t="s">
        <v>170</v>
      </c>
      <c r="Q264">
        <v>2</v>
      </c>
      <c r="R264" t="s">
        <v>32</v>
      </c>
      <c r="S264" t="s">
        <v>233</v>
      </c>
      <c r="T264">
        <v>10309</v>
      </c>
      <c r="U264" t="s">
        <v>234</v>
      </c>
      <c r="V264" t="s">
        <v>235</v>
      </c>
      <c r="W264">
        <v>1972</v>
      </c>
    </row>
    <row r="265" spans="1:23">
      <c r="A265">
        <v>7439976</v>
      </c>
      <c r="B265" t="s">
        <v>188</v>
      </c>
      <c r="C265" s="4" t="s">
        <v>189</v>
      </c>
      <c r="D265" t="s">
        <v>82</v>
      </c>
      <c r="E265" t="s">
        <v>83</v>
      </c>
      <c r="H265" t="s">
        <v>28</v>
      </c>
      <c r="I265">
        <v>1.1000000000000001</v>
      </c>
      <c r="L265" t="s">
        <v>29</v>
      </c>
      <c r="M265" t="s">
        <v>30</v>
      </c>
      <c r="N265" t="s">
        <v>30</v>
      </c>
      <c r="O265" t="s">
        <v>170</v>
      </c>
      <c r="Q265">
        <v>2</v>
      </c>
      <c r="R265" t="s">
        <v>32</v>
      </c>
      <c r="S265" t="s">
        <v>233</v>
      </c>
      <c r="T265">
        <v>10309</v>
      </c>
      <c r="U265" t="s">
        <v>234</v>
      </c>
      <c r="V265" t="s">
        <v>235</v>
      </c>
      <c r="W265">
        <v>1972</v>
      </c>
    </row>
    <row r="266" spans="1:23">
      <c r="A266">
        <v>7439976</v>
      </c>
      <c r="B266" t="s">
        <v>188</v>
      </c>
      <c r="C266" s="4" t="s">
        <v>189</v>
      </c>
      <c r="D266" t="s">
        <v>48</v>
      </c>
      <c r="E266" t="s">
        <v>49</v>
      </c>
      <c r="H266" t="s">
        <v>28</v>
      </c>
      <c r="I266">
        <v>0.3</v>
      </c>
      <c r="L266" t="s">
        <v>29</v>
      </c>
      <c r="M266" t="s">
        <v>30</v>
      </c>
      <c r="N266" t="s">
        <v>30</v>
      </c>
      <c r="O266" t="s">
        <v>170</v>
      </c>
      <c r="Q266">
        <v>2</v>
      </c>
      <c r="R266" t="s">
        <v>32</v>
      </c>
      <c r="S266" t="s">
        <v>233</v>
      </c>
      <c r="T266">
        <v>10309</v>
      </c>
      <c r="U266" t="s">
        <v>234</v>
      </c>
      <c r="V266" t="s">
        <v>235</v>
      </c>
      <c r="W266">
        <v>1972</v>
      </c>
    </row>
    <row r="267" spans="1:23">
      <c r="A267">
        <v>7439976</v>
      </c>
      <c r="B267" t="s">
        <v>188</v>
      </c>
      <c r="C267" s="4" t="s">
        <v>189</v>
      </c>
      <c r="D267" t="s">
        <v>203</v>
      </c>
      <c r="E267" t="s">
        <v>204</v>
      </c>
      <c r="G267" t="s">
        <v>73</v>
      </c>
      <c r="H267" t="s">
        <v>28</v>
      </c>
      <c r="I267">
        <v>0.6</v>
      </c>
      <c r="L267" t="s">
        <v>29</v>
      </c>
      <c r="M267" t="s">
        <v>30</v>
      </c>
      <c r="N267" t="s">
        <v>30</v>
      </c>
      <c r="O267" t="s">
        <v>31</v>
      </c>
      <c r="Q267">
        <v>3</v>
      </c>
      <c r="R267" t="s">
        <v>32</v>
      </c>
      <c r="S267" t="s">
        <v>205</v>
      </c>
      <c r="T267">
        <v>16999</v>
      </c>
      <c r="U267" t="s">
        <v>206</v>
      </c>
      <c r="V267" t="s">
        <v>207</v>
      </c>
      <c r="W267">
        <v>1996</v>
      </c>
    </row>
    <row r="268" spans="1:23">
      <c r="A268">
        <v>7439976</v>
      </c>
      <c r="B268" t="s">
        <v>188</v>
      </c>
      <c r="C268" s="4" t="s">
        <v>189</v>
      </c>
      <c r="D268" t="s">
        <v>203</v>
      </c>
      <c r="E268" t="s">
        <v>204</v>
      </c>
      <c r="G268" t="s">
        <v>73</v>
      </c>
      <c r="H268" t="s">
        <v>28</v>
      </c>
      <c r="I268">
        <v>0.4</v>
      </c>
      <c r="L268" t="s">
        <v>29</v>
      </c>
      <c r="M268" t="s">
        <v>30</v>
      </c>
      <c r="N268" t="s">
        <v>30</v>
      </c>
      <c r="O268" t="s">
        <v>31</v>
      </c>
      <c r="Q268">
        <v>3</v>
      </c>
      <c r="R268" t="s">
        <v>32</v>
      </c>
      <c r="S268" t="s">
        <v>205</v>
      </c>
      <c r="T268">
        <v>16999</v>
      </c>
      <c r="U268" t="s">
        <v>206</v>
      </c>
      <c r="V268" t="s">
        <v>207</v>
      </c>
      <c r="W268">
        <v>1996</v>
      </c>
    </row>
    <row r="269" spans="1:23">
      <c r="A269">
        <v>7439976</v>
      </c>
      <c r="B269" t="s">
        <v>188</v>
      </c>
      <c r="C269" s="4" t="s">
        <v>189</v>
      </c>
      <c r="D269" t="s">
        <v>236</v>
      </c>
      <c r="E269" t="s">
        <v>237</v>
      </c>
      <c r="G269" t="s">
        <v>136</v>
      </c>
      <c r="H269" t="s">
        <v>28</v>
      </c>
      <c r="I269">
        <v>6.4</v>
      </c>
      <c r="L269" t="s">
        <v>29</v>
      </c>
      <c r="M269" t="s">
        <v>30</v>
      </c>
      <c r="N269" t="s">
        <v>30</v>
      </c>
      <c r="O269" t="s">
        <v>31</v>
      </c>
      <c r="Q269">
        <v>3</v>
      </c>
      <c r="R269" t="s">
        <v>32</v>
      </c>
      <c r="S269" t="s">
        <v>238</v>
      </c>
      <c r="T269">
        <v>68355</v>
      </c>
      <c r="U269" t="s">
        <v>239</v>
      </c>
      <c r="V269" t="s">
        <v>240</v>
      </c>
      <c r="W269">
        <v>1986</v>
      </c>
    </row>
    <row r="270" spans="1:23">
      <c r="A270">
        <v>7439976</v>
      </c>
      <c r="B270" t="s">
        <v>188</v>
      </c>
      <c r="C270" s="4" t="s">
        <v>189</v>
      </c>
      <c r="D270" t="s">
        <v>203</v>
      </c>
      <c r="E270" t="s">
        <v>204</v>
      </c>
      <c r="G270" t="s">
        <v>73</v>
      </c>
      <c r="H270" t="s">
        <v>28</v>
      </c>
      <c r="I270">
        <v>0.4</v>
      </c>
      <c r="L270" t="s">
        <v>29</v>
      </c>
      <c r="M270" t="s">
        <v>30</v>
      </c>
      <c r="N270" t="s">
        <v>30</v>
      </c>
      <c r="O270" t="s">
        <v>31</v>
      </c>
      <c r="Q270">
        <v>3</v>
      </c>
      <c r="R270" t="s">
        <v>32</v>
      </c>
      <c r="S270" t="s">
        <v>205</v>
      </c>
      <c r="T270">
        <v>16999</v>
      </c>
      <c r="U270" t="s">
        <v>206</v>
      </c>
      <c r="V270" t="s">
        <v>207</v>
      </c>
      <c r="W270">
        <v>1996</v>
      </c>
    </row>
    <row r="271" spans="1:23">
      <c r="A271">
        <v>7439976</v>
      </c>
      <c r="B271" t="s">
        <v>188</v>
      </c>
      <c r="C271" s="4" t="s">
        <v>189</v>
      </c>
      <c r="D271" t="s">
        <v>208</v>
      </c>
      <c r="E271" t="s">
        <v>209</v>
      </c>
      <c r="F271" t="s">
        <v>145</v>
      </c>
      <c r="H271" t="s">
        <v>28</v>
      </c>
      <c r="I271">
        <v>6.0000000000000001E-3</v>
      </c>
      <c r="J271">
        <v>4.0000000000000001E-3</v>
      </c>
      <c r="K271">
        <v>8.0000000000000002E-3</v>
      </c>
      <c r="L271" t="s">
        <v>29</v>
      </c>
      <c r="M271" t="s">
        <v>30</v>
      </c>
      <c r="N271" t="s">
        <v>30</v>
      </c>
      <c r="O271" t="s">
        <v>31</v>
      </c>
      <c r="Q271">
        <v>3</v>
      </c>
      <c r="R271" t="s">
        <v>32</v>
      </c>
      <c r="S271" t="s">
        <v>210</v>
      </c>
      <c r="T271">
        <v>9522</v>
      </c>
      <c r="U271" t="s">
        <v>211</v>
      </c>
      <c r="V271" t="s">
        <v>212</v>
      </c>
      <c r="W271">
        <v>1991</v>
      </c>
    </row>
    <row r="272" spans="1:23">
      <c r="A272">
        <v>7439976</v>
      </c>
      <c r="B272" t="s">
        <v>188</v>
      </c>
      <c r="C272" s="4" t="s">
        <v>189</v>
      </c>
      <c r="D272" t="s">
        <v>236</v>
      </c>
      <c r="E272" t="s">
        <v>237</v>
      </c>
      <c r="G272" t="s">
        <v>27</v>
      </c>
      <c r="H272" t="s">
        <v>28</v>
      </c>
      <c r="I272">
        <v>6.1479999999999997</v>
      </c>
      <c r="L272" t="s">
        <v>29</v>
      </c>
      <c r="M272" t="s">
        <v>30</v>
      </c>
      <c r="N272" t="s">
        <v>30</v>
      </c>
      <c r="O272" t="s">
        <v>31</v>
      </c>
      <c r="Q272">
        <v>3</v>
      </c>
      <c r="R272" t="s">
        <v>32</v>
      </c>
      <c r="S272" t="s">
        <v>241</v>
      </c>
      <c r="T272">
        <v>7624</v>
      </c>
      <c r="U272" t="s">
        <v>242</v>
      </c>
      <c r="V272" t="s">
        <v>243</v>
      </c>
      <c r="W272">
        <v>1991</v>
      </c>
    </row>
    <row r="273" spans="1:23">
      <c r="A273">
        <v>7439976</v>
      </c>
      <c r="B273" t="s">
        <v>188</v>
      </c>
      <c r="C273" s="4" t="s">
        <v>189</v>
      </c>
      <c r="D273" t="s">
        <v>218</v>
      </c>
      <c r="E273" t="s">
        <v>219</v>
      </c>
      <c r="H273" t="s">
        <v>28</v>
      </c>
      <c r="I273">
        <v>3.71</v>
      </c>
      <c r="L273" t="s">
        <v>29</v>
      </c>
      <c r="M273" t="s">
        <v>30</v>
      </c>
      <c r="N273" t="s">
        <v>30</v>
      </c>
      <c r="O273" t="s">
        <v>31</v>
      </c>
      <c r="Q273">
        <v>3</v>
      </c>
      <c r="R273" t="s">
        <v>32</v>
      </c>
      <c r="S273" t="s">
        <v>220</v>
      </c>
      <c r="T273">
        <v>17294</v>
      </c>
      <c r="U273" t="s">
        <v>221</v>
      </c>
      <c r="V273" t="s">
        <v>222</v>
      </c>
      <c r="W273">
        <v>1982</v>
      </c>
    </row>
    <row r="274" spans="1:23">
      <c r="A274">
        <v>7439976</v>
      </c>
      <c r="B274" t="s">
        <v>188</v>
      </c>
      <c r="C274" s="4" t="s">
        <v>189</v>
      </c>
      <c r="D274" t="s">
        <v>59</v>
      </c>
      <c r="E274" t="s">
        <v>60</v>
      </c>
      <c r="G274" t="s">
        <v>73</v>
      </c>
      <c r="H274" t="s">
        <v>28</v>
      </c>
      <c r="I274">
        <v>1.4</v>
      </c>
      <c r="L274" t="s">
        <v>29</v>
      </c>
      <c r="M274" t="s">
        <v>30</v>
      </c>
      <c r="N274" t="s">
        <v>30</v>
      </c>
      <c r="O274" t="s">
        <v>31</v>
      </c>
      <c r="Q274">
        <v>3</v>
      </c>
      <c r="R274" t="s">
        <v>32</v>
      </c>
      <c r="S274" t="s">
        <v>205</v>
      </c>
      <c r="T274">
        <v>16999</v>
      </c>
      <c r="U274" t="s">
        <v>206</v>
      </c>
      <c r="V274" t="s">
        <v>207</v>
      </c>
      <c r="W274">
        <v>1996</v>
      </c>
    </row>
    <row r="275" spans="1:23">
      <c r="A275">
        <v>7439976</v>
      </c>
      <c r="B275" t="s">
        <v>188</v>
      </c>
      <c r="C275" s="4" t="s">
        <v>189</v>
      </c>
      <c r="D275" t="s">
        <v>59</v>
      </c>
      <c r="E275" t="s">
        <v>60</v>
      </c>
      <c r="G275" t="s">
        <v>73</v>
      </c>
      <c r="H275" t="s">
        <v>28</v>
      </c>
      <c r="I275">
        <v>1.2</v>
      </c>
      <c r="L275" t="s">
        <v>29</v>
      </c>
      <c r="M275" t="s">
        <v>30</v>
      </c>
      <c r="N275" t="s">
        <v>30</v>
      </c>
      <c r="O275" t="s">
        <v>31</v>
      </c>
      <c r="Q275">
        <v>3</v>
      </c>
      <c r="R275" t="s">
        <v>32</v>
      </c>
      <c r="S275" t="s">
        <v>205</v>
      </c>
      <c r="T275">
        <v>16999</v>
      </c>
      <c r="U275" t="s">
        <v>206</v>
      </c>
      <c r="V275" t="s">
        <v>207</v>
      </c>
      <c r="W275">
        <v>1996</v>
      </c>
    </row>
    <row r="276" spans="1:23">
      <c r="A276">
        <v>7439976</v>
      </c>
      <c r="B276" t="s">
        <v>188</v>
      </c>
      <c r="C276" s="4" t="s">
        <v>189</v>
      </c>
      <c r="D276" t="s">
        <v>59</v>
      </c>
      <c r="E276" t="s">
        <v>60</v>
      </c>
      <c r="G276" t="s">
        <v>73</v>
      </c>
      <c r="H276" t="s">
        <v>28</v>
      </c>
      <c r="I276">
        <v>0.9</v>
      </c>
      <c r="L276" t="s">
        <v>29</v>
      </c>
      <c r="M276" t="s">
        <v>30</v>
      </c>
      <c r="N276" t="s">
        <v>30</v>
      </c>
      <c r="O276" t="s">
        <v>31</v>
      </c>
      <c r="Q276">
        <v>3</v>
      </c>
      <c r="R276" t="s">
        <v>32</v>
      </c>
      <c r="S276" t="s">
        <v>205</v>
      </c>
      <c r="T276">
        <v>16999</v>
      </c>
      <c r="U276" t="s">
        <v>206</v>
      </c>
      <c r="V276" t="s">
        <v>207</v>
      </c>
      <c r="W276">
        <v>1996</v>
      </c>
    </row>
    <row r="277" spans="1:23">
      <c r="A277">
        <v>7439976</v>
      </c>
      <c r="B277" t="s">
        <v>188</v>
      </c>
      <c r="C277" s="4" t="s">
        <v>189</v>
      </c>
      <c r="D277" t="s">
        <v>244</v>
      </c>
      <c r="E277" t="s">
        <v>245</v>
      </c>
      <c r="F277" t="s">
        <v>159</v>
      </c>
      <c r="G277" t="s">
        <v>50</v>
      </c>
      <c r="H277" t="s">
        <v>28</v>
      </c>
      <c r="I277">
        <v>0.11</v>
      </c>
      <c r="L277" t="s">
        <v>29</v>
      </c>
      <c r="M277" t="s">
        <v>30</v>
      </c>
      <c r="N277" t="s">
        <v>30</v>
      </c>
      <c r="O277" t="s">
        <v>246</v>
      </c>
      <c r="Q277">
        <v>4</v>
      </c>
      <c r="R277" t="s">
        <v>32</v>
      </c>
      <c r="S277" t="s">
        <v>247</v>
      </c>
      <c r="T277">
        <v>4327</v>
      </c>
      <c r="U277" t="s">
        <v>248</v>
      </c>
      <c r="V277" t="s">
        <v>249</v>
      </c>
      <c r="W277">
        <v>1986</v>
      </c>
    </row>
    <row r="278" spans="1:23">
      <c r="A278">
        <v>7439976</v>
      </c>
      <c r="B278" t="s">
        <v>188</v>
      </c>
      <c r="C278" s="4" t="s">
        <v>189</v>
      </c>
      <c r="D278" t="s">
        <v>244</v>
      </c>
      <c r="E278" t="s">
        <v>245</v>
      </c>
      <c r="F278" t="s">
        <v>159</v>
      </c>
      <c r="G278" t="s">
        <v>50</v>
      </c>
      <c r="H278" t="s">
        <v>28</v>
      </c>
      <c r="I278">
        <v>0.23</v>
      </c>
      <c r="L278" t="s">
        <v>29</v>
      </c>
      <c r="M278" t="s">
        <v>30</v>
      </c>
      <c r="N278" t="s">
        <v>30</v>
      </c>
      <c r="O278" t="s">
        <v>246</v>
      </c>
      <c r="Q278">
        <v>4</v>
      </c>
      <c r="R278" t="s">
        <v>32</v>
      </c>
      <c r="S278" t="s">
        <v>247</v>
      </c>
      <c r="T278">
        <v>4327</v>
      </c>
      <c r="U278" t="s">
        <v>248</v>
      </c>
      <c r="V278" t="s">
        <v>249</v>
      </c>
      <c r="W278">
        <v>1986</v>
      </c>
    </row>
    <row r="279" spans="1:23">
      <c r="A279">
        <v>7439976</v>
      </c>
      <c r="B279" t="s">
        <v>188</v>
      </c>
      <c r="C279" s="4" t="s">
        <v>189</v>
      </c>
      <c r="D279" t="s">
        <v>244</v>
      </c>
      <c r="E279" t="s">
        <v>245</v>
      </c>
      <c r="F279" t="s">
        <v>159</v>
      </c>
      <c r="G279" t="s">
        <v>50</v>
      </c>
      <c r="H279" t="s">
        <v>28</v>
      </c>
      <c r="I279">
        <v>0.22</v>
      </c>
      <c r="L279" t="s">
        <v>29</v>
      </c>
      <c r="M279" t="s">
        <v>30</v>
      </c>
      <c r="N279" t="s">
        <v>30</v>
      </c>
      <c r="O279" t="s">
        <v>246</v>
      </c>
      <c r="Q279">
        <v>4</v>
      </c>
      <c r="R279" t="s">
        <v>32</v>
      </c>
      <c r="S279" t="s">
        <v>247</v>
      </c>
      <c r="T279">
        <v>4327</v>
      </c>
      <c r="U279" t="s">
        <v>248</v>
      </c>
      <c r="V279" t="s">
        <v>249</v>
      </c>
      <c r="W279">
        <v>1986</v>
      </c>
    </row>
    <row r="280" spans="1:23">
      <c r="A280">
        <v>7439976</v>
      </c>
      <c r="B280" t="s">
        <v>188</v>
      </c>
      <c r="C280" s="4" t="s">
        <v>189</v>
      </c>
      <c r="D280" t="s">
        <v>250</v>
      </c>
      <c r="E280" t="s">
        <v>251</v>
      </c>
      <c r="F280" t="s">
        <v>159</v>
      </c>
      <c r="G280" t="s">
        <v>50</v>
      </c>
      <c r="H280" t="s">
        <v>28</v>
      </c>
      <c r="I280">
        <v>0.13</v>
      </c>
      <c r="L280" t="s">
        <v>29</v>
      </c>
      <c r="M280" t="s">
        <v>30</v>
      </c>
      <c r="N280" t="s">
        <v>30</v>
      </c>
      <c r="O280" t="s">
        <v>246</v>
      </c>
      <c r="Q280">
        <v>4</v>
      </c>
      <c r="R280" t="s">
        <v>32</v>
      </c>
      <c r="S280" t="s">
        <v>247</v>
      </c>
      <c r="T280">
        <v>4327</v>
      </c>
      <c r="U280" t="s">
        <v>248</v>
      </c>
      <c r="V280" t="s">
        <v>249</v>
      </c>
      <c r="W280">
        <v>1986</v>
      </c>
    </row>
    <row r="281" spans="1:23">
      <c r="A281">
        <v>7439976</v>
      </c>
      <c r="B281" t="s">
        <v>188</v>
      </c>
      <c r="C281" s="4" t="s">
        <v>189</v>
      </c>
      <c r="D281" t="s">
        <v>250</v>
      </c>
      <c r="E281" t="s">
        <v>251</v>
      </c>
      <c r="F281" t="s">
        <v>159</v>
      </c>
      <c r="G281" t="s">
        <v>50</v>
      </c>
      <c r="H281" t="s">
        <v>28</v>
      </c>
      <c r="I281">
        <v>0.14000000000000001</v>
      </c>
      <c r="L281" t="s">
        <v>29</v>
      </c>
      <c r="M281" t="s">
        <v>30</v>
      </c>
      <c r="N281" t="s">
        <v>30</v>
      </c>
      <c r="O281" t="s">
        <v>246</v>
      </c>
      <c r="Q281">
        <v>4</v>
      </c>
      <c r="R281" t="s">
        <v>32</v>
      </c>
      <c r="S281" t="s">
        <v>247</v>
      </c>
      <c r="T281">
        <v>4327</v>
      </c>
      <c r="U281" t="s">
        <v>248</v>
      </c>
      <c r="V281" t="s">
        <v>249</v>
      </c>
      <c r="W281">
        <v>1986</v>
      </c>
    </row>
    <row r="282" spans="1:23">
      <c r="A282">
        <v>7439976</v>
      </c>
      <c r="B282" t="s">
        <v>188</v>
      </c>
      <c r="C282" s="4" t="s">
        <v>189</v>
      </c>
      <c r="D282" t="s">
        <v>244</v>
      </c>
      <c r="E282" t="s">
        <v>245</v>
      </c>
      <c r="F282" t="s">
        <v>159</v>
      </c>
      <c r="G282" t="s">
        <v>50</v>
      </c>
      <c r="H282" t="s">
        <v>28</v>
      </c>
      <c r="I282">
        <v>0.33</v>
      </c>
      <c r="L282" t="s">
        <v>29</v>
      </c>
      <c r="M282" t="s">
        <v>30</v>
      </c>
      <c r="N282" t="s">
        <v>30</v>
      </c>
      <c r="O282" t="s">
        <v>246</v>
      </c>
      <c r="Q282">
        <v>4</v>
      </c>
      <c r="R282" t="s">
        <v>32</v>
      </c>
      <c r="S282" t="s">
        <v>247</v>
      </c>
      <c r="T282">
        <v>4327</v>
      </c>
      <c r="U282" t="s">
        <v>248</v>
      </c>
      <c r="V282" t="s">
        <v>249</v>
      </c>
      <c r="W282">
        <v>1986</v>
      </c>
    </row>
    <row r="283" spans="1:23">
      <c r="A283">
        <v>7439976</v>
      </c>
      <c r="B283" t="s">
        <v>188</v>
      </c>
      <c r="C283" s="4" t="s">
        <v>189</v>
      </c>
      <c r="D283" t="s">
        <v>201</v>
      </c>
      <c r="E283" t="s">
        <v>202</v>
      </c>
      <c r="G283" t="s">
        <v>27</v>
      </c>
      <c r="H283" t="s">
        <v>28</v>
      </c>
      <c r="I283">
        <v>0.3</v>
      </c>
      <c r="L283" t="s">
        <v>29</v>
      </c>
      <c r="M283" t="s">
        <v>30</v>
      </c>
      <c r="N283" t="s">
        <v>30</v>
      </c>
      <c r="O283" t="s">
        <v>31</v>
      </c>
      <c r="Q283">
        <v>4</v>
      </c>
      <c r="R283" t="s">
        <v>32</v>
      </c>
      <c r="S283" t="s">
        <v>192</v>
      </c>
      <c r="T283">
        <v>2002</v>
      </c>
      <c r="U283" t="s">
        <v>193</v>
      </c>
      <c r="V283" t="s">
        <v>194</v>
      </c>
      <c r="W283">
        <v>1972</v>
      </c>
    </row>
    <row r="284" spans="1:23">
      <c r="A284">
        <v>7439976</v>
      </c>
      <c r="B284" t="s">
        <v>188</v>
      </c>
      <c r="C284" s="4" t="s">
        <v>189</v>
      </c>
      <c r="D284" t="s">
        <v>195</v>
      </c>
      <c r="E284" t="s">
        <v>196</v>
      </c>
      <c r="G284" t="s">
        <v>27</v>
      </c>
      <c r="H284" t="s">
        <v>28</v>
      </c>
      <c r="I284">
        <v>0.22</v>
      </c>
      <c r="L284" t="s">
        <v>29</v>
      </c>
      <c r="M284" t="s">
        <v>30</v>
      </c>
      <c r="N284" t="s">
        <v>30</v>
      </c>
      <c r="O284" t="s">
        <v>31</v>
      </c>
      <c r="Q284">
        <v>4</v>
      </c>
      <c r="R284" t="s">
        <v>32</v>
      </c>
      <c r="S284" t="s">
        <v>192</v>
      </c>
      <c r="T284">
        <v>2002</v>
      </c>
      <c r="U284" t="s">
        <v>193</v>
      </c>
      <c r="V284" t="s">
        <v>194</v>
      </c>
      <c r="W284">
        <v>1972</v>
      </c>
    </row>
    <row r="285" spans="1:23">
      <c r="A285">
        <v>7439976</v>
      </c>
      <c r="B285" t="s">
        <v>188</v>
      </c>
      <c r="C285" s="4" t="s">
        <v>189</v>
      </c>
      <c r="D285" t="s">
        <v>197</v>
      </c>
      <c r="E285" t="s">
        <v>198</v>
      </c>
      <c r="G285" t="s">
        <v>27</v>
      </c>
      <c r="H285" t="s">
        <v>28</v>
      </c>
      <c r="I285">
        <v>0.11</v>
      </c>
      <c r="L285" t="s">
        <v>29</v>
      </c>
      <c r="M285" t="s">
        <v>30</v>
      </c>
      <c r="N285" t="s">
        <v>30</v>
      </c>
      <c r="O285" t="s">
        <v>31</v>
      </c>
      <c r="Q285">
        <v>4</v>
      </c>
      <c r="R285" t="s">
        <v>32</v>
      </c>
      <c r="S285" t="s">
        <v>192</v>
      </c>
      <c r="T285">
        <v>2002</v>
      </c>
      <c r="U285" t="s">
        <v>193</v>
      </c>
      <c r="V285" t="s">
        <v>194</v>
      </c>
      <c r="W285">
        <v>1972</v>
      </c>
    </row>
    <row r="286" spans="1:23">
      <c r="A286">
        <v>7439976</v>
      </c>
      <c r="B286" t="s">
        <v>188</v>
      </c>
      <c r="C286" s="4" t="s">
        <v>189</v>
      </c>
      <c r="D286" t="s">
        <v>190</v>
      </c>
      <c r="E286" t="s">
        <v>191</v>
      </c>
      <c r="G286" t="s">
        <v>27</v>
      </c>
      <c r="H286" t="s">
        <v>28</v>
      </c>
      <c r="I286">
        <v>0.09</v>
      </c>
      <c r="L286" t="s">
        <v>29</v>
      </c>
      <c r="M286" t="s">
        <v>30</v>
      </c>
      <c r="N286" t="s">
        <v>30</v>
      </c>
      <c r="O286" t="s">
        <v>31</v>
      </c>
      <c r="Q286">
        <v>4</v>
      </c>
      <c r="R286" t="s">
        <v>32</v>
      </c>
      <c r="S286" t="s">
        <v>192</v>
      </c>
      <c r="T286">
        <v>2002</v>
      </c>
      <c r="U286" t="s">
        <v>193</v>
      </c>
      <c r="V286" t="s">
        <v>194</v>
      </c>
      <c r="W286">
        <v>1972</v>
      </c>
    </row>
    <row r="287" spans="1:23">
      <c r="A287">
        <v>7439976</v>
      </c>
      <c r="B287" t="s">
        <v>188</v>
      </c>
      <c r="C287" s="4" t="s">
        <v>189</v>
      </c>
      <c r="D287" t="s">
        <v>199</v>
      </c>
      <c r="E287" t="s">
        <v>200</v>
      </c>
      <c r="G287" t="s">
        <v>27</v>
      </c>
      <c r="H287" t="s">
        <v>28</v>
      </c>
      <c r="I287">
        <v>0.14000000000000001</v>
      </c>
      <c r="L287" t="s">
        <v>29</v>
      </c>
      <c r="M287" t="s">
        <v>30</v>
      </c>
      <c r="N287" t="s">
        <v>30</v>
      </c>
      <c r="O287" t="s">
        <v>31</v>
      </c>
      <c r="Q287">
        <v>4</v>
      </c>
      <c r="R287" t="s">
        <v>32</v>
      </c>
      <c r="S287" t="s">
        <v>192</v>
      </c>
      <c r="T287">
        <v>2002</v>
      </c>
      <c r="U287" t="s">
        <v>193</v>
      </c>
      <c r="V287" t="s">
        <v>194</v>
      </c>
      <c r="W287">
        <v>1972</v>
      </c>
    </row>
    <row r="288" spans="1:23">
      <c r="A288">
        <v>7439976</v>
      </c>
      <c r="B288" t="s">
        <v>188</v>
      </c>
      <c r="C288" s="4" t="s">
        <v>189</v>
      </c>
      <c r="D288" t="s">
        <v>203</v>
      </c>
      <c r="E288" t="s">
        <v>204</v>
      </c>
      <c r="G288" t="s">
        <v>73</v>
      </c>
      <c r="H288" t="s">
        <v>28</v>
      </c>
      <c r="I288">
        <v>0.4</v>
      </c>
      <c r="L288" t="s">
        <v>29</v>
      </c>
      <c r="M288" t="s">
        <v>30</v>
      </c>
      <c r="N288" t="s">
        <v>30</v>
      </c>
      <c r="O288" t="s">
        <v>31</v>
      </c>
      <c r="Q288">
        <v>4</v>
      </c>
      <c r="R288" t="s">
        <v>32</v>
      </c>
      <c r="S288" t="s">
        <v>205</v>
      </c>
      <c r="T288">
        <v>16999</v>
      </c>
      <c r="U288" t="s">
        <v>206</v>
      </c>
      <c r="V288" t="s">
        <v>207</v>
      </c>
      <c r="W288">
        <v>1996</v>
      </c>
    </row>
    <row r="289" spans="1:23">
      <c r="A289">
        <v>7439976</v>
      </c>
      <c r="B289" t="s">
        <v>188</v>
      </c>
      <c r="C289" s="4" t="s">
        <v>189</v>
      </c>
      <c r="D289" t="s">
        <v>203</v>
      </c>
      <c r="E289" t="s">
        <v>204</v>
      </c>
      <c r="G289" t="s">
        <v>73</v>
      </c>
      <c r="H289" t="s">
        <v>28</v>
      </c>
      <c r="I289">
        <v>0.4</v>
      </c>
      <c r="L289" t="s">
        <v>29</v>
      </c>
      <c r="M289" t="s">
        <v>30</v>
      </c>
      <c r="N289" t="s">
        <v>30</v>
      </c>
      <c r="O289" t="s">
        <v>31</v>
      </c>
      <c r="Q289">
        <v>4</v>
      </c>
      <c r="R289" t="s">
        <v>32</v>
      </c>
      <c r="S289" t="s">
        <v>205</v>
      </c>
      <c r="T289">
        <v>16999</v>
      </c>
      <c r="U289" t="s">
        <v>206</v>
      </c>
      <c r="V289" t="s">
        <v>207</v>
      </c>
      <c r="W289">
        <v>1996</v>
      </c>
    </row>
    <row r="290" spans="1:23">
      <c r="A290">
        <v>7439976</v>
      </c>
      <c r="B290" t="s">
        <v>188</v>
      </c>
      <c r="C290" s="4" t="s">
        <v>189</v>
      </c>
      <c r="D290" t="s">
        <v>203</v>
      </c>
      <c r="E290" t="s">
        <v>204</v>
      </c>
      <c r="G290" t="s">
        <v>73</v>
      </c>
      <c r="H290" t="s">
        <v>28</v>
      </c>
      <c r="I290">
        <v>0.3</v>
      </c>
      <c r="L290" t="s">
        <v>29</v>
      </c>
      <c r="M290" t="s">
        <v>30</v>
      </c>
      <c r="N290" t="s">
        <v>30</v>
      </c>
      <c r="O290" t="s">
        <v>31</v>
      </c>
      <c r="Q290">
        <v>4</v>
      </c>
      <c r="R290" t="s">
        <v>32</v>
      </c>
      <c r="S290" t="s">
        <v>205</v>
      </c>
      <c r="T290">
        <v>16999</v>
      </c>
      <c r="U290" t="s">
        <v>206</v>
      </c>
      <c r="V290" t="s">
        <v>207</v>
      </c>
      <c r="W290">
        <v>1996</v>
      </c>
    </row>
    <row r="291" spans="1:23">
      <c r="A291">
        <v>7439976</v>
      </c>
      <c r="B291" t="s">
        <v>188</v>
      </c>
      <c r="C291" s="4" t="s">
        <v>189</v>
      </c>
      <c r="D291" t="s">
        <v>252</v>
      </c>
      <c r="E291" t="s">
        <v>253</v>
      </c>
      <c r="H291" t="s">
        <v>28</v>
      </c>
      <c r="I291">
        <v>9.9000000000000005E-2</v>
      </c>
      <c r="L291" t="s">
        <v>29</v>
      </c>
      <c r="M291" t="s">
        <v>30</v>
      </c>
      <c r="N291" t="s">
        <v>30</v>
      </c>
      <c r="O291" t="s">
        <v>31</v>
      </c>
      <c r="Q291">
        <v>4</v>
      </c>
      <c r="R291" t="s">
        <v>32</v>
      </c>
      <c r="S291" t="s">
        <v>254</v>
      </c>
      <c r="T291">
        <v>16825</v>
      </c>
      <c r="U291" t="s">
        <v>255</v>
      </c>
      <c r="V291" t="s">
        <v>256</v>
      </c>
      <c r="W291">
        <v>1993</v>
      </c>
    </row>
    <row r="292" spans="1:23">
      <c r="A292">
        <v>7439976</v>
      </c>
      <c r="B292" t="s">
        <v>188</v>
      </c>
      <c r="C292" s="4" t="s">
        <v>189</v>
      </c>
      <c r="D292" t="s">
        <v>252</v>
      </c>
      <c r="E292" t="s">
        <v>253</v>
      </c>
      <c r="G292" t="s">
        <v>50</v>
      </c>
      <c r="H292" t="s">
        <v>28</v>
      </c>
      <c r="I292">
        <v>9.9000000000000005E-2</v>
      </c>
      <c r="L292" t="s">
        <v>29</v>
      </c>
      <c r="M292" t="s">
        <v>30</v>
      </c>
      <c r="N292" t="s">
        <v>30</v>
      </c>
      <c r="O292" t="s">
        <v>31</v>
      </c>
      <c r="Q292">
        <v>4</v>
      </c>
      <c r="R292" t="s">
        <v>32</v>
      </c>
      <c r="S292" t="s">
        <v>257</v>
      </c>
      <c r="T292">
        <v>7385</v>
      </c>
      <c r="U292" t="s">
        <v>258</v>
      </c>
      <c r="V292" t="s">
        <v>259</v>
      </c>
      <c r="W292">
        <v>1992</v>
      </c>
    </row>
    <row r="293" spans="1:23">
      <c r="A293">
        <v>7439976</v>
      </c>
      <c r="B293" t="s">
        <v>188</v>
      </c>
      <c r="C293" s="4" t="s">
        <v>189</v>
      </c>
      <c r="D293" t="s">
        <v>213</v>
      </c>
      <c r="E293" t="s">
        <v>214</v>
      </c>
      <c r="F293" t="s">
        <v>104</v>
      </c>
      <c r="G293" t="s">
        <v>50</v>
      </c>
      <c r="H293" t="s">
        <v>28</v>
      </c>
      <c r="I293">
        <v>6.0600000000000001E-2</v>
      </c>
      <c r="L293" t="s">
        <v>29</v>
      </c>
      <c r="M293" t="s">
        <v>30</v>
      </c>
      <c r="N293" t="s">
        <v>30</v>
      </c>
      <c r="O293" t="s">
        <v>31</v>
      </c>
      <c r="Q293">
        <v>4</v>
      </c>
      <c r="R293" t="s">
        <v>32</v>
      </c>
      <c r="S293" t="s">
        <v>215</v>
      </c>
      <c r="T293">
        <v>4150</v>
      </c>
      <c r="U293" t="s">
        <v>216</v>
      </c>
      <c r="V293" t="s">
        <v>217</v>
      </c>
      <c r="W293">
        <v>1992</v>
      </c>
    </row>
    <row r="294" spans="1:23">
      <c r="A294">
        <v>7439976</v>
      </c>
      <c r="B294" t="s">
        <v>188</v>
      </c>
      <c r="C294" s="4" t="s">
        <v>189</v>
      </c>
      <c r="D294" t="s">
        <v>208</v>
      </c>
      <c r="E294" t="s">
        <v>209</v>
      </c>
      <c r="F294" t="s">
        <v>145</v>
      </c>
      <c r="H294" t="s">
        <v>28</v>
      </c>
      <c r="I294">
        <v>4.0000000000000001E-3</v>
      </c>
      <c r="J294">
        <v>2E-3</v>
      </c>
      <c r="K294">
        <v>6.0000000000000001E-3</v>
      </c>
      <c r="L294" t="s">
        <v>29</v>
      </c>
      <c r="M294" t="s">
        <v>30</v>
      </c>
      <c r="N294" t="s">
        <v>30</v>
      </c>
      <c r="O294" t="s">
        <v>31</v>
      </c>
      <c r="Q294">
        <v>4</v>
      </c>
      <c r="R294" t="s">
        <v>32</v>
      </c>
      <c r="S294" t="s">
        <v>210</v>
      </c>
      <c r="T294">
        <v>9522</v>
      </c>
      <c r="U294" t="s">
        <v>211</v>
      </c>
      <c r="V294" t="s">
        <v>212</v>
      </c>
      <c r="W294">
        <v>1991</v>
      </c>
    </row>
    <row r="295" spans="1:23">
      <c r="A295">
        <v>7439976</v>
      </c>
      <c r="B295" t="s">
        <v>188</v>
      </c>
      <c r="C295" s="4" t="s">
        <v>189</v>
      </c>
      <c r="D295" t="s">
        <v>260</v>
      </c>
      <c r="E295" t="s">
        <v>261</v>
      </c>
      <c r="H295" t="s">
        <v>28</v>
      </c>
      <c r="I295">
        <v>0.36</v>
      </c>
      <c r="L295" t="s">
        <v>29</v>
      </c>
      <c r="M295" t="s">
        <v>30</v>
      </c>
      <c r="N295" t="s">
        <v>30</v>
      </c>
      <c r="O295" t="s">
        <v>31</v>
      </c>
      <c r="Q295">
        <v>4</v>
      </c>
      <c r="R295" t="s">
        <v>32</v>
      </c>
      <c r="S295" t="s">
        <v>262</v>
      </c>
      <c r="T295">
        <v>3790</v>
      </c>
      <c r="U295" t="s">
        <v>263</v>
      </c>
      <c r="V295" t="s">
        <v>264</v>
      </c>
      <c r="W295">
        <v>1987</v>
      </c>
    </row>
    <row r="296" spans="1:23">
      <c r="A296">
        <v>7439976</v>
      </c>
      <c r="B296" t="s">
        <v>188</v>
      </c>
      <c r="C296" s="4" t="s">
        <v>189</v>
      </c>
      <c r="D296" t="s">
        <v>118</v>
      </c>
      <c r="E296" t="s">
        <v>119</v>
      </c>
      <c r="F296" t="s">
        <v>36</v>
      </c>
      <c r="H296" t="s">
        <v>28</v>
      </c>
      <c r="I296">
        <v>1.6299999999999999E-2</v>
      </c>
      <c r="L296" t="s">
        <v>29</v>
      </c>
      <c r="M296" t="s">
        <v>30</v>
      </c>
      <c r="N296" t="s">
        <v>30</v>
      </c>
      <c r="O296" t="s">
        <v>31</v>
      </c>
      <c r="Q296">
        <v>4</v>
      </c>
      <c r="R296" t="s">
        <v>32</v>
      </c>
      <c r="S296" t="s">
        <v>265</v>
      </c>
      <c r="T296">
        <v>19526</v>
      </c>
      <c r="U296" t="s">
        <v>266</v>
      </c>
      <c r="V296" t="s">
        <v>267</v>
      </c>
      <c r="W296">
        <v>1998</v>
      </c>
    </row>
    <row r="297" spans="1:23">
      <c r="A297">
        <v>7439976</v>
      </c>
      <c r="B297" t="s">
        <v>188</v>
      </c>
      <c r="C297" s="4" t="s">
        <v>189</v>
      </c>
      <c r="D297" t="s">
        <v>118</v>
      </c>
      <c r="E297" t="s">
        <v>119</v>
      </c>
      <c r="F297" t="s">
        <v>36</v>
      </c>
      <c r="H297" t="s">
        <v>28</v>
      </c>
      <c r="I297">
        <v>1.9699999999999999E-2</v>
      </c>
      <c r="L297" t="s">
        <v>29</v>
      </c>
      <c r="M297" t="s">
        <v>30</v>
      </c>
      <c r="N297" t="s">
        <v>30</v>
      </c>
      <c r="O297" t="s">
        <v>31</v>
      </c>
      <c r="Q297">
        <v>4</v>
      </c>
      <c r="R297" t="s">
        <v>32</v>
      </c>
      <c r="S297" t="s">
        <v>265</v>
      </c>
      <c r="T297">
        <v>19526</v>
      </c>
      <c r="U297" t="s">
        <v>266</v>
      </c>
      <c r="V297" t="s">
        <v>267</v>
      </c>
      <c r="W297">
        <v>1998</v>
      </c>
    </row>
    <row r="298" spans="1:23">
      <c r="A298">
        <v>7439976</v>
      </c>
      <c r="B298" t="s">
        <v>188</v>
      </c>
      <c r="C298" s="4" t="s">
        <v>189</v>
      </c>
      <c r="D298" t="s">
        <v>118</v>
      </c>
      <c r="E298" t="s">
        <v>119</v>
      </c>
      <c r="F298" t="s">
        <v>36</v>
      </c>
      <c r="H298" t="s">
        <v>28</v>
      </c>
      <c r="I298">
        <v>1.8599999999999998E-2</v>
      </c>
      <c r="L298" t="s">
        <v>29</v>
      </c>
      <c r="M298" t="s">
        <v>30</v>
      </c>
      <c r="N298" t="s">
        <v>30</v>
      </c>
      <c r="O298" t="s">
        <v>31</v>
      </c>
      <c r="Q298">
        <v>4</v>
      </c>
      <c r="R298" t="s">
        <v>32</v>
      </c>
      <c r="S298" t="s">
        <v>265</v>
      </c>
      <c r="T298">
        <v>19526</v>
      </c>
      <c r="U298" t="s">
        <v>266</v>
      </c>
      <c r="V298" t="s">
        <v>267</v>
      </c>
      <c r="W298">
        <v>1998</v>
      </c>
    </row>
    <row r="299" spans="1:23">
      <c r="A299">
        <v>7439976</v>
      </c>
      <c r="B299" t="s">
        <v>188</v>
      </c>
      <c r="C299" s="4" t="s">
        <v>189</v>
      </c>
      <c r="D299" t="s">
        <v>118</v>
      </c>
      <c r="E299" t="s">
        <v>119</v>
      </c>
      <c r="F299" t="s">
        <v>36</v>
      </c>
      <c r="H299" t="s">
        <v>28</v>
      </c>
      <c r="I299">
        <v>1.78E-2</v>
      </c>
      <c r="L299" t="s">
        <v>29</v>
      </c>
      <c r="M299" t="s">
        <v>30</v>
      </c>
      <c r="N299" t="s">
        <v>30</v>
      </c>
      <c r="O299" t="s">
        <v>31</v>
      </c>
      <c r="Q299">
        <v>4</v>
      </c>
      <c r="R299" t="s">
        <v>32</v>
      </c>
      <c r="S299" t="s">
        <v>265</v>
      </c>
      <c r="T299">
        <v>19526</v>
      </c>
      <c r="U299" t="s">
        <v>266</v>
      </c>
      <c r="V299" t="s">
        <v>267</v>
      </c>
      <c r="W299">
        <v>1998</v>
      </c>
    </row>
    <row r="300" spans="1:23">
      <c r="A300">
        <v>7439976</v>
      </c>
      <c r="B300" t="s">
        <v>188</v>
      </c>
      <c r="C300" s="4" t="s">
        <v>189</v>
      </c>
      <c r="D300" t="s">
        <v>118</v>
      </c>
      <c r="E300" t="s">
        <v>119</v>
      </c>
      <c r="F300" t="s">
        <v>36</v>
      </c>
      <c r="H300" t="s">
        <v>28</v>
      </c>
      <c r="I300">
        <v>2.1700000000000001E-2</v>
      </c>
      <c r="L300" t="s">
        <v>29</v>
      </c>
      <c r="M300" t="s">
        <v>30</v>
      </c>
      <c r="N300" t="s">
        <v>30</v>
      </c>
      <c r="O300" t="s">
        <v>31</v>
      </c>
      <c r="Q300">
        <v>4</v>
      </c>
      <c r="R300" t="s">
        <v>32</v>
      </c>
      <c r="S300" t="s">
        <v>265</v>
      </c>
      <c r="T300">
        <v>19526</v>
      </c>
      <c r="U300" t="s">
        <v>266</v>
      </c>
      <c r="V300" t="s">
        <v>267</v>
      </c>
      <c r="W300">
        <v>1998</v>
      </c>
    </row>
    <row r="301" spans="1:23">
      <c r="A301">
        <v>7439976</v>
      </c>
      <c r="B301" t="s">
        <v>188</v>
      </c>
      <c r="C301" s="4" t="s">
        <v>189</v>
      </c>
      <c r="D301" t="s">
        <v>118</v>
      </c>
      <c r="E301" t="s">
        <v>119</v>
      </c>
      <c r="F301" t="s">
        <v>36</v>
      </c>
      <c r="H301" t="s">
        <v>28</v>
      </c>
      <c r="I301">
        <v>1.83E-2</v>
      </c>
      <c r="L301" t="s">
        <v>29</v>
      </c>
      <c r="M301" t="s">
        <v>30</v>
      </c>
      <c r="N301" t="s">
        <v>30</v>
      </c>
      <c r="O301" t="s">
        <v>31</v>
      </c>
      <c r="Q301">
        <v>4</v>
      </c>
      <c r="R301" t="s">
        <v>32</v>
      </c>
      <c r="S301" t="s">
        <v>265</v>
      </c>
      <c r="T301">
        <v>19526</v>
      </c>
      <c r="U301" t="s">
        <v>266</v>
      </c>
      <c r="V301" t="s">
        <v>267</v>
      </c>
      <c r="W301">
        <v>1998</v>
      </c>
    </row>
    <row r="302" spans="1:23">
      <c r="A302">
        <v>7439976</v>
      </c>
      <c r="B302" t="s">
        <v>188</v>
      </c>
      <c r="C302" s="4" t="s">
        <v>189</v>
      </c>
      <c r="D302" t="s">
        <v>118</v>
      </c>
      <c r="E302" t="s">
        <v>119</v>
      </c>
      <c r="F302" t="s">
        <v>36</v>
      </c>
      <c r="H302" t="s">
        <v>28</v>
      </c>
      <c r="I302">
        <v>2.1499999999999998E-2</v>
      </c>
      <c r="L302" t="s">
        <v>29</v>
      </c>
      <c r="M302" t="s">
        <v>30</v>
      </c>
      <c r="N302" t="s">
        <v>30</v>
      </c>
      <c r="O302" t="s">
        <v>31</v>
      </c>
      <c r="Q302">
        <v>4</v>
      </c>
      <c r="R302" t="s">
        <v>32</v>
      </c>
      <c r="S302" t="s">
        <v>265</v>
      </c>
      <c r="T302">
        <v>19526</v>
      </c>
      <c r="U302" t="s">
        <v>266</v>
      </c>
      <c r="V302" t="s">
        <v>267</v>
      </c>
      <c r="W302">
        <v>1998</v>
      </c>
    </row>
    <row r="303" spans="1:23">
      <c r="A303">
        <v>7439976</v>
      </c>
      <c r="B303" t="s">
        <v>188</v>
      </c>
      <c r="C303" s="4" t="s">
        <v>189</v>
      </c>
      <c r="D303" t="s">
        <v>118</v>
      </c>
      <c r="E303" t="s">
        <v>119</v>
      </c>
      <c r="F303" t="s">
        <v>36</v>
      </c>
      <c r="H303" t="s">
        <v>28</v>
      </c>
      <c r="I303">
        <v>2.1100000000000001E-2</v>
      </c>
      <c r="L303" t="s">
        <v>29</v>
      </c>
      <c r="M303" t="s">
        <v>30</v>
      </c>
      <c r="N303" t="s">
        <v>30</v>
      </c>
      <c r="O303" t="s">
        <v>31</v>
      </c>
      <c r="Q303">
        <v>4</v>
      </c>
      <c r="R303" t="s">
        <v>32</v>
      </c>
      <c r="S303" t="s">
        <v>265</v>
      </c>
      <c r="T303">
        <v>19526</v>
      </c>
      <c r="U303" t="s">
        <v>266</v>
      </c>
      <c r="V303" t="s">
        <v>267</v>
      </c>
      <c r="W303">
        <v>1998</v>
      </c>
    </row>
    <row r="304" spans="1:23">
      <c r="A304">
        <v>7439976</v>
      </c>
      <c r="B304" t="s">
        <v>188</v>
      </c>
      <c r="C304" s="4" t="s">
        <v>189</v>
      </c>
      <c r="D304" t="s">
        <v>118</v>
      </c>
      <c r="E304" t="s">
        <v>119</v>
      </c>
      <c r="F304" t="s">
        <v>36</v>
      </c>
      <c r="H304" t="s">
        <v>28</v>
      </c>
      <c r="I304">
        <v>1.72E-2</v>
      </c>
      <c r="L304" t="s">
        <v>29</v>
      </c>
      <c r="M304" t="s">
        <v>30</v>
      </c>
      <c r="N304" t="s">
        <v>30</v>
      </c>
      <c r="O304" t="s">
        <v>31</v>
      </c>
      <c r="Q304">
        <v>4</v>
      </c>
      <c r="R304" t="s">
        <v>32</v>
      </c>
      <c r="S304" t="s">
        <v>265</v>
      </c>
      <c r="T304">
        <v>19526</v>
      </c>
      <c r="U304" t="s">
        <v>266</v>
      </c>
      <c r="V304" t="s">
        <v>267</v>
      </c>
      <c r="W304">
        <v>1998</v>
      </c>
    </row>
    <row r="305" spans="1:23">
      <c r="A305">
        <v>7439976</v>
      </c>
      <c r="B305" t="s">
        <v>188</v>
      </c>
      <c r="C305" s="4" t="s">
        <v>189</v>
      </c>
      <c r="D305" t="s">
        <v>118</v>
      </c>
      <c r="E305" t="s">
        <v>119</v>
      </c>
      <c r="F305" t="s">
        <v>36</v>
      </c>
      <c r="H305" t="s">
        <v>28</v>
      </c>
      <c r="I305">
        <v>1.9099999999999999E-2</v>
      </c>
      <c r="L305" t="s">
        <v>29</v>
      </c>
      <c r="M305" t="s">
        <v>30</v>
      </c>
      <c r="N305" t="s">
        <v>30</v>
      </c>
      <c r="O305" t="s">
        <v>31</v>
      </c>
      <c r="Q305">
        <v>4</v>
      </c>
      <c r="R305" t="s">
        <v>32</v>
      </c>
      <c r="S305" t="s">
        <v>265</v>
      </c>
      <c r="T305">
        <v>19526</v>
      </c>
      <c r="U305" t="s">
        <v>266</v>
      </c>
      <c r="V305" t="s">
        <v>267</v>
      </c>
      <c r="W305">
        <v>1998</v>
      </c>
    </row>
    <row r="306" spans="1:23">
      <c r="A306">
        <v>7439976</v>
      </c>
      <c r="B306" t="s">
        <v>188</v>
      </c>
      <c r="C306" s="4" t="s">
        <v>189</v>
      </c>
      <c r="D306" t="s">
        <v>118</v>
      </c>
      <c r="E306" t="s">
        <v>119</v>
      </c>
      <c r="F306" t="s">
        <v>36</v>
      </c>
      <c r="H306" t="s">
        <v>28</v>
      </c>
      <c r="I306">
        <v>2.07E-2</v>
      </c>
      <c r="L306" t="s">
        <v>29</v>
      </c>
      <c r="M306" t="s">
        <v>30</v>
      </c>
      <c r="N306" t="s">
        <v>30</v>
      </c>
      <c r="O306" t="s">
        <v>31</v>
      </c>
      <c r="Q306">
        <v>4</v>
      </c>
      <c r="R306" t="s">
        <v>32</v>
      </c>
      <c r="S306" t="s">
        <v>265</v>
      </c>
      <c r="T306">
        <v>19526</v>
      </c>
      <c r="U306" t="s">
        <v>266</v>
      </c>
      <c r="V306" t="s">
        <v>267</v>
      </c>
      <c r="W306">
        <v>1998</v>
      </c>
    </row>
    <row r="307" spans="1:23">
      <c r="A307">
        <v>7439976</v>
      </c>
      <c r="B307" t="s">
        <v>188</v>
      </c>
      <c r="C307" s="4" t="s">
        <v>189</v>
      </c>
      <c r="D307" t="s">
        <v>118</v>
      </c>
      <c r="E307" t="s">
        <v>119</v>
      </c>
      <c r="F307" t="s">
        <v>36</v>
      </c>
      <c r="H307" t="s">
        <v>28</v>
      </c>
      <c r="I307">
        <v>1.6799999999999999E-2</v>
      </c>
      <c r="L307" t="s">
        <v>29</v>
      </c>
      <c r="M307" t="s">
        <v>30</v>
      </c>
      <c r="N307" t="s">
        <v>30</v>
      </c>
      <c r="O307" t="s">
        <v>31</v>
      </c>
      <c r="Q307">
        <v>4</v>
      </c>
      <c r="R307" t="s">
        <v>32</v>
      </c>
      <c r="S307" t="s">
        <v>265</v>
      </c>
      <c r="T307">
        <v>19526</v>
      </c>
      <c r="U307" t="s">
        <v>266</v>
      </c>
      <c r="V307" t="s">
        <v>267</v>
      </c>
      <c r="W307">
        <v>1998</v>
      </c>
    </row>
    <row r="308" spans="1:23">
      <c r="A308">
        <v>7439976</v>
      </c>
      <c r="B308" t="s">
        <v>188</v>
      </c>
      <c r="C308" s="4" t="s">
        <v>189</v>
      </c>
      <c r="D308" t="s">
        <v>250</v>
      </c>
      <c r="E308" t="s">
        <v>251</v>
      </c>
      <c r="F308" t="s">
        <v>159</v>
      </c>
      <c r="G308" t="s">
        <v>50</v>
      </c>
      <c r="H308" t="s">
        <v>28</v>
      </c>
      <c r="I308">
        <v>0.38</v>
      </c>
      <c r="J308">
        <v>0.26</v>
      </c>
      <c r="K308">
        <v>0.55000000000000004</v>
      </c>
      <c r="L308" t="s">
        <v>29</v>
      </c>
      <c r="M308" t="s">
        <v>30</v>
      </c>
      <c r="N308" t="s">
        <v>30</v>
      </c>
      <c r="O308" t="s">
        <v>31</v>
      </c>
      <c r="Q308">
        <v>4</v>
      </c>
      <c r="R308" t="s">
        <v>32</v>
      </c>
      <c r="S308" t="s">
        <v>247</v>
      </c>
      <c r="T308">
        <v>4327</v>
      </c>
      <c r="U308" t="s">
        <v>248</v>
      </c>
      <c r="V308" t="s">
        <v>249</v>
      </c>
      <c r="W308">
        <v>1986</v>
      </c>
    </row>
    <row r="309" spans="1:23">
      <c r="A309">
        <v>7439976</v>
      </c>
      <c r="B309" t="s">
        <v>188</v>
      </c>
      <c r="C309" s="4" t="s">
        <v>189</v>
      </c>
      <c r="D309" t="s">
        <v>244</v>
      </c>
      <c r="E309" t="s">
        <v>245</v>
      </c>
      <c r="F309" t="s">
        <v>159</v>
      </c>
      <c r="G309" t="s">
        <v>50</v>
      </c>
      <c r="H309" t="s">
        <v>28</v>
      </c>
      <c r="I309">
        <v>0.42</v>
      </c>
      <c r="J309">
        <v>0.28999999999999998</v>
      </c>
      <c r="K309">
        <v>0.6</v>
      </c>
      <c r="L309" t="s">
        <v>29</v>
      </c>
      <c r="M309" t="s">
        <v>30</v>
      </c>
      <c r="N309" t="s">
        <v>30</v>
      </c>
      <c r="O309" t="s">
        <v>31</v>
      </c>
      <c r="Q309">
        <v>4</v>
      </c>
      <c r="R309" t="s">
        <v>32</v>
      </c>
      <c r="S309" t="s">
        <v>247</v>
      </c>
      <c r="T309">
        <v>4327</v>
      </c>
      <c r="U309" t="s">
        <v>248</v>
      </c>
      <c r="V309" t="s">
        <v>249</v>
      </c>
      <c r="W309">
        <v>1986</v>
      </c>
    </row>
    <row r="310" spans="1:23">
      <c r="A310">
        <v>7439976</v>
      </c>
      <c r="B310" t="s">
        <v>188</v>
      </c>
      <c r="C310" s="4" t="s">
        <v>189</v>
      </c>
      <c r="D310" t="s">
        <v>244</v>
      </c>
      <c r="E310" t="s">
        <v>245</v>
      </c>
      <c r="F310" t="s">
        <v>159</v>
      </c>
      <c r="G310" t="s">
        <v>50</v>
      </c>
      <c r="H310" t="s">
        <v>28</v>
      </c>
      <c r="I310">
        <v>0.5</v>
      </c>
      <c r="J310">
        <v>0.33</v>
      </c>
      <c r="K310">
        <v>0.75</v>
      </c>
      <c r="L310" t="s">
        <v>29</v>
      </c>
      <c r="M310" t="s">
        <v>30</v>
      </c>
      <c r="N310" t="s">
        <v>30</v>
      </c>
      <c r="O310" t="s">
        <v>31</v>
      </c>
      <c r="Q310">
        <v>4</v>
      </c>
      <c r="R310" t="s">
        <v>32</v>
      </c>
      <c r="S310" t="s">
        <v>247</v>
      </c>
      <c r="T310">
        <v>4327</v>
      </c>
      <c r="U310" t="s">
        <v>248</v>
      </c>
      <c r="V310" t="s">
        <v>249</v>
      </c>
      <c r="W310">
        <v>1986</v>
      </c>
    </row>
    <row r="311" spans="1:23">
      <c r="A311">
        <v>7439976</v>
      </c>
      <c r="B311" t="s">
        <v>188</v>
      </c>
      <c r="C311" s="4" t="s">
        <v>189</v>
      </c>
      <c r="D311" t="s">
        <v>244</v>
      </c>
      <c r="E311" t="s">
        <v>245</v>
      </c>
      <c r="F311" t="s">
        <v>159</v>
      </c>
      <c r="G311" t="s">
        <v>50</v>
      </c>
      <c r="H311" t="s">
        <v>28</v>
      </c>
      <c r="I311">
        <v>0.65</v>
      </c>
      <c r="J311">
        <v>0.43</v>
      </c>
      <c r="K311">
        <v>0.99</v>
      </c>
      <c r="L311" t="s">
        <v>29</v>
      </c>
      <c r="M311" t="s">
        <v>30</v>
      </c>
      <c r="N311" t="s">
        <v>30</v>
      </c>
      <c r="O311" t="s">
        <v>31</v>
      </c>
      <c r="Q311">
        <v>4</v>
      </c>
      <c r="R311" t="s">
        <v>32</v>
      </c>
      <c r="S311" t="s">
        <v>247</v>
      </c>
      <c r="T311">
        <v>4327</v>
      </c>
      <c r="U311" t="s">
        <v>248</v>
      </c>
      <c r="V311" t="s">
        <v>249</v>
      </c>
      <c r="W311">
        <v>1986</v>
      </c>
    </row>
    <row r="312" spans="1:23">
      <c r="A312">
        <v>7439976</v>
      </c>
      <c r="B312" t="s">
        <v>188</v>
      </c>
      <c r="C312" s="4" t="s">
        <v>189</v>
      </c>
      <c r="D312" t="s">
        <v>250</v>
      </c>
      <c r="E312" t="s">
        <v>251</v>
      </c>
      <c r="F312" t="s">
        <v>159</v>
      </c>
      <c r="G312" t="s">
        <v>50</v>
      </c>
      <c r="H312" t="s">
        <v>28</v>
      </c>
      <c r="I312">
        <v>0.33</v>
      </c>
      <c r="J312">
        <v>0.24</v>
      </c>
      <c r="K312">
        <v>0.46</v>
      </c>
      <c r="L312" t="s">
        <v>29</v>
      </c>
      <c r="M312" t="s">
        <v>30</v>
      </c>
      <c r="N312" t="s">
        <v>30</v>
      </c>
      <c r="O312" t="s">
        <v>31</v>
      </c>
      <c r="Q312">
        <v>4</v>
      </c>
      <c r="R312" t="s">
        <v>32</v>
      </c>
      <c r="S312" t="s">
        <v>247</v>
      </c>
      <c r="T312">
        <v>4327</v>
      </c>
      <c r="U312" t="s">
        <v>248</v>
      </c>
      <c r="V312" t="s">
        <v>249</v>
      </c>
      <c r="W312">
        <v>1986</v>
      </c>
    </row>
    <row r="313" spans="1:23">
      <c r="A313">
        <v>7439976</v>
      </c>
      <c r="B313" t="s">
        <v>188</v>
      </c>
      <c r="C313" s="4" t="s">
        <v>189</v>
      </c>
      <c r="D313" t="s">
        <v>244</v>
      </c>
      <c r="E313" t="s">
        <v>245</v>
      </c>
      <c r="F313" t="s">
        <v>68</v>
      </c>
      <c r="G313" t="s">
        <v>50</v>
      </c>
      <c r="H313" t="s">
        <v>28</v>
      </c>
      <c r="J313">
        <v>0.32</v>
      </c>
      <c r="K313">
        <v>1</v>
      </c>
      <c r="L313" t="s">
        <v>29</v>
      </c>
      <c r="M313" t="s">
        <v>30</v>
      </c>
      <c r="N313" t="s">
        <v>30</v>
      </c>
      <c r="O313" t="s">
        <v>31</v>
      </c>
      <c r="Q313">
        <v>4</v>
      </c>
      <c r="R313" t="s">
        <v>32</v>
      </c>
      <c r="S313" t="s">
        <v>247</v>
      </c>
      <c r="T313">
        <v>4327</v>
      </c>
      <c r="U313" t="s">
        <v>248</v>
      </c>
      <c r="V313" t="s">
        <v>249</v>
      </c>
      <c r="W313">
        <v>1986</v>
      </c>
    </row>
    <row r="314" spans="1:23">
      <c r="A314">
        <v>7439976</v>
      </c>
      <c r="B314" t="s">
        <v>188</v>
      </c>
      <c r="C314" s="4" t="s">
        <v>189</v>
      </c>
      <c r="D314" t="s">
        <v>244</v>
      </c>
      <c r="E314" t="s">
        <v>245</v>
      </c>
      <c r="F314" t="s">
        <v>159</v>
      </c>
      <c r="G314" t="s">
        <v>50</v>
      </c>
      <c r="H314" t="s">
        <v>28</v>
      </c>
      <c r="I314">
        <v>0.35</v>
      </c>
      <c r="J314">
        <v>0.26</v>
      </c>
      <c r="K314">
        <v>0.47</v>
      </c>
      <c r="L314" t="s">
        <v>29</v>
      </c>
      <c r="M314" t="s">
        <v>30</v>
      </c>
      <c r="N314" t="s">
        <v>30</v>
      </c>
      <c r="O314" t="s">
        <v>31</v>
      </c>
      <c r="Q314">
        <v>4</v>
      </c>
      <c r="R314" t="s">
        <v>32</v>
      </c>
      <c r="S314" t="s">
        <v>247</v>
      </c>
      <c r="T314">
        <v>4327</v>
      </c>
      <c r="U314" t="s">
        <v>248</v>
      </c>
      <c r="V314" t="s">
        <v>249</v>
      </c>
      <c r="W314">
        <v>1986</v>
      </c>
    </row>
    <row r="315" spans="1:23">
      <c r="A315">
        <v>7439976</v>
      </c>
      <c r="B315" t="s">
        <v>188</v>
      </c>
      <c r="C315" s="4" t="s">
        <v>189</v>
      </c>
      <c r="D315" t="s">
        <v>244</v>
      </c>
      <c r="E315" t="s">
        <v>245</v>
      </c>
      <c r="F315" t="s">
        <v>159</v>
      </c>
      <c r="G315" t="s">
        <v>50</v>
      </c>
      <c r="H315" t="s">
        <v>28</v>
      </c>
      <c r="I315">
        <v>1.3</v>
      </c>
      <c r="L315" t="s">
        <v>29</v>
      </c>
      <c r="M315" t="s">
        <v>30</v>
      </c>
      <c r="N315" t="s">
        <v>30</v>
      </c>
      <c r="O315" t="s">
        <v>268</v>
      </c>
      <c r="Q315">
        <v>4</v>
      </c>
      <c r="R315" t="s">
        <v>32</v>
      </c>
      <c r="S315" t="s">
        <v>247</v>
      </c>
      <c r="T315">
        <v>4327</v>
      </c>
      <c r="U315" t="s">
        <v>248</v>
      </c>
      <c r="V315" t="s">
        <v>249</v>
      </c>
      <c r="W315">
        <v>1986</v>
      </c>
    </row>
    <row r="316" spans="1:23">
      <c r="A316">
        <v>7439976</v>
      </c>
      <c r="B316" t="s">
        <v>188</v>
      </c>
      <c r="C316" s="4" t="s">
        <v>189</v>
      </c>
      <c r="D316" t="s">
        <v>244</v>
      </c>
      <c r="E316" t="s">
        <v>245</v>
      </c>
      <c r="F316" t="s">
        <v>159</v>
      </c>
      <c r="G316" t="s">
        <v>50</v>
      </c>
      <c r="H316" t="s">
        <v>28</v>
      </c>
      <c r="I316">
        <v>0.57999999999999996</v>
      </c>
      <c r="L316" t="s">
        <v>29</v>
      </c>
      <c r="M316" t="s">
        <v>30</v>
      </c>
      <c r="N316" t="s">
        <v>30</v>
      </c>
      <c r="O316" t="s">
        <v>268</v>
      </c>
      <c r="Q316">
        <v>4</v>
      </c>
      <c r="R316" t="s">
        <v>32</v>
      </c>
      <c r="S316" t="s">
        <v>247</v>
      </c>
      <c r="T316">
        <v>4327</v>
      </c>
      <c r="U316" t="s">
        <v>248</v>
      </c>
      <c r="V316" t="s">
        <v>249</v>
      </c>
      <c r="W316">
        <v>1986</v>
      </c>
    </row>
    <row r="317" spans="1:23">
      <c r="A317">
        <v>7439976</v>
      </c>
      <c r="B317" t="s">
        <v>188</v>
      </c>
      <c r="C317" s="4" t="s">
        <v>189</v>
      </c>
      <c r="D317" t="s">
        <v>250</v>
      </c>
      <c r="E317" t="s">
        <v>251</v>
      </c>
      <c r="F317" t="s">
        <v>159</v>
      </c>
      <c r="G317" t="s">
        <v>50</v>
      </c>
      <c r="H317" t="s">
        <v>28</v>
      </c>
      <c r="I317">
        <v>0.85</v>
      </c>
      <c r="L317" t="s">
        <v>29</v>
      </c>
      <c r="M317" t="s">
        <v>30</v>
      </c>
      <c r="N317" t="s">
        <v>30</v>
      </c>
      <c r="O317" t="s">
        <v>268</v>
      </c>
      <c r="Q317">
        <v>4</v>
      </c>
      <c r="R317" t="s">
        <v>32</v>
      </c>
      <c r="S317" t="s">
        <v>247</v>
      </c>
      <c r="T317">
        <v>4327</v>
      </c>
      <c r="U317" t="s">
        <v>248</v>
      </c>
      <c r="V317" t="s">
        <v>249</v>
      </c>
      <c r="W317">
        <v>1986</v>
      </c>
    </row>
    <row r="318" spans="1:23">
      <c r="A318">
        <v>7439976</v>
      </c>
      <c r="B318" t="s">
        <v>188</v>
      </c>
      <c r="C318" s="4" t="s">
        <v>189</v>
      </c>
      <c r="D318" t="s">
        <v>244</v>
      </c>
      <c r="E318" t="s">
        <v>245</v>
      </c>
      <c r="F318" t="s">
        <v>159</v>
      </c>
      <c r="G318" t="s">
        <v>50</v>
      </c>
      <c r="H318" t="s">
        <v>28</v>
      </c>
      <c r="I318">
        <v>1.1200000000000001</v>
      </c>
      <c r="L318" t="s">
        <v>29</v>
      </c>
      <c r="M318" t="s">
        <v>30</v>
      </c>
      <c r="N318" t="s">
        <v>30</v>
      </c>
      <c r="O318" t="s">
        <v>268</v>
      </c>
      <c r="Q318">
        <v>4</v>
      </c>
      <c r="R318" t="s">
        <v>32</v>
      </c>
      <c r="S318" t="s">
        <v>247</v>
      </c>
      <c r="T318">
        <v>4327</v>
      </c>
      <c r="U318" t="s">
        <v>248</v>
      </c>
      <c r="V318" t="s">
        <v>249</v>
      </c>
      <c r="W318">
        <v>1986</v>
      </c>
    </row>
    <row r="319" spans="1:23">
      <c r="A319">
        <v>7439976</v>
      </c>
      <c r="B319" t="s">
        <v>188</v>
      </c>
      <c r="C319" s="4" t="s">
        <v>189</v>
      </c>
      <c r="D319" t="s">
        <v>250</v>
      </c>
      <c r="E319" t="s">
        <v>251</v>
      </c>
      <c r="F319" t="s">
        <v>159</v>
      </c>
      <c r="G319" t="s">
        <v>50</v>
      </c>
      <c r="H319" t="s">
        <v>28</v>
      </c>
      <c r="I319">
        <v>0.95</v>
      </c>
      <c r="L319" t="s">
        <v>29</v>
      </c>
      <c r="M319" t="s">
        <v>30</v>
      </c>
      <c r="N319" t="s">
        <v>30</v>
      </c>
      <c r="O319" t="s">
        <v>268</v>
      </c>
      <c r="Q319">
        <v>4</v>
      </c>
      <c r="R319" t="s">
        <v>32</v>
      </c>
      <c r="S319" t="s">
        <v>247</v>
      </c>
      <c r="T319">
        <v>4327</v>
      </c>
      <c r="U319" t="s">
        <v>248</v>
      </c>
      <c r="V319" t="s">
        <v>249</v>
      </c>
      <c r="W319">
        <v>1986</v>
      </c>
    </row>
    <row r="320" spans="1:23">
      <c r="A320">
        <v>7439976</v>
      </c>
      <c r="B320" t="s">
        <v>188</v>
      </c>
      <c r="C320" s="4" t="s">
        <v>189</v>
      </c>
      <c r="D320" t="s">
        <v>244</v>
      </c>
      <c r="E320" t="s">
        <v>245</v>
      </c>
      <c r="F320" t="s">
        <v>159</v>
      </c>
      <c r="G320" t="s">
        <v>50</v>
      </c>
      <c r="H320" t="s">
        <v>28</v>
      </c>
      <c r="I320">
        <v>1.6</v>
      </c>
      <c r="L320" t="s">
        <v>29</v>
      </c>
      <c r="M320" t="s">
        <v>30</v>
      </c>
      <c r="N320" t="s">
        <v>30</v>
      </c>
      <c r="O320" t="s">
        <v>268</v>
      </c>
      <c r="Q320">
        <v>4</v>
      </c>
      <c r="R320" t="s">
        <v>32</v>
      </c>
      <c r="S320" t="s">
        <v>247</v>
      </c>
      <c r="T320">
        <v>4327</v>
      </c>
      <c r="U320" t="s">
        <v>248</v>
      </c>
      <c r="V320" t="s">
        <v>249</v>
      </c>
      <c r="W320">
        <v>1986</v>
      </c>
    </row>
    <row r="321" spans="1:23">
      <c r="A321">
        <v>7439976</v>
      </c>
      <c r="B321" t="s">
        <v>188</v>
      </c>
      <c r="C321" s="4" t="s">
        <v>189</v>
      </c>
      <c r="D321" t="s">
        <v>134</v>
      </c>
      <c r="E321" t="s">
        <v>135</v>
      </c>
      <c r="H321" t="s">
        <v>28</v>
      </c>
      <c r="I321">
        <v>0.55000000000000004</v>
      </c>
      <c r="L321" t="s">
        <v>29</v>
      </c>
      <c r="M321" t="s">
        <v>30</v>
      </c>
      <c r="N321" t="s">
        <v>30</v>
      </c>
      <c r="O321" t="s">
        <v>31</v>
      </c>
      <c r="Q321">
        <v>4</v>
      </c>
      <c r="R321" t="s">
        <v>32</v>
      </c>
      <c r="S321" t="s">
        <v>269</v>
      </c>
      <c r="T321">
        <v>120926</v>
      </c>
      <c r="U321" t="s">
        <v>270</v>
      </c>
      <c r="V321" t="s">
        <v>271</v>
      </c>
      <c r="W321">
        <v>1980</v>
      </c>
    </row>
    <row r="322" spans="1:23">
      <c r="A322">
        <v>7439976</v>
      </c>
      <c r="B322" t="s">
        <v>188</v>
      </c>
      <c r="C322" s="4" t="s">
        <v>189</v>
      </c>
      <c r="D322" t="s">
        <v>87</v>
      </c>
      <c r="E322" t="s">
        <v>88</v>
      </c>
      <c r="F322" t="s">
        <v>159</v>
      </c>
      <c r="G322" t="s">
        <v>50</v>
      </c>
      <c r="H322" t="s">
        <v>28</v>
      </c>
      <c r="I322">
        <v>0.71</v>
      </c>
      <c r="L322" t="s">
        <v>29</v>
      </c>
      <c r="M322" t="s">
        <v>30</v>
      </c>
      <c r="N322" t="s">
        <v>30</v>
      </c>
      <c r="O322" t="s">
        <v>31</v>
      </c>
      <c r="Q322">
        <v>4</v>
      </c>
      <c r="R322" t="s">
        <v>32</v>
      </c>
      <c r="S322" t="s">
        <v>272</v>
      </c>
      <c r="T322">
        <v>45566</v>
      </c>
      <c r="U322" t="s">
        <v>273</v>
      </c>
      <c r="V322" t="s">
        <v>274</v>
      </c>
      <c r="W322">
        <v>1995</v>
      </c>
    </row>
    <row r="323" spans="1:23">
      <c r="A323">
        <v>7439976</v>
      </c>
      <c r="B323" t="s">
        <v>188</v>
      </c>
      <c r="C323" s="4" t="s">
        <v>189</v>
      </c>
      <c r="D323" t="s">
        <v>87</v>
      </c>
      <c r="E323" t="s">
        <v>88</v>
      </c>
      <c r="F323" t="s">
        <v>159</v>
      </c>
      <c r="G323" t="s">
        <v>50</v>
      </c>
      <c r="H323" t="s">
        <v>28</v>
      </c>
      <c r="I323">
        <v>0.77</v>
      </c>
      <c r="L323" t="s">
        <v>29</v>
      </c>
      <c r="M323" t="s">
        <v>30</v>
      </c>
      <c r="N323" t="s">
        <v>30</v>
      </c>
      <c r="O323" t="s">
        <v>31</v>
      </c>
      <c r="Q323">
        <v>4</v>
      </c>
      <c r="R323" t="s">
        <v>32</v>
      </c>
      <c r="S323" t="s">
        <v>272</v>
      </c>
      <c r="T323">
        <v>45566</v>
      </c>
      <c r="U323" t="s">
        <v>273</v>
      </c>
      <c r="V323" t="s">
        <v>274</v>
      </c>
      <c r="W323">
        <v>1995</v>
      </c>
    </row>
    <row r="324" spans="1:23">
      <c r="A324">
        <v>7439976</v>
      </c>
      <c r="B324" t="s">
        <v>188</v>
      </c>
      <c r="C324" s="4" t="s">
        <v>189</v>
      </c>
      <c r="D324" t="s">
        <v>87</v>
      </c>
      <c r="E324" t="s">
        <v>88</v>
      </c>
      <c r="F324" t="s">
        <v>159</v>
      </c>
      <c r="G324" t="s">
        <v>50</v>
      </c>
      <c r="H324" t="s">
        <v>28</v>
      </c>
      <c r="I324">
        <v>0.94</v>
      </c>
      <c r="L324" t="s">
        <v>29</v>
      </c>
      <c r="M324" t="s">
        <v>30</v>
      </c>
      <c r="N324" t="s">
        <v>30</v>
      </c>
      <c r="O324" t="s">
        <v>31</v>
      </c>
      <c r="Q324">
        <v>4</v>
      </c>
      <c r="R324" t="s">
        <v>32</v>
      </c>
      <c r="S324" t="s">
        <v>272</v>
      </c>
      <c r="T324">
        <v>7085</v>
      </c>
      <c r="U324" t="s">
        <v>275</v>
      </c>
      <c r="V324" t="s">
        <v>276</v>
      </c>
      <c r="W324">
        <v>1992</v>
      </c>
    </row>
    <row r="325" spans="1:23">
      <c r="A325">
        <v>7439976</v>
      </c>
      <c r="B325" t="s">
        <v>188</v>
      </c>
      <c r="C325" s="4" t="s">
        <v>189</v>
      </c>
      <c r="D325" t="s">
        <v>87</v>
      </c>
      <c r="E325" t="s">
        <v>88</v>
      </c>
      <c r="F325" t="s">
        <v>159</v>
      </c>
      <c r="G325" t="s">
        <v>50</v>
      </c>
      <c r="H325" t="s">
        <v>28</v>
      </c>
      <c r="I325">
        <v>0.71</v>
      </c>
      <c r="L325" t="s">
        <v>29</v>
      </c>
      <c r="M325" t="s">
        <v>30</v>
      </c>
      <c r="N325" t="s">
        <v>30</v>
      </c>
      <c r="O325" t="s">
        <v>31</v>
      </c>
      <c r="Q325">
        <v>4</v>
      </c>
      <c r="R325" t="s">
        <v>32</v>
      </c>
      <c r="S325" t="s">
        <v>272</v>
      </c>
      <c r="T325">
        <v>7085</v>
      </c>
      <c r="U325" t="s">
        <v>275</v>
      </c>
      <c r="V325" t="s">
        <v>276</v>
      </c>
      <c r="W325">
        <v>1992</v>
      </c>
    </row>
    <row r="326" spans="1:23">
      <c r="A326">
        <v>7439976</v>
      </c>
      <c r="B326" t="s">
        <v>188</v>
      </c>
      <c r="C326" s="4" t="s">
        <v>189</v>
      </c>
      <c r="D326" t="s">
        <v>87</v>
      </c>
      <c r="E326" t="s">
        <v>88</v>
      </c>
      <c r="F326" t="s">
        <v>159</v>
      </c>
      <c r="G326" t="s">
        <v>50</v>
      </c>
      <c r="H326" t="s">
        <v>28</v>
      </c>
      <c r="I326">
        <v>0.56999999999999995</v>
      </c>
      <c r="L326" t="s">
        <v>29</v>
      </c>
      <c r="M326" t="s">
        <v>30</v>
      </c>
      <c r="N326" t="s">
        <v>30</v>
      </c>
      <c r="O326" t="s">
        <v>31</v>
      </c>
      <c r="Q326">
        <v>4</v>
      </c>
      <c r="R326" t="s">
        <v>32</v>
      </c>
      <c r="S326" t="s">
        <v>272</v>
      </c>
      <c r="T326">
        <v>7085</v>
      </c>
      <c r="U326" t="s">
        <v>275</v>
      </c>
      <c r="V326" t="s">
        <v>276</v>
      </c>
      <c r="W326">
        <v>1992</v>
      </c>
    </row>
    <row r="327" spans="1:23">
      <c r="A327">
        <v>7439976</v>
      </c>
      <c r="B327" t="s">
        <v>188</v>
      </c>
      <c r="C327" s="4" t="s">
        <v>189</v>
      </c>
      <c r="D327" t="s">
        <v>87</v>
      </c>
      <c r="E327" t="s">
        <v>88</v>
      </c>
      <c r="F327" t="s">
        <v>159</v>
      </c>
      <c r="G327" t="s">
        <v>50</v>
      </c>
      <c r="H327" t="s">
        <v>28</v>
      </c>
      <c r="I327">
        <v>0.62</v>
      </c>
      <c r="L327" t="s">
        <v>29</v>
      </c>
      <c r="M327" t="s">
        <v>30</v>
      </c>
      <c r="N327" t="s">
        <v>30</v>
      </c>
      <c r="O327" t="s">
        <v>31</v>
      </c>
      <c r="Q327">
        <v>4</v>
      </c>
      <c r="R327" t="s">
        <v>32</v>
      </c>
      <c r="S327" t="s">
        <v>272</v>
      </c>
      <c r="T327">
        <v>7085</v>
      </c>
      <c r="U327" t="s">
        <v>275</v>
      </c>
      <c r="V327" t="s">
        <v>276</v>
      </c>
      <c r="W327">
        <v>1992</v>
      </c>
    </row>
    <row r="328" spans="1:23">
      <c r="A328">
        <v>7439976</v>
      </c>
      <c r="B328" t="s">
        <v>188</v>
      </c>
      <c r="C328" s="4" t="s">
        <v>189</v>
      </c>
      <c r="D328" t="s">
        <v>87</v>
      </c>
      <c r="E328" t="s">
        <v>88</v>
      </c>
      <c r="F328" t="s">
        <v>159</v>
      </c>
      <c r="G328" t="s">
        <v>50</v>
      </c>
      <c r="H328" t="s">
        <v>28</v>
      </c>
      <c r="I328">
        <v>0.77</v>
      </c>
      <c r="L328" t="s">
        <v>29</v>
      </c>
      <c r="M328" t="s">
        <v>30</v>
      </c>
      <c r="N328" t="s">
        <v>30</v>
      </c>
      <c r="O328" t="s">
        <v>31</v>
      </c>
      <c r="Q328">
        <v>4</v>
      </c>
      <c r="R328" t="s">
        <v>32</v>
      </c>
      <c r="S328" t="s">
        <v>272</v>
      </c>
      <c r="T328">
        <v>7085</v>
      </c>
      <c r="U328" t="s">
        <v>275</v>
      </c>
      <c r="V328" t="s">
        <v>276</v>
      </c>
      <c r="W328">
        <v>1992</v>
      </c>
    </row>
    <row r="329" spans="1:23">
      <c r="A329">
        <v>7439976</v>
      </c>
      <c r="B329" t="s">
        <v>188</v>
      </c>
      <c r="C329" s="4" t="s">
        <v>189</v>
      </c>
      <c r="D329" t="s">
        <v>87</v>
      </c>
      <c r="E329" t="s">
        <v>88</v>
      </c>
      <c r="F329" t="s">
        <v>159</v>
      </c>
      <c r="G329" t="s">
        <v>50</v>
      </c>
      <c r="H329" t="s">
        <v>28</v>
      </c>
      <c r="I329">
        <v>0.16</v>
      </c>
      <c r="L329" t="s">
        <v>29</v>
      </c>
      <c r="M329" t="s">
        <v>30</v>
      </c>
      <c r="N329" t="s">
        <v>30</v>
      </c>
      <c r="O329" t="s">
        <v>31</v>
      </c>
      <c r="Q329">
        <v>4</v>
      </c>
      <c r="R329" t="s">
        <v>32</v>
      </c>
      <c r="S329" t="s">
        <v>272</v>
      </c>
      <c r="T329">
        <v>7085</v>
      </c>
      <c r="U329" t="s">
        <v>275</v>
      </c>
      <c r="V329" t="s">
        <v>276</v>
      </c>
      <c r="W329">
        <v>1992</v>
      </c>
    </row>
    <row r="330" spans="1:23">
      <c r="A330">
        <v>7439976</v>
      </c>
      <c r="B330" t="s">
        <v>188</v>
      </c>
      <c r="C330" s="4" t="s">
        <v>189</v>
      </c>
      <c r="D330" t="s">
        <v>277</v>
      </c>
      <c r="E330" t="s">
        <v>278</v>
      </c>
      <c r="G330" t="s">
        <v>27</v>
      </c>
      <c r="H330" t="s">
        <v>28</v>
      </c>
      <c r="I330">
        <v>3.5999999999999997E-2</v>
      </c>
      <c r="J330">
        <v>3.2000000000000001E-2</v>
      </c>
      <c r="K330">
        <v>3.9E-2</v>
      </c>
      <c r="L330" t="s">
        <v>29</v>
      </c>
      <c r="M330" t="s">
        <v>30</v>
      </c>
      <c r="N330" t="s">
        <v>30</v>
      </c>
      <c r="O330" t="s">
        <v>31</v>
      </c>
      <c r="Q330">
        <v>4</v>
      </c>
      <c r="R330" t="s">
        <v>32</v>
      </c>
      <c r="S330" t="s">
        <v>279</v>
      </c>
      <c r="T330">
        <v>82668</v>
      </c>
      <c r="U330" t="s">
        <v>280</v>
      </c>
      <c r="V330" t="s">
        <v>281</v>
      </c>
      <c r="W330">
        <v>1985</v>
      </c>
    </row>
    <row r="331" spans="1:23">
      <c r="A331">
        <v>7439976</v>
      </c>
      <c r="B331" t="s">
        <v>188</v>
      </c>
      <c r="C331" s="4" t="s">
        <v>189</v>
      </c>
      <c r="D331" t="s">
        <v>282</v>
      </c>
      <c r="E331" t="s">
        <v>283</v>
      </c>
      <c r="G331" t="s">
        <v>27</v>
      </c>
      <c r="H331" t="s">
        <v>28</v>
      </c>
      <c r="I331">
        <v>7.0000000000000007E-2</v>
      </c>
      <c r="J331">
        <v>0.06</v>
      </c>
      <c r="K331">
        <v>0.08</v>
      </c>
      <c r="L331" t="s">
        <v>29</v>
      </c>
      <c r="M331" t="s">
        <v>30</v>
      </c>
      <c r="N331" t="s">
        <v>30</v>
      </c>
      <c r="O331" t="s">
        <v>31</v>
      </c>
      <c r="Q331">
        <v>4</v>
      </c>
      <c r="R331" t="s">
        <v>32</v>
      </c>
      <c r="S331" t="s">
        <v>279</v>
      </c>
      <c r="T331">
        <v>82668</v>
      </c>
      <c r="U331" t="s">
        <v>280</v>
      </c>
      <c r="V331" t="s">
        <v>281</v>
      </c>
      <c r="W331">
        <v>1985</v>
      </c>
    </row>
    <row r="332" spans="1:23">
      <c r="A332">
        <v>7439976</v>
      </c>
      <c r="B332" t="s">
        <v>188</v>
      </c>
      <c r="C332" s="4" t="s">
        <v>189</v>
      </c>
      <c r="D332" t="s">
        <v>87</v>
      </c>
      <c r="E332" t="s">
        <v>88</v>
      </c>
      <c r="H332" t="s">
        <v>28</v>
      </c>
      <c r="I332">
        <v>0.5</v>
      </c>
      <c r="L332" t="s">
        <v>29</v>
      </c>
      <c r="M332" t="s">
        <v>30</v>
      </c>
      <c r="N332" t="s">
        <v>30</v>
      </c>
      <c r="O332" t="s">
        <v>31</v>
      </c>
      <c r="Q332">
        <v>4</v>
      </c>
      <c r="R332" t="s">
        <v>32</v>
      </c>
      <c r="S332" t="s">
        <v>284</v>
      </c>
      <c r="T332">
        <v>17040</v>
      </c>
      <c r="U332" t="s">
        <v>285</v>
      </c>
      <c r="V332" t="s">
        <v>286</v>
      </c>
      <c r="W332">
        <v>1993</v>
      </c>
    </row>
    <row r="333" spans="1:23">
      <c r="A333">
        <v>7439976</v>
      </c>
      <c r="B333" t="s">
        <v>188</v>
      </c>
      <c r="C333" s="4" t="s">
        <v>189</v>
      </c>
      <c r="D333" t="s">
        <v>87</v>
      </c>
      <c r="E333" t="s">
        <v>88</v>
      </c>
      <c r="G333" t="s">
        <v>27</v>
      </c>
      <c r="H333" t="s">
        <v>28</v>
      </c>
      <c r="I333">
        <v>0.18</v>
      </c>
      <c r="L333" t="s">
        <v>29</v>
      </c>
      <c r="M333" t="s">
        <v>30</v>
      </c>
      <c r="N333" t="s">
        <v>30</v>
      </c>
      <c r="O333" t="s">
        <v>31</v>
      </c>
      <c r="Q333">
        <v>4</v>
      </c>
      <c r="R333" t="s">
        <v>32</v>
      </c>
      <c r="S333" t="s">
        <v>192</v>
      </c>
      <c r="T333">
        <v>2002</v>
      </c>
      <c r="U333" t="s">
        <v>193</v>
      </c>
      <c r="V333" t="s">
        <v>194</v>
      </c>
      <c r="W333">
        <v>1972</v>
      </c>
    </row>
    <row r="334" spans="1:23">
      <c r="A334">
        <v>7439976</v>
      </c>
      <c r="B334" t="s">
        <v>188</v>
      </c>
      <c r="C334" s="4" t="s">
        <v>189</v>
      </c>
      <c r="D334" t="s">
        <v>59</v>
      </c>
      <c r="E334" t="s">
        <v>60</v>
      </c>
      <c r="G334" t="s">
        <v>73</v>
      </c>
      <c r="H334" t="s">
        <v>28</v>
      </c>
      <c r="I334">
        <v>0.9</v>
      </c>
      <c r="L334" t="s">
        <v>29</v>
      </c>
      <c r="M334" t="s">
        <v>30</v>
      </c>
      <c r="N334" t="s">
        <v>30</v>
      </c>
      <c r="O334" t="s">
        <v>31</v>
      </c>
      <c r="Q334">
        <v>4</v>
      </c>
      <c r="R334" t="s">
        <v>32</v>
      </c>
      <c r="S334" t="s">
        <v>205</v>
      </c>
      <c r="T334">
        <v>16999</v>
      </c>
      <c r="U334" t="s">
        <v>206</v>
      </c>
      <c r="V334" t="s">
        <v>207</v>
      </c>
      <c r="W334">
        <v>1996</v>
      </c>
    </row>
    <row r="335" spans="1:23">
      <c r="A335">
        <v>7439976</v>
      </c>
      <c r="B335" t="s">
        <v>188</v>
      </c>
      <c r="C335" s="4" t="s">
        <v>189</v>
      </c>
      <c r="D335" t="s">
        <v>59</v>
      </c>
      <c r="E335" t="s">
        <v>60</v>
      </c>
      <c r="G335" t="s">
        <v>73</v>
      </c>
      <c r="H335" t="s">
        <v>28</v>
      </c>
      <c r="I335">
        <v>1.2</v>
      </c>
      <c r="L335" t="s">
        <v>29</v>
      </c>
      <c r="M335" t="s">
        <v>30</v>
      </c>
      <c r="N335" t="s">
        <v>30</v>
      </c>
      <c r="O335" t="s">
        <v>31</v>
      </c>
      <c r="Q335">
        <v>4</v>
      </c>
      <c r="R335" t="s">
        <v>32</v>
      </c>
      <c r="S335" t="s">
        <v>205</v>
      </c>
      <c r="T335">
        <v>16999</v>
      </c>
      <c r="U335" t="s">
        <v>206</v>
      </c>
      <c r="V335" t="s">
        <v>207</v>
      </c>
      <c r="W335">
        <v>1996</v>
      </c>
    </row>
    <row r="336" spans="1:23">
      <c r="A336">
        <v>7439976</v>
      </c>
      <c r="B336" t="s">
        <v>188</v>
      </c>
      <c r="C336" s="4" t="s">
        <v>189</v>
      </c>
      <c r="D336" t="s">
        <v>59</v>
      </c>
      <c r="E336" t="s">
        <v>60</v>
      </c>
      <c r="G336" t="s">
        <v>73</v>
      </c>
      <c r="H336" t="s">
        <v>28</v>
      </c>
      <c r="I336">
        <v>1</v>
      </c>
      <c r="L336" t="s">
        <v>29</v>
      </c>
      <c r="M336" t="s">
        <v>30</v>
      </c>
      <c r="N336" t="s">
        <v>30</v>
      </c>
      <c r="O336" t="s">
        <v>31</v>
      </c>
      <c r="Q336">
        <v>4</v>
      </c>
      <c r="R336" t="s">
        <v>32</v>
      </c>
      <c r="S336" t="s">
        <v>205</v>
      </c>
      <c r="T336">
        <v>16999</v>
      </c>
      <c r="U336" t="s">
        <v>206</v>
      </c>
      <c r="V336" t="s">
        <v>207</v>
      </c>
      <c r="W336">
        <v>1996</v>
      </c>
    </row>
    <row r="337" spans="1:23">
      <c r="A337">
        <v>7439976</v>
      </c>
      <c r="B337" t="s">
        <v>188</v>
      </c>
      <c r="C337" s="4" t="s">
        <v>189</v>
      </c>
      <c r="D337" t="s">
        <v>87</v>
      </c>
      <c r="E337" t="s">
        <v>88</v>
      </c>
      <c r="F337" t="s">
        <v>159</v>
      </c>
      <c r="G337" t="s">
        <v>50</v>
      </c>
      <c r="H337" t="s">
        <v>28</v>
      </c>
      <c r="I337">
        <v>0.16</v>
      </c>
      <c r="L337" t="s">
        <v>29</v>
      </c>
      <c r="M337" t="s">
        <v>30</v>
      </c>
      <c r="N337" t="s">
        <v>30</v>
      </c>
      <c r="O337" t="s">
        <v>31</v>
      </c>
      <c r="Q337">
        <v>4</v>
      </c>
      <c r="R337" t="s">
        <v>32</v>
      </c>
      <c r="S337" t="s">
        <v>272</v>
      </c>
      <c r="T337">
        <v>45566</v>
      </c>
      <c r="U337" t="s">
        <v>273</v>
      </c>
      <c r="V337" t="s">
        <v>274</v>
      </c>
      <c r="W337">
        <v>1995</v>
      </c>
    </row>
    <row r="338" spans="1:23">
      <c r="A338">
        <v>7439976</v>
      </c>
      <c r="B338" t="s">
        <v>188</v>
      </c>
      <c r="C338" s="4" t="s">
        <v>189</v>
      </c>
      <c r="D338" t="s">
        <v>287</v>
      </c>
      <c r="E338" t="s">
        <v>288</v>
      </c>
      <c r="G338" t="s">
        <v>136</v>
      </c>
      <c r="H338" t="s">
        <v>28</v>
      </c>
      <c r="I338">
        <v>0.2</v>
      </c>
      <c r="L338" t="s">
        <v>29</v>
      </c>
      <c r="M338" t="s">
        <v>30</v>
      </c>
      <c r="N338" t="s">
        <v>30</v>
      </c>
      <c r="O338" t="s">
        <v>31</v>
      </c>
      <c r="Q338">
        <v>4</v>
      </c>
      <c r="R338" t="s">
        <v>32</v>
      </c>
      <c r="S338" t="s">
        <v>289</v>
      </c>
      <c r="T338">
        <v>61447</v>
      </c>
      <c r="U338" t="s">
        <v>290</v>
      </c>
      <c r="V338" t="s">
        <v>291</v>
      </c>
      <c r="W338">
        <v>1999</v>
      </c>
    </row>
    <row r="339" spans="1:23">
      <c r="A339">
        <v>7439976</v>
      </c>
      <c r="B339" t="s">
        <v>188</v>
      </c>
      <c r="C339" s="4" t="s">
        <v>189</v>
      </c>
      <c r="D339" t="s">
        <v>48</v>
      </c>
      <c r="E339" t="s">
        <v>49</v>
      </c>
      <c r="H339" t="s">
        <v>28</v>
      </c>
      <c r="I339">
        <v>3.3000000000000002E-2</v>
      </c>
      <c r="L339" t="s">
        <v>29</v>
      </c>
      <c r="M339" t="s">
        <v>30</v>
      </c>
      <c r="N339" t="s">
        <v>30</v>
      </c>
      <c r="O339" t="s">
        <v>31</v>
      </c>
      <c r="Q339">
        <v>4</v>
      </c>
      <c r="R339" t="s">
        <v>32</v>
      </c>
      <c r="S339" t="s">
        <v>269</v>
      </c>
      <c r="T339">
        <v>120926</v>
      </c>
      <c r="U339" t="s">
        <v>270</v>
      </c>
      <c r="V339" t="s">
        <v>271</v>
      </c>
      <c r="W339">
        <v>1980</v>
      </c>
    </row>
    <row r="340" spans="1:23">
      <c r="A340">
        <v>7439976</v>
      </c>
      <c r="B340" t="s">
        <v>188</v>
      </c>
      <c r="C340" s="4" t="s">
        <v>189</v>
      </c>
      <c r="D340" t="s">
        <v>82</v>
      </c>
      <c r="E340" t="s">
        <v>83</v>
      </c>
      <c r="G340" t="s">
        <v>50</v>
      </c>
      <c r="H340" t="s">
        <v>28</v>
      </c>
      <c r="I340">
        <v>0.12</v>
      </c>
      <c r="L340" t="s">
        <v>29</v>
      </c>
      <c r="M340" t="s">
        <v>30</v>
      </c>
      <c r="N340" t="s">
        <v>30</v>
      </c>
      <c r="O340" t="s">
        <v>31</v>
      </c>
      <c r="Q340">
        <v>7</v>
      </c>
      <c r="R340" t="s">
        <v>32</v>
      </c>
      <c r="S340" t="s">
        <v>292</v>
      </c>
      <c r="T340">
        <v>4943</v>
      </c>
      <c r="U340" t="s">
        <v>293</v>
      </c>
      <c r="V340" t="s">
        <v>294</v>
      </c>
      <c r="W340">
        <v>1979</v>
      </c>
    </row>
    <row r="341" spans="1:23">
      <c r="A341">
        <v>7439976</v>
      </c>
      <c r="B341" t="s">
        <v>188</v>
      </c>
      <c r="C341" s="4" t="s">
        <v>189</v>
      </c>
      <c r="D341" t="s">
        <v>213</v>
      </c>
      <c r="E341" t="s">
        <v>214</v>
      </c>
      <c r="F341" t="s">
        <v>104</v>
      </c>
      <c r="G341" t="s">
        <v>50</v>
      </c>
      <c r="H341" t="s">
        <v>28</v>
      </c>
      <c r="I341">
        <v>6.8099999999999994E-2</v>
      </c>
      <c r="L341" t="s">
        <v>29</v>
      </c>
      <c r="M341" t="s">
        <v>30</v>
      </c>
      <c r="N341" t="s">
        <v>30</v>
      </c>
      <c r="O341" t="s">
        <v>31</v>
      </c>
      <c r="Q341">
        <v>8</v>
      </c>
      <c r="R341" t="s">
        <v>32</v>
      </c>
      <c r="S341" t="s">
        <v>215</v>
      </c>
      <c r="T341">
        <v>4150</v>
      </c>
      <c r="U341" t="s">
        <v>216</v>
      </c>
      <c r="V341" t="s">
        <v>217</v>
      </c>
      <c r="W341">
        <v>1992</v>
      </c>
    </row>
    <row r="342" spans="1:23">
      <c r="A342">
        <v>7439976</v>
      </c>
      <c r="B342" t="s">
        <v>188</v>
      </c>
      <c r="C342" s="4" t="s">
        <v>189</v>
      </c>
      <c r="D342" t="s">
        <v>82</v>
      </c>
      <c r="E342" t="s">
        <v>83</v>
      </c>
      <c r="F342" t="s">
        <v>295</v>
      </c>
      <c r="G342" t="s">
        <v>73</v>
      </c>
      <c r="H342" t="s">
        <v>28</v>
      </c>
      <c r="I342">
        <v>6.9999999999999999E-4</v>
      </c>
      <c r="L342" t="s">
        <v>29</v>
      </c>
      <c r="M342" t="s">
        <v>30</v>
      </c>
      <c r="N342" t="s">
        <v>30</v>
      </c>
      <c r="O342" t="s">
        <v>31</v>
      </c>
      <c r="Q342">
        <v>8</v>
      </c>
      <c r="R342" t="s">
        <v>32</v>
      </c>
      <c r="S342" t="s">
        <v>296</v>
      </c>
      <c r="T342">
        <v>48</v>
      </c>
      <c r="U342" t="s">
        <v>297</v>
      </c>
      <c r="V342" t="s">
        <v>298</v>
      </c>
      <c r="W342">
        <v>1984</v>
      </c>
    </row>
    <row r="343" spans="1:23">
      <c r="A343">
        <v>7439976</v>
      </c>
      <c r="B343" t="s">
        <v>188</v>
      </c>
      <c r="C343" s="4" t="s">
        <v>189</v>
      </c>
      <c r="D343" t="s">
        <v>48</v>
      </c>
      <c r="E343" t="s">
        <v>49</v>
      </c>
      <c r="G343" t="s">
        <v>50</v>
      </c>
      <c r="H343" t="s">
        <v>28</v>
      </c>
      <c r="I343">
        <v>5.0000000000000001E-3</v>
      </c>
      <c r="L343" t="s">
        <v>29</v>
      </c>
      <c r="M343" t="s">
        <v>30</v>
      </c>
      <c r="N343" t="s">
        <v>30</v>
      </c>
      <c r="O343" t="s">
        <v>31</v>
      </c>
      <c r="Q343">
        <v>28</v>
      </c>
      <c r="R343" t="s">
        <v>32</v>
      </c>
      <c r="S343" t="s">
        <v>292</v>
      </c>
      <c r="T343">
        <v>4943</v>
      </c>
      <c r="U343" t="s">
        <v>293</v>
      </c>
      <c r="V343" t="s">
        <v>294</v>
      </c>
      <c r="W343">
        <v>1979</v>
      </c>
    </row>
    <row r="344" spans="1:23">
      <c r="A344">
        <v>7439976</v>
      </c>
      <c r="B344" t="s">
        <v>188</v>
      </c>
      <c r="C344" t="s">
        <v>189</v>
      </c>
      <c r="D344" t="s">
        <v>236</v>
      </c>
      <c r="E344" t="s">
        <v>237</v>
      </c>
      <c r="G344" t="s">
        <v>27</v>
      </c>
      <c r="H344" t="s">
        <v>28</v>
      </c>
      <c r="I344">
        <v>4.6020000000000003</v>
      </c>
      <c r="L344" t="s">
        <v>29</v>
      </c>
      <c r="M344" t="s">
        <v>30</v>
      </c>
      <c r="N344" t="s">
        <v>30</v>
      </c>
      <c r="O344" t="s">
        <v>31</v>
      </c>
      <c r="Q344">
        <v>30.44</v>
      </c>
      <c r="R344" t="s">
        <v>32</v>
      </c>
      <c r="S344" t="s">
        <v>241</v>
      </c>
      <c r="T344">
        <v>7624</v>
      </c>
      <c r="U344" t="s">
        <v>242</v>
      </c>
      <c r="V344" t="s">
        <v>243</v>
      </c>
      <c r="W344">
        <v>1991</v>
      </c>
    </row>
    <row r="345" spans="1:23">
      <c r="A345">
        <v>7439976</v>
      </c>
      <c r="B345" t="s">
        <v>188</v>
      </c>
      <c r="C345" t="s">
        <v>189</v>
      </c>
      <c r="D345" t="s">
        <v>236</v>
      </c>
      <c r="E345" t="s">
        <v>237</v>
      </c>
      <c r="G345" t="s">
        <v>27</v>
      </c>
      <c r="H345" t="s">
        <v>28</v>
      </c>
      <c r="I345">
        <v>3.7869999999999999</v>
      </c>
      <c r="L345" t="s">
        <v>29</v>
      </c>
      <c r="M345" t="s">
        <v>30</v>
      </c>
      <c r="N345" t="s">
        <v>30</v>
      </c>
      <c r="O345" t="s">
        <v>31</v>
      </c>
      <c r="Q345">
        <v>60.88</v>
      </c>
      <c r="R345" t="s">
        <v>32</v>
      </c>
      <c r="S345" t="s">
        <v>241</v>
      </c>
      <c r="T345">
        <v>7624</v>
      </c>
      <c r="U345" t="s">
        <v>242</v>
      </c>
      <c r="V345" t="s">
        <v>243</v>
      </c>
      <c r="W345">
        <v>1991</v>
      </c>
    </row>
    <row r="346" spans="1:23">
      <c r="A346">
        <v>7439976</v>
      </c>
      <c r="B346" t="s">
        <v>188</v>
      </c>
      <c r="C346" t="s">
        <v>189</v>
      </c>
      <c r="D346" t="s">
        <v>236</v>
      </c>
      <c r="E346" t="s">
        <v>237</v>
      </c>
      <c r="G346" t="s">
        <v>27</v>
      </c>
      <c r="H346" t="s">
        <v>28</v>
      </c>
      <c r="I346">
        <v>6.3550000000000004</v>
      </c>
      <c r="L346" t="s">
        <v>29</v>
      </c>
      <c r="M346" t="s">
        <v>30</v>
      </c>
      <c r="N346" t="s">
        <v>30</v>
      </c>
      <c r="O346" t="s">
        <v>31</v>
      </c>
      <c r="Q346">
        <v>91.32</v>
      </c>
      <c r="R346" t="s">
        <v>32</v>
      </c>
      <c r="S346" t="s">
        <v>241</v>
      </c>
      <c r="T346">
        <v>7624</v>
      </c>
      <c r="U346" t="s">
        <v>242</v>
      </c>
      <c r="V346" t="s">
        <v>243</v>
      </c>
      <c r="W346">
        <v>1991</v>
      </c>
    </row>
    <row r="347" spans="1:23">
      <c r="A347">
        <v>7439976</v>
      </c>
      <c r="B347" t="s">
        <v>188</v>
      </c>
      <c r="C347" t="s">
        <v>189</v>
      </c>
      <c r="D347" t="s">
        <v>236</v>
      </c>
      <c r="E347" t="s">
        <v>237</v>
      </c>
      <c r="G347" t="s">
        <v>27</v>
      </c>
      <c r="H347" t="s">
        <v>28</v>
      </c>
      <c r="I347">
        <v>1.571</v>
      </c>
      <c r="L347" t="s">
        <v>29</v>
      </c>
      <c r="M347" t="s">
        <v>30</v>
      </c>
      <c r="N347" t="s">
        <v>30</v>
      </c>
      <c r="O347" t="s">
        <v>31</v>
      </c>
      <c r="Q347">
        <v>91.32</v>
      </c>
      <c r="R347" t="s">
        <v>32</v>
      </c>
      <c r="S347" t="s">
        <v>241</v>
      </c>
      <c r="T347">
        <v>7624</v>
      </c>
      <c r="U347" t="s">
        <v>242</v>
      </c>
      <c r="V347" t="s">
        <v>243</v>
      </c>
      <c r="W347">
        <v>1991</v>
      </c>
    </row>
    <row r="348" spans="1:23">
      <c r="A348">
        <v>7487947</v>
      </c>
      <c r="B348" t="s">
        <v>299</v>
      </c>
      <c r="C348" t="s">
        <v>24</v>
      </c>
      <c r="D348" t="s">
        <v>92</v>
      </c>
      <c r="E348" t="s">
        <v>93</v>
      </c>
      <c r="F348" t="s">
        <v>67</v>
      </c>
      <c r="G348" t="s">
        <v>27</v>
      </c>
      <c r="H348" t="s">
        <v>28</v>
      </c>
      <c r="I348">
        <v>1.6</v>
      </c>
      <c r="J348">
        <v>1.4</v>
      </c>
      <c r="K348">
        <v>1.8</v>
      </c>
      <c r="L348" t="s">
        <v>29</v>
      </c>
      <c r="M348" t="s">
        <v>30</v>
      </c>
      <c r="N348" t="s">
        <v>30</v>
      </c>
      <c r="O348" t="s">
        <v>31</v>
      </c>
      <c r="Q348">
        <v>1.38E-2</v>
      </c>
      <c r="R348" t="s">
        <v>32</v>
      </c>
      <c r="S348" t="s">
        <v>94</v>
      </c>
      <c r="T348">
        <v>8494</v>
      </c>
      <c r="U348" t="s">
        <v>300</v>
      </c>
      <c r="V348" t="s">
        <v>301</v>
      </c>
      <c r="W348">
        <v>1987</v>
      </c>
    </row>
    <row r="349" spans="1:23">
      <c r="A349">
        <v>7487947</v>
      </c>
      <c r="B349" t="s">
        <v>299</v>
      </c>
      <c r="C349" t="s">
        <v>24</v>
      </c>
      <c r="D349" t="s">
        <v>59</v>
      </c>
      <c r="E349" t="s">
        <v>60</v>
      </c>
      <c r="F349" t="s">
        <v>104</v>
      </c>
      <c r="G349" t="s">
        <v>27</v>
      </c>
      <c r="H349" t="s">
        <v>28</v>
      </c>
      <c r="I349">
        <v>5.9</v>
      </c>
      <c r="J349">
        <v>5.5</v>
      </c>
      <c r="K349">
        <v>6.2</v>
      </c>
      <c r="L349" t="s">
        <v>29</v>
      </c>
      <c r="M349" t="s">
        <v>30</v>
      </c>
      <c r="N349" t="s">
        <v>30</v>
      </c>
      <c r="O349" t="s">
        <v>31</v>
      </c>
      <c r="Q349">
        <v>0.33329999999999999</v>
      </c>
      <c r="R349" t="s">
        <v>32</v>
      </c>
      <c r="S349" t="s">
        <v>302</v>
      </c>
      <c r="T349">
        <v>598</v>
      </c>
      <c r="U349" t="s">
        <v>303</v>
      </c>
      <c r="V349" t="s">
        <v>304</v>
      </c>
      <c r="W349">
        <v>1980</v>
      </c>
    </row>
    <row r="350" spans="1:23">
      <c r="A350">
        <v>7487947</v>
      </c>
      <c r="B350" t="s">
        <v>299</v>
      </c>
      <c r="C350" t="s">
        <v>24</v>
      </c>
      <c r="D350" t="s">
        <v>113</v>
      </c>
      <c r="E350" t="s">
        <v>114</v>
      </c>
      <c r="G350" t="s">
        <v>305</v>
      </c>
      <c r="H350" t="s">
        <v>28</v>
      </c>
      <c r="I350">
        <v>2</v>
      </c>
      <c r="L350" t="s">
        <v>306</v>
      </c>
      <c r="M350" t="s">
        <v>30</v>
      </c>
      <c r="N350" t="s">
        <v>30</v>
      </c>
      <c r="O350" t="s">
        <v>307</v>
      </c>
      <c r="Q350">
        <v>0.375</v>
      </c>
      <c r="R350" t="s">
        <v>32</v>
      </c>
      <c r="S350" t="s">
        <v>308</v>
      </c>
      <c r="T350">
        <v>7244</v>
      </c>
      <c r="U350" t="s">
        <v>309</v>
      </c>
      <c r="V350" t="s">
        <v>310</v>
      </c>
      <c r="W350">
        <v>1979</v>
      </c>
    </row>
    <row r="351" spans="1:23">
      <c r="A351">
        <v>7487947</v>
      </c>
      <c r="B351" t="s">
        <v>299</v>
      </c>
      <c r="C351" t="s">
        <v>24</v>
      </c>
      <c r="D351" t="s">
        <v>311</v>
      </c>
      <c r="E351" t="s">
        <v>312</v>
      </c>
      <c r="G351" t="s">
        <v>50</v>
      </c>
      <c r="H351" t="s">
        <v>28</v>
      </c>
      <c r="I351">
        <v>0.39800000000000002</v>
      </c>
      <c r="J351">
        <v>0.35099999999999998</v>
      </c>
      <c r="K351">
        <v>0.54</v>
      </c>
      <c r="L351" t="s">
        <v>29</v>
      </c>
      <c r="M351" t="s">
        <v>30</v>
      </c>
      <c r="N351" t="s">
        <v>30</v>
      </c>
      <c r="O351" t="s">
        <v>31</v>
      </c>
      <c r="Q351">
        <v>0.5</v>
      </c>
      <c r="R351" t="s">
        <v>32</v>
      </c>
      <c r="S351" t="s">
        <v>313</v>
      </c>
      <c r="T351">
        <v>10029</v>
      </c>
      <c r="U351" t="s">
        <v>314</v>
      </c>
      <c r="V351" t="s">
        <v>315</v>
      </c>
      <c r="W351">
        <v>1981</v>
      </c>
    </row>
    <row r="352" spans="1:23">
      <c r="A352">
        <v>7487947</v>
      </c>
      <c r="B352" t="s">
        <v>299</v>
      </c>
      <c r="C352" t="s">
        <v>24</v>
      </c>
      <c r="D352" t="s">
        <v>316</v>
      </c>
      <c r="E352" t="s">
        <v>237</v>
      </c>
      <c r="G352" t="s">
        <v>27</v>
      </c>
      <c r="H352" t="s">
        <v>28</v>
      </c>
      <c r="I352">
        <v>0.94099999999999995</v>
      </c>
      <c r="J352">
        <v>0.88400000000000001</v>
      </c>
      <c r="K352">
        <v>1.012</v>
      </c>
      <c r="L352" t="s">
        <v>29</v>
      </c>
      <c r="M352" t="s">
        <v>30</v>
      </c>
      <c r="N352" t="s">
        <v>30</v>
      </c>
      <c r="O352" t="s">
        <v>31</v>
      </c>
      <c r="Q352">
        <v>0.5</v>
      </c>
      <c r="R352" t="s">
        <v>32</v>
      </c>
      <c r="S352" t="s">
        <v>313</v>
      </c>
      <c r="T352">
        <v>10721</v>
      </c>
      <c r="U352" t="s">
        <v>317</v>
      </c>
      <c r="V352" t="s">
        <v>318</v>
      </c>
      <c r="W352">
        <v>1981</v>
      </c>
    </row>
    <row r="353" spans="1:23">
      <c r="A353">
        <v>7487947</v>
      </c>
      <c r="B353" t="s">
        <v>299</v>
      </c>
      <c r="C353" t="s">
        <v>24</v>
      </c>
      <c r="D353" t="s">
        <v>319</v>
      </c>
      <c r="E353" t="s">
        <v>320</v>
      </c>
      <c r="G353" t="s">
        <v>73</v>
      </c>
      <c r="H353" t="s">
        <v>28</v>
      </c>
      <c r="I353">
        <v>1.6</v>
      </c>
      <c r="L353" t="s">
        <v>29</v>
      </c>
      <c r="M353" t="s">
        <v>30</v>
      </c>
      <c r="N353" t="s">
        <v>30</v>
      </c>
      <c r="O353" t="s">
        <v>31</v>
      </c>
      <c r="Q353">
        <v>0.5</v>
      </c>
      <c r="R353" t="s">
        <v>32</v>
      </c>
      <c r="S353" t="s">
        <v>321</v>
      </c>
      <c r="T353">
        <v>10228</v>
      </c>
      <c r="U353" t="s">
        <v>322</v>
      </c>
      <c r="V353" t="s">
        <v>323</v>
      </c>
      <c r="W353">
        <v>1983</v>
      </c>
    </row>
    <row r="354" spans="1:23">
      <c r="A354">
        <v>7487947</v>
      </c>
      <c r="B354" t="s">
        <v>299</v>
      </c>
      <c r="C354" t="s">
        <v>24</v>
      </c>
      <c r="D354" t="s">
        <v>48</v>
      </c>
      <c r="E354" t="s">
        <v>49</v>
      </c>
      <c r="G354" t="s">
        <v>50</v>
      </c>
      <c r="H354" t="s">
        <v>28</v>
      </c>
      <c r="I354">
        <v>0.31</v>
      </c>
      <c r="L354" t="s">
        <v>29</v>
      </c>
      <c r="M354" t="s">
        <v>30</v>
      </c>
      <c r="N354" t="s">
        <v>30</v>
      </c>
      <c r="O354" t="s">
        <v>31</v>
      </c>
      <c r="Q354">
        <v>0.5</v>
      </c>
      <c r="R354" t="s">
        <v>32</v>
      </c>
      <c r="S354" t="s">
        <v>51</v>
      </c>
      <c r="T354">
        <v>503</v>
      </c>
      <c r="U354" t="s">
        <v>52</v>
      </c>
      <c r="V354" t="s">
        <v>53</v>
      </c>
      <c r="W354">
        <v>1971</v>
      </c>
    </row>
    <row r="355" spans="1:23">
      <c r="A355">
        <v>7487947</v>
      </c>
      <c r="B355" t="s">
        <v>299</v>
      </c>
      <c r="C355" t="s">
        <v>24</v>
      </c>
      <c r="D355" t="s">
        <v>324</v>
      </c>
      <c r="E355" t="s">
        <v>325</v>
      </c>
      <c r="F355" t="s">
        <v>67</v>
      </c>
      <c r="G355" t="s">
        <v>27</v>
      </c>
      <c r="H355" t="s">
        <v>28</v>
      </c>
      <c r="I355">
        <v>0.17</v>
      </c>
      <c r="L355" t="s">
        <v>29</v>
      </c>
      <c r="M355" t="s">
        <v>30</v>
      </c>
      <c r="N355" t="s">
        <v>30</v>
      </c>
      <c r="O355" t="s">
        <v>31</v>
      </c>
      <c r="Q355">
        <v>0.83330000000000004</v>
      </c>
      <c r="R355" t="s">
        <v>32</v>
      </c>
      <c r="S355" t="s">
        <v>326</v>
      </c>
      <c r="T355">
        <v>3307</v>
      </c>
      <c r="U355" t="s">
        <v>327</v>
      </c>
      <c r="V355" t="s">
        <v>328</v>
      </c>
      <c r="W355">
        <v>1986</v>
      </c>
    </row>
    <row r="356" spans="1:23">
      <c r="A356">
        <v>7487947</v>
      </c>
      <c r="B356" t="s">
        <v>299</v>
      </c>
      <c r="C356" s="4" t="s">
        <v>24</v>
      </c>
      <c r="D356" t="s">
        <v>329</v>
      </c>
      <c r="E356" t="s">
        <v>330</v>
      </c>
      <c r="F356" t="s">
        <v>159</v>
      </c>
      <c r="H356" t="s">
        <v>28</v>
      </c>
      <c r="I356">
        <v>4.4940000000000001E-2</v>
      </c>
      <c r="L356" t="s">
        <v>29</v>
      </c>
      <c r="M356" t="s">
        <v>30</v>
      </c>
      <c r="N356" t="s">
        <v>30</v>
      </c>
      <c r="O356" t="s">
        <v>331</v>
      </c>
      <c r="Q356">
        <v>1</v>
      </c>
      <c r="R356" t="s">
        <v>32</v>
      </c>
      <c r="S356" t="s">
        <v>332</v>
      </c>
      <c r="T356">
        <v>116574</v>
      </c>
      <c r="U356" t="s">
        <v>333</v>
      </c>
      <c r="V356" t="s">
        <v>334</v>
      </c>
      <c r="W356">
        <v>2009</v>
      </c>
    </row>
    <row r="357" spans="1:23">
      <c r="A357">
        <v>7487947</v>
      </c>
      <c r="B357" t="s">
        <v>299</v>
      </c>
      <c r="C357" s="4" t="s">
        <v>24</v>
      </c>
      <c r="D357" t="s">
        <v>39</v>
      </c>
      <c r="E357" t="s">
        <v>40</v>
      </c>
      <c r="F357" t="s">
        <v>41</v>
      </c>
      <c r="H357" t="s">
        <v>28</v>
      </c>
      <c r="I357">
        <v>1.2</v>
      </c>
      <c r="L357" t="s">
        <v>29</v>
      </c>
      <c r="M357" t="s">
        <v>30</v>
      </c>
      <c r="N357" t="s">
        <v>30</v>
      </c>
      <c r="O357" t="s">
        <v>31</v>
      </c>
      <c r="Q357">
        <v>1</v>
      </c>
      <c r="R357" t="s">
        <v>32</v>
      </c>
      <c r="S357" t="s">
        <v>42</v>
      </c>
      <c r="T357">
        <v>18337</v>
      </c>
      <c r="U357" t="s">
        <v>43</v>
      </c>
      <c r="V357" t="s">
        <v>44</v>
      </c>
      <c r="W357">
        <v>1987</v>
      </c>
    </row>
    <row r="358" spans="1:23">
      <c r="A358">
        <v>7487947</v>
      </c>
      <c r="B358" t="s">
        <v>299</v>
      </c>
      <c r="C358" s="4" t="s">
        <v>24</v>
      </c>
      <c r="D358" t="s">
        <v>311</v>
      </c>
      <c r="E358" t="s">
        <v>312</v>
      </c>
      <c r="G358" t="s">
        <v>50</v>
      </c>
      <c r="H358" t="s">
        <v>28</v>
      </c>
      <c r="I358">
        <v>0.24099999999999999</v>
      </c>
      <c r="J358">
        <v>0.214</v>
      </c>
      <c r="K358">
        <v>0.26600000000000001</v>
      </c>
      <c r="L358" t="s">
        <v>29</v>
      </c>
      <c r="M358" t="s">
        <v>30</v>
      </c>
      <c r="N358" t="s">
        <v>30</v>
      </c>
      <c r="O358" t="s">
        <v>31</v>
      </c>
      <c r="Q358">
        <v>1</v>
      </c>
      <c r="R358" t="s">
        <v>32</v>
      </c>
      <c r="S358" t="s">
        <v>313</v>
      </c>
      <c r="T358">
        <v>10029</v>
      </c>
      <c r="U358" t="s">
        <v>314</v>
      </c>
      <c r="V358" t="s">
        <v>315</v>
      </c>
      <c r="W358">
        <v>1981</v>
      </c>
    </row>
    <row r="359" spans="1:23">
      <c r="A359">
        <v>7487947</v>
      </c>
      <c r="B359" t="s">
        <v>299</v>
      </c>
      <c r="C359" s="4" t="s">
        <v>24</v>
      </c>
      <c r="D359" t="s">
        <v>335</v>
      </c>
      <c r="E359" t="s">
        <v>336</v>
      </c>
      <c r="F359" t="s">
        <v>159</v>
      </c>
      <c r="G359" t="s">
        <v>27</v>
      </c>
      <c r="H359" t="s">
        <v>28</v>
      </c>
      <c r="I359">
        <v>7.0999999999999994E-2</v>
      </c>
      <c r="L359" t="s">
        <v>29</v>
      </c>
      <c r="M359" t="s">
        <v>30</v>
      </c>
      <c r="N359" t="s">
        <v>30</v>
      </c>
      <c r="O359" t="s">
        <v>31</v>
      </c>
      <c r="Q359">
        <v>1</v>
      </c>
      <c r="R359" t="s">
        <v>32</v>
      </c>
      <c r="S359" t="s">
        <v>337</v>
      </c>
      <c r="T359">
        <v>11014</v>
      </c>
      <c r="U359" t="s">
        <v>338</v>
      </c>
      <c r="V359" t="s">
        <v>339</v>
      </c>
      <c r="W359">
        <v>1983</v>
      </c>
    </row>
    <row r="360" spans="1:23">
      <c r="A360">
        <v>7487947</v>
      </c>
      <c r="B360" t="s">
        <v>299</v>
      </c>
      <c r="C360" s="4" t="s">
        <v>24</v>
      </c>
      <c r="D360" t="s">
        <v>329</v>
      </c>
      <c r="E360" t="s">
        <v>330</v>
      </c>
      <c r="F360" t="s">
        <v>159</v>
      </c>
      <c r="H360" t="s">
        <v>28</v>
      </c>
      <c r="I360">
        <v>0.2286</v>
      </c>
      <c r="J360">
        <v>0.13850000000000001</v>
      </c>
      <c r="K360">
        <v>2.2400000000000002</v>
      </c>
      <c r="L360" t="s">
        <v>29</v>
      </c>
      <c r="M360" t="s">
        <v>30</v>
      </c>
      <c r="N360" t="s">
        <v>30</v>
      </c>
      <c r="O360" t="s">
        <v>31</v>
      </c>
      <c r="Q360">
        <v>1</v>
      </c>
      <c r="R360" t="s">
        <v>32</v>
      </c>
      <c r="S360" t="s">
        <v>332</v>
      </c>
      <c r="T360">
        <v>116574</v>
      </c>
      <c r="U360" t="s">
        <v>333</v>
      </c>
      <c r="V360" t="s">
        <v>334</v>
      </c>
      <c r="W360">
        <v>2009</v>
      </c>
    </row>
    <row r="361" spans="1:23">
      <c r="A361">
        <v>7487947</v>
      </c>
      <c r="B361" t="s">
        <v>299</v>
      </c>
      <c r="C361" s="4" t="s">
        <v>24</v>
      </c>
      <c r="D361" t="s">
        <v>340</v>
      </c>
      <c r="E361" t="s">
        <v>341</v>
      </c>
      <c r="G361" t="s">
        <v>27</v>
      </c>
      <c r="H361" t="s">
        <v>28</v>
      </c>
      <c r="I361">
        <v>0.95699999999999996</v>
      </c>
      <c r="J361">
        <v>0.91200000000000003</v>
      </c>
      <c r="K361">
        <v>1</v>
      </c>
      <c r="L361" t="s">
        <v>29</v>
      </c>
      <c r="M361" t="s">
        <v>30</v>
      </c>
      <c r="N361" t="s">
        <v>30</v>
      </c>
      <c r="O361" t="s">
        <v>31</v>
      </c>
      <c r="Q361">
        <v>1</v>
      </c>
      <c r="R361" t="s">
        <v>32</v>
      </c>
      <c r="S361" t="s">
        <v>342</v>
      </c>
      <c r="T361">
        <v>3328</v>
      </c>
      <c r="U361" t="s">
        <v>343</v>
      </c>
      <c r="V361" t="s">
        <v>344</v>
      </c>
      <c r="W361">
        <v>1990</v>
      </c>
    </row>
    <row r="362" spans="1:23">
      <c r="A362">
        <v>7487947</v>
      </c>
      <c r="B362" t="s">
        <v>299</v>
      </c>
      <c r="C362" s="4" t="s">
        <v>24</v>
      </c>
      <c r="D362" t="s">
        <v>345</v>
      </c>
      <c r="E362" t="s">
        <v>237</v>
      </c>
      <c r="G362" t="s">
        <v>27</v>
      </c>
      <c r="H362" t="s">
        <v>28</v>
      </c>
      <c r="I362">
        <v>2.7160000000000002</v>
      </c>
      <c r="J362">
        <v>1.216</v>
      </c>
      <c r="K362">
        <v>4.2160000000000002</v>
      </c>
      <c r="L362" t="s">
        <v>29</v>
      </c>
      <c r="M362" t="s">
        <v>30</v>
      </c>
      <c r="N362" t="s">
        <v>30</v>
      </c>
      <c r="O362" t="s">
        <v>31</v>
      </c>
      <c r="Q362">
        <v>1</v>
      </c>
      <c r="R362" t="s">
        <v>32</v>
      </c>
      <c r="S362" t="s">
        <v>346</v>
      </c>
      <c r="T362">
        <v>3873</v>
      </c>
      <c r="U362" t="s">
        <v>347</v>
      </c>
      <c r="V362" t="s">
        <v>348</v>
      </c>
      <c r="W362">
        <v>1991</v>
      </c>
    </row>
    <row r="363" spans="1:23">
      <c r="A363">
        <v>7487947</v>
      </c>
      <c r="B363" t="s">
        <v>299</v>
      </c>
      <c r="C363" s="4" t="s">
        <v>24</v>
      </c>
      <c r="D363" t="s">
        <v>39</v>
      </c>
      <c r="E363" t="s">
        <v>40</v>
      </c>
      <c r="F363" t="s">
        <v>41</v>
      </c>
      <c r="G363" t="s">
        <v>27</v>
      </c>
      <c r="H363" t="s">
        <v>28</v>
      </c>
      <c r="I363">
        <v>0.89</v>
      </c>
      <c r="L363" t="s">
        <v>29</v>
      </c>
      <c r="M363" t="s">
        <v>30</v>
      </c>
      <c r="N363" t="s">
        <v>30</v>
      </c>
      <c r="O363" t="s">
        <v>31</v>
      </c>
      <c r="Q363">
        <v>1</v>
      </c>
      <c r="R363" t="s">
        <v>32</v>
      </c>
      <c r="S363" t="s">
        <v>45</v>
      </c>
      <c r="T363">
        <v>13099</v>
      </c>
      <c r="U363" t="s">
        <v>46</v>
      </c>
      <c r="V363" t="s">
        <v>47</v>
      </c>
      <c r="W363">
        <v>1986</v>
      </c>
    </row>
    <row r="364" spans="1:23">
      <c r="A364">
        <v>7487947</v>
      </c>
      <c r="B364" t="s">
        <v>299</v>
      </c>
      <c r="C364" s="4" t="s">
        <v>24</v>
      </c>
      <c r="D364" t="s">
        <v>345</v>
      </c>
      <c r="E364" t="s">
        <v>237</v>
      </c>
      <c r="G364" t="s">
        <v>27</v>
      </c>
      <c r="H364" t="s">
        <v>28</v>
      </c>
      <c r="I364">
        <v>2.4</v>
      </c>
      <c r="J364">
        <v>2.2000000000000002</v>
      </c>
      <c r="K364">
        <v>9.6</v>
      </c>
      <c r="L364" t="s">
        <v>29</v>
      </c>
      <c r="M364" t="s">
        <v>30</v>
      </c>
      <c r="N364" t="s">
        <v>30</v>
      </c>
      <c r="O364" t="s">
        <v>31</v>
      </c>
      <c r="Q364">
        <v>1</v>
      </c>
      <c r="R364" t="s">
        <v>32</v>
      </c>
      <c r="S364" t="s">
        <v>349</v>
      </c>
      <c r="T364">
        <v>10762</v>
      </c>
      <c r="U364" t="s">
        <v>350</v>
      </c>
      <c r="V364" t="s">
        <v>351</v>
      </c>
      <c r="W364">
        <v>1983</v>
      </c>
    </row>
    <row r="365" spans="1:23">
      <c r="A365">
        <v>7487947</v>
      </c>
      <c r="B365" t="s">
        <v>299</v>
      </c>
      <c r="C365" s="4" t="s">
        <v>24</v>
      </c>
      <c r="D365" t="s">
        <v>352</v>
      </c>
      <c r="E365" t="s">
        <v>353</v>
      </c>
      <c r="G365" t="s">
        <v>27</v>
      </c>
      <c r="H365" t="s">
        <v>28</v>
      </c>
      <c r="I365">
        <v>1.03</v>
      </c>
      <c r="J365">
        <v>0.98599999999999999</v>
      </c>
      <c r="K365">
        <v>1.07</v>
      </c>
      <c r="L365" t="s">
        <v>29</v>
      </c>
      <c r="M365" t="s">
        <v>30</v>
      </c>
      <c r="N365" t="s">
        <v>30</v>
      </c>
      <c r="O365" t="s">
        <v>31</v>
      </c>
      <c r="Q365">
        <v>1</v>
      </c>
      <c r="R365" t="s">
        <v>32</v>
      </c>
      <c r="S365" t="s">
        <v>342</v>
      </c>
      <c r="T365">
        <v>3328</v>
      </c>
      <c r="U365" t="s">
        <v>343</v>
      </c>
      <c r="V365" t="s">
        <v>344</v>
      </c>
      <c r="W365">
        <v>1990</v>
      </c>
    </row>
    <row r="366" spans="1:23">
      <c r="A366">
        <v>7487947</v>
      </c>
      <c r="B366" t="s">
        <v>299</v>
      </c>
      <c r="C366" s="4" t="s">
        <v>24</v>
      </c>
      <c r="D366" t="s">
        <v>354</v>
      </c>
      <c r="E366" t="s">
        <v>355</v>
      </c>
      <c r="F366" t="s">
        <v>41</v>
      </c>
      <c r="G366" t="s">
        <v>27</v>
      </c>
      <c r="H366" t="s">
        <v>28</v>
      </c>
      <c r="I366">
        <v>0.64</v>
      </c>
      <c r="L366" t="s">
        <v>29</v>
      </c>
      <c r="M366" t="s">
        <v>30</v>
      </c>
      <c r="N366" t="s">
        <v>30</v>
      </c>
      <c r="O366" t="s">
        <v>31</v>
      </c>
      <c r="Q366">
        <v>1</v>
      </c>
      <c r="R366" t="s">
        <v>32</v>
      </c>
      <c r="S366" t="s">
        <v>356</v>
      </c>
      <c r="T366">
        <v>14377</v>
      </c>
      <c r="U366" t="s">
        <v>357</v>
      </c>
      <c r="V366" t="s">
        <v>358</v>
      </c>
      <c r="W366">
        <v>1989</v>
      </c>
    </row>
    <row r="367" spans="1:23">
      <c r="A367">
        <v>7487947</v>
      </c>
      <c r="B367" t="s">
        <v>299</v>
      </c>
      <c r="C367" s="4" t="s">
        <v>24</v>
      </c>
      <c r="D367" t="s">
        <v>57</v>
      </c>
      <c r="E367" t="s">
        <v>58</v>
      </c>
      <c r="F367" t="s">
        <v>41</v>
      </c>
      <c r="G367" t="s">
        <v>27</v>
      </c>
      <c r="H367" t="s">
        <v>28</v>
      </c>
      <c r="I367">
        <v>3.1</v>
      </c>
      <c r="L367" t="s">
        <v>29</v>
      </c>
      <c r="M367" t="s">
        <v>30</v>
      </c>
      <c r="N367" t="s">
        <v>30</v>
      </c>
      <c r="O367" t="s">
        <v>31</v>
      </c>
      <c r="Q367">
        <v>1</v>
      </c>
      <c r="R367" t="s">
        <v>32</v>
      </c>
      <c r="S367" t="s">
        <v>45</v>
      </c>
      <c r="T367">
        <v>13099</v>
      </c>
      <c r="U367" t="s">
        <v>46</v>
      </c>
      <c r="V367" t="s">
        <v>47</v>
      </c>
      <c r="W367">
        <v>1986</v>
      </c>
    </row>
    <row r="368" spans="1:23">
      <c r="A368">
        <v>7487947</v>
      </c>
      <c r="B368" t="s">
        <v>299</v>
      </c>
      <c r="C368" s="4" t="s">
        <v>24</v>
      </c>
      <c r="D368" t="s">
        <v>340</v>
      </c>
      <c r="E368" t="s">
        <v>341</v>
      </c>
      <c r="G368" t="s">
        <v>27</v>
      </c>
      <c r="H368" t="s">
        <v>28</v>
      </c>
      <c r="I368">
        <v>1.3799999999999999E-3</v>
      </c>
      <c r="L368" t="s">
        <v>29</v>
      </c>
      <c r="M368" t="s">
        <v>30</v>
      </c>
      <c r="N368" t="s">
        <v>30</v>
      </c>
      <c r="O368" t="s">
        <v>31</v>
      </c>
      <c r="Q368">
        <v>1</v>
      </c>
      <c r="R368" t="s">
        <v>32</v>
      </c>
      <c r="S368" t="s">
        <v>342</v>
      </c>
      <c r="T368">
        <v>3328</v>
      </c>
      <c r="U368" t="s">
        <v>343</v>
      </c>
      <c r="V368" t="s">
        <v>344</v>
      </c>
      <c r="W368">
        <v>1990</v>
      </c>
    </row>
    <row r="369" spans="1:23">
      <c r="A369">
        <v>7487947</v>
      </c>
      <c r="B369" t="s">
        <v>299</v>
      </c>
      <c r="C369" s="4" t="s">
        <v>24</v>
      </c>
      <c r="D369" t="s">
        <v>359</v>
      </c>
      <c r="E369" t="s">
        <v>360</v>
      </c>
      <c r="F369" t="s">
        <v>68</v>
      </c>
      <c r="G369" t="s">
        <v>50</v>
      </c>
      <c r="H369" t="s">
        <v>28</v>
      </c>
      <c r="I369">
        <v>0.98</v>
      </c>
      <c r="L369" t="s">
        <v>29</v>
      </c>
      <c r="M369" t="s">
        <v>30</v>
      </c>
      <c r="N369" t="s">
        <v>30</v>
      </c>
      <c r="O369" t="s">
        <v>31</v>
      </c>
      <c r="Q369">
        <v>1</v>
      </c>
      <c r="R369" t="s">
        <v>32</v>
      </c>
      <c r="S369" t="s">
        <v>361</v>
      </c>
      <c r="T369">
        <v>12099</v>
      </c>
      <c r="U369" t="s">
        <v>362</v>
      </c>
      <c r="V369" t="s">
        <v>363</v>
      </c>
      <c r="W369">
        <v>1986</v>
      </c>
    </row>
    <row r="370" spans="1:23">
      <c r="A370">
        <v>7487947</v>
      </c>
      <c r="B370" t="s">
        <v>299</v>
      </c>
      <c r="C370" s="4" t="s">
        <v>24</v>
      </c>
      <c r="D370" t="s">
        <v>118</v>
      </c>
      <c r="E370" t="s">
        <v>119</v>
      </c>
      <c r="G370" t="s">
        <v>27</v>
      </c>
      <c r="H370" t="s">
        <v>28</v>
      </c>
      <c r="I370">
        <v>0.3</v>
      </c>
      <c r="J370">
        <v>0.26</v>
      </c>
      <c r="K370">
        <v>0.34</v>
      </c>
      <c r="L370" t="s">
        <v>29</v>
      </c>
      <c r="M370" t="s">
        <v>30</v>
      </c>
      <c r="N370" t="s">
        <v>30</v>
      </c>
      <c r="O370" t="s">
        <v>31</v>
      </c>
      <c r="Q370">
        <v>1</v>
      </c>
      <c r="R370" t="s">
        <v>32</v>
      </c>
      <c r="S370" t="s">
        <v>120</v>
      </c>
      <c r="T370">
        <v>12901</v>
      </c>
      <c r="U370" t="s">
        <v>121</v>
      </c>
      <c r="V370" t="s">
        <v>122</v>
      </c>
      <c r="W370">
        <v>1988</v>
      </c>
    </row>
    <row r="371" spans="1:23">
      <c r="A371">
        <v>7487947</v>
      </c>
      <c r="B371" t="s">
        <v>299</v>
      </c>
      <c r="C371" s="4" t="s">
        <v>24</v>
      </c>
      <c r="D371" t="s">
        <v>364</v>
      </c>
      <c r="E371" t="s">
        <v>365</v>
      </c>
      <c r="G371" t="s">
        <v>27</v>
      </c>
      <c r="H371" t="s">
        <v>28</v>
      </c>
      <c r="I371">
        <v>0.96</v>
      </c>
      <c r="L371" t="s">
        <v>29</v>
      </c>
      <c r="M371" t="s">
        <v>30</v>
      </c>
      <c r="N371" t="s">
        <v>30</v>
      </c>
      <c r="O371" t="s">
        <v>31</v>
      </c>
      <c r="Q371">
        <v>1</v>
      </c>
      <c r="R371" t="s">
        <v>32</v>
      </c>
      <c r="S371" t="s">
        <v>366</v>
      </c>
      <c r="T371">
        <v>12718</v>
      </c>
      <c r="U371" t="s">
        <v>367</v>
      </c>
      <c r="V371" t="s">
        <v>368</v>
      </c>
      <c r="W371">
        <v>1987</v>
      </c>
    </row>
    <row r="372" spans="1:23">
      <c r="A372">
        <v>7487947</v>
      </c>
      <c r="B372" t="s">
        <v>299</v>
      </c>
      <c r="C372" s="4" t="s">
        <v>24</v>
      </c>
      <c r="D372" t="s">
        <v>369</v>
      </c>
      <c r="E372" t="s">
        <v>370</v>
      </c>
      <c r="G372" t="s">
        <v>50</v>
      </c>
      <c r="H372" t="s">
        <v>28</v>
      </c>
      <c r="I372">
        <v>3</v>
      </c>
      <c r="L372" t="s">
        <v>29</v>
      </c>
      <c r="M372" t="s">
        <v>30</v>
      </c>
      <c r="N372" t="s">
        <v>30</v>
      </c>
      <c r="O372" t="s">
        <v>31</v>
      </c>
      <c r="Q372">
        <v>1</v>
      </c>
      <c r="R372" t="s">
        <v>32</v>
      </c>
      <c r="S372" t="s">
        <v>371</v>
      </c>
      <c r="T372">
        <v>576</v>
      </c>
      <c r="U372" t="s">
        <v>372</v>
      </c>
      <c r="V372" t="s">
        <v>373</v>
      </c>
      <c r="W372">
        <v>1979</v>
      </c>
    </row>
    <row r="373" spans="1:23">
      <c r="A373">
        <v>7487947</v>
      </c>
      <c r="B373" t="s">
        <v>299</v>
      </c>
      <c r="C373" s="4" t="s">
        <v>24</v>
      </c>
      <c r="D373" t="s">
        <v>374</v>
      </c>
      <c r="E373" t="s">
        <v>375</v>
      </c>
      <c r="F373" t="s">
        <v>145</v>
      </c>
      <c r="G373" t="s">
        <v>27</v>
      </c>
      <c r="H373" t="s">
        <v>28</v>
      </c>
      <c r="I373">
        <v>3.9</v>
      </c>
      <c r="L373" t="s">
        <v>29</v>
      </c>
      <c r="M373" t="s">
        <v>30</v>
      </c>
      <c r="N373" t="s">
        <v>30</v>
      </c>
      <c r="O373" t="s">
        <v>31</v>
      </c>
      <c r="Q373">
        <v>1</v>
      </c>
      <c r="R373" t="s">
        <v>32</v>
      </c>
      <c r="S373" t="s">
        <v>376</v>
      </c>
      <c r="T373">
        <v>3222</v>
      </c>
      <c r="U373" t="s">
        <v>377</v>
      </c>
      <c r="V373" t="s">
        <v>378</v>
      </c>
      <c r="W373">
        <v>1987</v>
      </c>
    </row>
    <row r="374" spans="1:23">
      <c r="A374">
        <v>7487947</v>
      </c>
      <c r="B374" t="s">
        <v>299</v>
      </c>
      <c r="C374" s="4" t="s">
        <v>24</v>
      </c>
      <c r="D374" t="s">
        <v>218</v>
      </c>
      <c r="E374" t="s">
        <v>219</v>
      </c>
      <c r="F374" t="s">
        <v>68</v>
      </c>
      <c r="G374" t="s">
        <v>50</v>
      </c>
      <c r="H374" t="s">
        <v>28</v>
      </c>
      <c r="I374">
        <v>2</v>
      </c>
      <c r="L374" t="s">
        <v>29</v>
      </c>
      <c r="M374" t="s">
        <v>30</v>
      </c>
      <c r="N374" t="s">
        <v>30</v>
      </c>
      <c r="O374" t="s">
        <v>31</v>
      </c>
      <c r="Q374">
        <v>1</v>
      </c>
      <c r="R374" t="s">
        <v>32</v>
      </c>
      <c r="S374" t="s">
        <v>379</v>
      </c>
      <c r="T374">
        <v>172243</v>
      </c>
      <c r="U374" t="s">
        <v>380</v>
      </c>
      <c r="V374" t="s">
        <v>381</v>
      </c>
      <c r="W374">
        <v>2013</v>
      </c>
    </row>
    <row r="375" spans="1:23">
      <c r="A375">
        <v>7487947</v>
      </c>
      <c r="B375" t="s">
        <v>299</v>
      </c>
      <c r="C375" s="4" t="s">
        <v>24</v>
      </c>
      <c r="D375" t="s">
        <v>352</v>
      </c>
      <c r="E375" t="s">
        <v>353</v>
      </c>
      <c r="G375" t="s">
        <v>27</v>
      </c>
      <c r="H375" t="s">
        <v>28</v>
      </c>
      <c r="I375">
        <v>1.02</v>
      </c>
      <c r="J375">
        <v>0.98599999999999999</v>
      </c>
      <c r="K375">
        <v>1.07</v>
      </c>
      <c r="L375" t="s">
        <v>29</v>
      </c>
      <c r="M375" t="s">
        <v>30</v>
      </c>
      <c r="N375" t="s">
        <v>30</v>
      </c>
      <c r="O375" t="s">
        <v>31</v>
      </c>
      <c r="Q375">
        <v>1</v>
      </c>
      <c r="R375" t="s">
        <v>32</v>
      </c>
      <c r="S375" t="s">
        <v>342</v>
      </c>
      <c r="T375">
        <v>3328</v>
      </c>
      <c r="U375" t="s">
        <v>343</v>
      </c>
      <c r="V375" t="s">
        <v>344</v>
      </c>
      <c r="W375">
        <v>1990</v>
      </c>
    </row>
    <row r="376" spans="1:23">
      <c r="A376">
        <v>7487947</v>
      </c>
      <c r="B376" t="s">
        <v>299</v>
      </c>
      <c r="C376" s="4" t="s">
        <v>24</v>
      </c>
      <c r="D376" t="s">
        <v>39</v>
      </c>
      <c r="E376" t="s">
        <v>40</v>
      </c>
      <c r="G376" t="s">
        <v>27</v>
      </c>
      <c r="H376" t="s">
        <v>28</v>
      </c>
      <c r="I376">
        <v>0.4</v>
      </c>
      <c r="J376">
        <v>0.35</v>
      </c>
      <c r="K376">
        <v>0.48</v>
      </c>
      <c r="L376" t="s">
        <v>29</v>
      </c>
      <c r="M376" t="s">
        <v>30</v>
      </c>
      <c r="N376" t="s">
        <v>30</v>
      </c>
      <c r="O376" t="s">
        <v>31</v>
      </c>
      <c r="Q376">
        <v>1</v>
      </c>
      <c r="R376" t="s">
        <v>32</v>
      </c>
      <c r="S376" t="s">
        <v>120</v>
      </c>
      <c r="T376">
        <v>12901</v>
      </c>
      <c r="U376" t="s">
        <v>121</v>
      </c>
      <c r="V376" t="s">
        <v>122</v>
      </c>
      <c r="W376">
        <v>1988</v>
      </c>
    </row>
    <row r="377" spans="1:23">
      <c r="A377">
        <v>7487947</v>
      </c>
      <c r="B377" t="s">
        <v>299</v>
      </c>
      <c r="C377" s="4" t="s">
        <v>24</v>
      </c>
      <c r="D377" t="s">
        <v>382</v>
      </c>
      <c r="E377" t="s">
        <v>383</v>
      </c>
      <c r="F377" t="s">
        <v>145</v>
      </c>
      <c r="H377" t="s">
        <v>28</v>
      </c>
      <c r="J377">
        <v>0.5</v>
      </c>
      <c r="K377">
        <v>1</v>
      </c>
      <c r="L377" t="s">
        <v>29</v>
      </c>
      <c r="M377" t="s">
        <v>30</v>
      </c>
      <c r="N377" t="s">
        <v>30</v>
      </c>
      <c r="O377" t="s">
        <v>31</v>
      </c>
      <c r="Q377">
        <v>1</v>
      </c>
      <c r="R377" t="s">
        <v>32</v>
      </c>
      <c r="S377" t="s">
        <v>384</v>
      </c>
      <c r="T377">
        <v>5480</v>
      </c>
      <c r="U377" t="s">
        <v>385</v>
      </c>
      <c r="V377" t="s">
        <v>386</v>
      </c>
      <c r="W377">
        <v>1976</v>
      </c>
    </row>
    <row r="378" spans="1:23">
      <c r="A378">
        <v>7487947</v>
      </c>
      <c r="B378" t="s">
        <v>299</v>
      </c>
      <c r="C378" s="4" t="s">
        <v>24</v>
      </c>
      <c r="D378" t="s">
        <v>387</v>
      </c>
      <c r="E378" t="s">
        <v>388</v>
      </c>
      <c r="F378" t="s">
        <v>145</v>
      </c>
      <c r="H378" t="s">
        <v>28</v>
      </c>
      <c r="J378">
        <v>1</v>
      </c>
      <c r="K378">
        <v>5</v>
      </c>
      <c r="L378" t="s">
        <v>29</v>
      </c>
      <c r="M378" t="s">
        <v>30</v>
      </c>
      <c r="N378" t="s">
        <v>30</v>
      </c>
      <c r="O378" t="s">
        <v>31</v>
      </c>
      <c r="Q378">
        <v>1</v>
      </c>
      <c r="R378" t="s">
        <v>32</v>
      </c>
      <c r="S378" t="s">
        <v>384</v>
      </c>
      <c r="T378">
        <v>5480</v>
      </c>
      <c r="U378" t="s">
        <v>385</v>
      </c>
      <c r="V378" t="s">
        <v>386</v>
      </c>
      <c r="W378">
        <v>1976</v>
      </c>
    </row>
    <row r="379" spans="1:23">
      <c r="A379">
        <v>7487947</v>
      </c>
      <c r="B379" t="s">
        <v>299</v>
      </c>
      <c r="C379" s="4" t="s">
        <v>24</v>
      </c>
      <c r="D379" t="s">
        <v>387</v>
      </c>
      <c r="E379" t="s">
        <v>388</v>
      </c>
      <c r="F379" t="s">
        <v>145</v>
      </c>
      <c r="H379" t="s">
        <v>28</v>
      </c>
      <c r="J379">
        <v>1</v>
      </c>
      <c r="K379">
        <v>5</v>
      </c>
      <c r="L379" t="s">
        <v>29</v>
      </c>
      <c r="M379" t="s">
        <v>30</v>
      </c>
      <c r="N379" t="s">
        <v>30</v>
      </c>
      <c r="O379" t="s">
        <v>31</v>
      </c>
      <c r="Q379">
        <v>1</v>
      </c>
      <c r="R379" t="s">
        <v>32</v>
      </c>
      <c r="S379" t="s">
        <v>384</v>
      </c>
      <c r="T379">
        <v>5480</v>
      </c>
      <c r="U379" t="s">
        <v>385</v>
      </c>
      <c r="V379" t="s">
        <v>386</v>
      </c>
      <c r="W379">
        <v>1976</v>
      </c>
    </row>
    <row r="380" spans="1:23">
      <c r="A380">
        <v>7487947</v>
      </c>
      <c r="B380" t="s">
        <v>299</v>
      </c>
      <c r="C380" s="4" t="s">
        <v>24</v>
      </c>
      <c r="D380" t="s">
        <v>387</v>
      </c>
      <c r="E380" t="s">
        <v>388</v>
      </c>
      <c r="F380" t="s">
        <v>145</v>
      </c>
      <c r="H380" t="s">
        <v>28</v>
      </c>
      <c r="J380">
        <v>1</v>
      </c>
      <c r="K380">
        <v>5</v>
      </c>
      <c r="L380" t="s">
        <v>29</v>
      </c>
      <c r="M380" t="s">
        <v>30</v>
      </c>
      <c r="N380" t="s">
        <v>30</v>
      </c>
      <c r="O380" t="s">
        <v>31</v>
      </c>
      <c r="Q380">
        <v>1</v>
      </c>
      <c r="R380" t="s">
        <v>32</v>
      </c>
      <c r="S380" t="s">
        <v>384</v>
      </c>
      <c r="T380">
        <v>5480</v>
      </c>
      <c r="U380" t="s">
        <v>385</v>
      </c>
      <c r="V380" t="s">
        <v>386</v>
      </c>
      <c r="W380">
        <v>1976</v>
      </c>
    </row>
    <row r="381" spans="1:23">
      <c r="A381">
        <v>7487947</v>
      </c>
      <c r="B381" t="s">
        <v>299</v>
      </c>
      <c r="C381" s="4" t="s">
        <v>24</v>
      </c>
      <c r="D381" t="s">
        <v>382</v>
      </c>
      <c r="E381" t="s">
        <v>383</v>
      </c>
      <c r="F381" t="s">
        <v>145</v>
      </c>
      <c r="H381" t="s">
        <v>28</v>
      </c>
      <c r="I381">
        <v>0.05</v>
      </c>
      <c r="L381" t="s">
        <v>29</v>
      </c>
      <c r="M381" t="s">
        <v>30</v>
      </c>
      <c r="N381" t="s">
        <v>30</v>
      </c>
      <c r="O381" t="s">
        <v>31</v>
      </c>
      <c r="Q381">
        <v>1</v>
      </c>
      <c r="R381" t="s">
        <v>32</v>
      </c>
      <c r="S381" t="s">
        <v>384</v>
      </c>
      <c r="T381">
        <v>5480</v>
      </c>
      <c r="U381" t="s">
        <v>385</v>
      </c>
      <c r="V381" t="s">
        <v>386</v>
      </c>
      <c r="W381">
        <v>1976</v>
      </c>
    </row>
    <row r="382" spans="1:23">
      <c r="A382">
        <v>7487947</v>
      </c>
      <c r="B382" t="s">
        <v>299</v>
      </c>
      <c r="C382" s="4" t="s">
        <v>24</v>
      </c>
      <c r="D382" t="s">
        <v>382</v>
      </c>
      <c r="E382" t="s">
        <v>383</v>
      </c>
      <c r="F382" t="s">
        <v>145</v>
      </c>
      <c r="H382" t="s">
        <v>28</v>
      </c>
      <c r="J382">
        <v>1</v>
      </c>
      <c r="K382">
        <v>5</v>
      </c>
      <c r="L382" t="s">
        <v>29</v>
      </c>
      <c r="M382" t="s">
        <v>30</v>
      </c>
      <c r="N382" t="s">
        <v>30</v>
      </c>
      <c r="O382" t="s">
        <v>31</v>
      </c>
      <c r="Q382">
        <v>1</v>
      </c>
      <c r="R382" t="s">
        <v>32</v>
      </c>
      <c r="S382" t="s">
        <v>384</v>
      </c>
      <c r="T382">
        <v>5480</v>
      </c>
      <c r="U382" t="s">
        <v>385</v>
      </c>
      <c r="V382" t="s">
        <v>386</v>
      </c>
      <c r="W382">
        <v>1976</v>
      </c>
    </row>
    <row r="383" spans="1:23">
      <c r="A383">
        <v>7487947</v>
      </c>
      <c r="B383" t="s">
        <v>299</v>
      </c>
      <c r="C383" s="4" t="s">
        <v>24</v>
      </c>
      <c r="D383" t="s">
        <v>389</v>
      </c>
      <c r="E383" t="s">
        <v>390</v>
      </c>
      <c r="G383" t="s">
        <v>50</v>
      </c>
      <c r="H383" t="s">
        <v>28</v>
      </c>
      <c r="I383">
        <v>0.11</v>
      </c>
      <c r="L383" t="s">
        <v>29</v>
      </c>
      <c r="M383" t="s">
        <v>30</v>
      </c>
      <c r="N383" t="s">
        <v>30</v>
      </c>
      <c r="O383" t="s">
        <v>31</v>
      </c>
      <c r="Q383">
        <v>1</v>
      </c>
      <c r="R383" t="s">
        <v>32</v>
      </c>
      <c r="S383" t="s">
        <v>391</v>
      </c>
      <c r="T383">
        <v>8420</v>
      </c>
      <c r="U383" t="s">
        <v>392</v>
      </c>
      <c r="V383" t="s">
        <v>393</v>
      </c>
      <c r="W383">
        <v>1979</v>
      </c>
    </row>
    <row r="384" spans="1:23">
      <c r="A384">
        <v>7487947</v>
      </c>
      <c r="B384" t="s">
        <v>299</v>
      </c>
      <c r="C384" s="4" t="s">
        <v>24</v>
      </c>
      <c r="D384" t="s">
        <v>387</v>
      </c>
      <c r="E384" t="s">
        <v>388</v>
      </c>
      <c r="F384" t="s">
        <v>145</v>
      </c>
      <c r="H384" t="s">
        <v>28</v>
      </c>
      <c r="J384">
        <v>5</v>
      </c>
      <c r="K384">
        <v>10</v>
      </c>
      <c r="L384" t="s">
        <v>29</v>
      </c>
      <c r="M384" t="s">
        <v>30</v>
      </c>
      <c r="N384" t="s">
        <v>30</v>
      </c>
      <c r="O384" t="s">
        <v>31</v>
      </c>
      <c r="Q384">
        <v>1</v>
      </c>
      <c r="R384" t="s">
        <v>32</v>
      </c>
      <c r="S384" t="s">
        <v>384</v>
      </c>
      <c r="T384">
        <v>5480</v>
      </c>
      <c r="U384" t="s">
        <v>385</v>
      </c>
      <c r="V384" t="s">
        <v>386</v>
      </c>
      <c r="W384">
        <v>1976</v>
      </c>
    </row>
    <row r="385" spans="1:23">
      <c r="A385">
        <v>7487947</v>
      </c>
      <c r="B385" t="s">
        <v>299</v>
      </c>
      <c r="C385" s="4" t="s">
        <v>24</v>
      </c>
      <c r="D385" t="s">
        <v>113</v>
      </c>
      <c r="E385" t="s">
        <v>114</v>
      </c>
      <c r="F385" t="s">
        <v>68</v>
      </c>
      <c r="G385" t="s">
        <v>50</v>
      </c>
      <c r="H385" t="s">
        <v>28</v>
      </c>
      <c r="I385">
        <v>1.2470000000000001</v>
      </c>
      <c r="J385">
        <v>1.0589999999999999</v>
      </c>
      <c r="K385">
        <v>1.468</v>
      </c>
      <c r="L385" t="s">
        <v>29</v>
      </c>
      <c r="M385" t="s">
        <v>30</v>
      </c>
      <c r="N385" t="s">
        <v>30</v>
      </c>
      <c r="O385" t="s">
        <v>31</v>
      </c>
      <c r="Q385">
        <v>1</v>
      </c>
      <c r="R385" t="s">
        <v>32</v>
      </c>
      <c r="S385" t="s">
        <v>115</v>
      </c>
      <c r="T385">
        <v>12890</v>
      </c>
      <c r="U385" t="s">
        <v>116</v>
      </c>
      <c r="V385" t="s">
        <v>117</v>
      </c>
      <c r="W385">
        <v>1988</v>
      </c>
    </row>
    <row r="386" spans="1:23">
      <c r="A386">
        <v>7487947</v>
      </c>
      <c r="B386" t="s">
        <v>299</v>
      </c>
      <c r="C386" s="4" t="s">
        <v>24</v>
      </c>
      <c r="D386" t="s">
        <v>387</v>
      </c>
      <c r="E386" t="s">
        <v>388</v>
      </c>
      <c r="F386" t="s">
        <v>145</v>
      </c>
      <c r="H386" t="s">
        <v>28</v>
      </c>
      <c r="J386">
        <v>0.5</v>
      </c>
      <c r="K386">
        <v>1</v>
      </c>
      <c r="L386" t="s">
        <v>29</v>
      </c>
      <c r="M386" t="s">
        <v>30</v>
      </c>
      <c r="N386" t="s">
        <v>30</v>
      </c>
      <c r="O386" t="s">
        <v>31</v>
      </c>
      <c r="Q386">
        <v>1</v>
      </c>
      <c r="R386" t="s">
        <v>32</v>
      </c>
      <c r="S386" t="s">
        <v>384</v>
      </c>
      <c r="T386">
        <v>5480</v>
      </c>
      <c r="U386" t="s">
        <v>385</v>
      </c>
      <c r="V386" t="s">
        <v>386</v>
      </c>
      <c r="W386">
        <v>1976</v>
      </c>
    </row>
    <row r="387" spans="1:23">
      <c r="A387">
        <v>7487947</v>
      </c>
      <c r="B387" t="s">
        <v>299</v>
      </c>
      <c r="C387" s="4" t="s">
        <v>24</v>
      </c>
      <c r="D387" t="s">
        <v>382</v>
      </c>
      <c r="E387" t="s">
        <v>383</v>
      </c>
      <c r="F387" t="s">
        <v>145</v>
      </c>
      <c r="H387" t="s">
        <v>28</v>
      </c>
      <c r="J387">
        <v>1</v>
      </c>
      <c r="K387">
        <v>5</v>
      </c>
      <c r="L387" t="s">
        <v>29</v>
      </c>
      <c r="M387" t="s">
        <v>30</v>
      </c>
      <c r="N387" t="s">
        <v>30</v>
      </c>
      <c r="O387" t="s">
        <v>31</v>
      </c>
      <c r="Q387">
        <v>1</v>
      </c>
      <c r="R387" t="s">
        <v>32</v>
      </c>
      <c r="S387" t="s">
        <v>384</v>
      </c>
      <c r="T387">
        <v>5480</v>
      </c>
      <c r="U387" t="s">
        <v>385</v>
      </c>
      <c r="V387" t="s">
        <v>386</v>
      </c>
      <c r="W387">
        <v>1976</v>
      </c>
    </row>
    <row r="388" spans="1:23">
      <c r="A388">
        <v>7487947</v>
      </c>
      <c r="B388" t="s">
        <v>299</v>
      </c>
      <c r="C388" s="4" t="s">
        <v>24</v>
      </c>
      <c r="D388" t="s">
        <v>382</v>
      </c>
      <c r="E388" t="s">
        <v>383</v>
      </c>
      <c r="F388" t="s">
        <v>145</v>
      </c>
      <c r="H388" t="s">
        <v>28</v>
      </c>
      <c r="J388">
        <v>1</v>
      </c>
      <c r="K388">
        <v>5</v>
      </c>
      <c r="L388" t="s">
        <v>29</v>
      </c>
      <c r="M388" t="s">
        <v>30</v>
      </c>
      <c r="N388" t="s">
        <v>30</v>
      </c>
      <c r="O388" t="s">
        <v>31</v>
      </c>
      <c r="Q388">
        <v>1</v>
      </c>
      <c r="R388" t="s">
        <v>32</v>
      </c>
      <c r="S388" t="s">
        <v>384</v>
      </c>
      <c r="T388">
        <v>5480</v>
      </c>
      <c r="U388" t="s">
        <v>385</v>
      </c>
      <c r="V388" t="s">
        <v>386</v>
      </c>
      <c r="W388">
        <v>1976</v>
      </c>
    </row>
    <row r="389" spans="1:23">
      <c r="A389">
        <v>7487947</v>
      </c>
      <c r="B389" t="s">
        <v>299</v>
      </c>
      <c r="C389" s="4" t="s">
        <v>24</v>
      </c>
      <c r="D389" t="s">
        <v>340</v>
      </c>
      <c r="E389" t="s">
        <v>341</v>
      </c>
      <c r="G389" t="s">
        <v>27</v>
      </c>
      <c r="H389" t="s">
        <v>28</v>
      </c>
      <c r="I389">
        <v>1.8</v>
      </c>
      <c r="L389" t="s">
        <v>29</v>
      </c>
      <c r="M389" t="s">
        <v>30</v>
      </c>
      <c r="N389" t="s">
        <v>30</v>
      </c>
      <c r="O389" t="s">
        <v>31</v>
      </c>
      <c r="Q389">
        <v>1</v>
      </c>
      <c r="R389" t="s">
        <v>32</v>
      </c>
      <c r="S389" t="s">
        <v>394</v>
      </c>
      <c r="T389">
        <v>5627</v>
      </c>
      <c r="U389" t="s">
        <v>395</v>
      </c>
      <c r="V389" t="s">
        <v>396</v>
      </c>
      <c r="W389">
        <v>1980</v>
      </c>
    </row>
    <row r="390" spans="1:23">
      <c r="A390">
        <v>7487947</v>
      </c>
      <c r="B390" t="s">
        <v>299</v>
      </c>
      <c r="C390" s="4" t="s">
        <v>24</v>
      </c>
      <c r="D390" t="s">
        <v>397</v>
      </c>
      <c r="E390" t="s">
        <v>398</v>
      </c>
      <c r="F390" t="s">
        <v>41</v>
      </c>
      <c r="G390" t="s">
        <v>50</v>
      </c>
      <c r="H390" t="s">
        <v>28</v>
      </c>
      <c r="I390">
        <v>0.20100000000000001</v>
      </c>
      <c r="J390">
        <v>0.19500000000000001</v>
      </c>
      <c r="K390">
        <v>0.20699999999999999</v>
      </c>
      <c r="L390" t="s">
        <v>29</v>
      </c>
      <c r="M390" t="s">
        <v>30</v>
      </c>
      <c r="N390" t="s">
        <v>30</v>
      </c>
      <c r="O390" t="s">
        <v>31</v>
      </c>
      <c r="Q390">
        <v>1</v>
      </c>
      <c r="R390" t="s">
        <v>32</v>
      </c>
      <c r="S390" t="s">
        <v>399</v>
      </c>
      <c r="T390">
        <v>67698</v>
      </c>
      <c r="U390" t="s">
        <v>400</v>
      </c>
      <c r="V390" t="s">
        <v>401</v>
      </c>
      <c r="W390">
        <v>2000</v>
      </c>
    </row>
    <row r="391" spans="1:23">
      <c r="A391">
        <v>7487947</v>
      </c>
      <c r="B391" t="s">
        <v>299</v>
      </c>
      <c r="C391" s="4" t="s">
        <v>24</v>
      </c>
      <c r="D391" t="s">
        <v>402</v>
      </c>
      <c r="E391" t="s">
        <v>403</v>
      </c>
      <c r="G391" t="s">
        <v>136</v>
      </c>
      <c r="H391" t="s">
        <v>28</v>
      </c>
      <c r="J391">
        <v>0.1</v>
      </c>
      <c r="K391">
        <v>0.2</v>
      </c>
      <c r="L391" t="s">
        <v>29</v>
      </c>
      <c r="M391" t="s">
        <v>30</v>
      </c>
      <c r="N391" t="s">
        <v>30</v>
      </c>
      <c r="O391" t="s">
        <v>31</v>
      </c>
      <c r="Q391">
        <v>1</v>
      </c>
      <c r="R391" t="s">
        <v>32</v>
      </c>
      <c r="S391" t="s">
        <v>404</v>
      </c>
      <c r="T391">
        <v>169915</v>
      </c>
      <c r="U391" t="s">
        <v>405</v>
      </c>
      <c r="V391" t="s">
        <v>406</v>
      </c>
      <c r="W391">
        <v>2013</v>
      </c>
    </row>
    <row r="392" spans="1:23">
      <c r="A392">
        <v>7487947</v>
      </c>
      <c r="B392" t="s">
        <v>299</v>
      </c>
      <c r="C392" s="4" t="s">
        <v>24</v>
      </c>
      <c r="D392" t="s">
        <v>340</v>
      </c>
      <c r="E392" t="s">
        <v>341</v>
      </c>
      <c r="G392" t="s">
        <v>27</v>
      </c>
      <c r="H392" t="s">
        <v>28</v>
      </c>
      <c r="I392">
        <v>0.66</v>
      </c>
      <c r="L392" t="s">
        <v>29</v>
      </c>
      <c r="M392" t="s">
        <v>30</v>
      </c>
      <c r="N392" t="s">
        <v>30</v>
      </c>
      <c r="O392" t="s">
        <v>31</v>
      </c>
      <c r="Q392">
        <v>1</v>
      </c>
      <c r="R392" t="s">
        <v>32</v>
      </c>
      <c r="S392" t="s">
        <v>407</v>
      </c>
      <c r="T392">
        <v>7990</v>
      </c>
      <c r="U392" t="s">
        <v>408</v>
      </c>
      <c r="V392" t="s">
        <v>409</v>
      </c>
      <c r="W392">
        <v>1989</v>
      </c>
    </row>
    <row r="393" spans="1:23">
      <c r="A393">
        <v>7487947</v>
      </c>
      <c r="B393" t="s">
        <v>299</v>
      </c>
      <c r="C393" s="4" t="s">
        <v>24</v>
      </c>
      <c r="D393" t="s">
        <v>316</v>
      </c>
      <c r="E393" t="s">
        <v>237</v>
      </c>
      <c r="G393" t="s">
        <v>27</v>
      </c>
      <c r="H393" t="s">
        <v>28</v>
      </c>
      <c r="I393">
        <v>0.86</v>
      </c>
      <c r="J393">
        <v>0.80100000000000005</v>
      </c>
      <c r="K393">
        <v>0.91600000000000004</v>
      </c>
      <c r="L393" t="s">
        <v>29</v>
      </c>
      <c r="M393" t="s">
        <v>30</v>
      </c>
      <c r="N393" t="s">
        <v>30</v>
      </c>
      <c r="O393" t="s">
        <v>31</v>
      </c>
      <c r="Q393">
        <v>1</v>
      </c>
      <c r="R393" t="s">
        <v>32</v>
      </c>
      <c r="S393" t="s">
        <v>313</v>
      </c>
      <c r="T393">
        <v>10721</v>
      </c>
      <c r="U393" t="s">
        <v>317</v>
      </c>
      <c r="V393" t="s">
        <v>318</v>
      </c>
      <c r="W393">
        <v>1981</v>
      </c>
    </row>
    <row r="394" spans="1:23">
      <c r="A394">
        <v>7487947</v>
      </c>
      <c r="B394" t="s">
        <v>299</v>
      </c>
      <c r="C394" s="4" t="s">
        <v>24</v>
      </c>
      <c r="D394" t="s">
        <v>410</v>
      </c>
      <c r="E394" t="s">
        <v>411</v>
      </c>
      <c r="F394" t="s">
        <v>41</v>
      </c>
      <c r="G394" t="s">
        <v>50</v>
      </c>
      <c r="H394" t="s">
        <v>28</v>
      </c>
      <c r="I394">
        <v>0.183</v>
      </c>
      <c r="J394">
        <v>0.17</v>
      </c>
      <c r="K394">
        <v>0.19600000000000001</v>
      </c>
      <c r="L394" t="s">
        <v>29</v>
      </c>
      <c r="M394" t="s">
        <v>30</v>
      </c>
      <c r="N394" t="s">
        <v>30</v>
      </c>
      <c r="O394" t="s">
        <v>31</v>
      </c>
      <c r="Q394">
        <v>1</v>
      </c>
      <c r="R394" t="s">
        <v>32</v>
      </c>
      <c r="S394" t="s">
        <v>399</v>
      </c>
      <c r="T394">
        <v>67698</v>
      </c>
      <c r="U394" t="s">
        <v>400</v>
      </c>
      <c r="V394" t="s">
        <v>401</v>
      </c>
      <c r="W394">
        <v>2000</v>
      </c>
    </row>
    <row r="395" spans="1:23">
      <c r="A395">
        <v>7487947</v>
      </c>
      <c r="B395" t="s">
        <v>299</v>
      </c>
      <c r="C395" s="4" t="s">
        <v>24</v>
      </c>
      <c r="D395" t="s">
        <v>412</v>
      </c>
      <c r="E395" t="s">
        <v>413</v>
      </c>
      <c r="F395" t="s">
        <v>36</v>
      </c>
      <c r="G395" t="s">
        <v>50</v>
      </c>
      <c r="H395" t="s">
        <v>28</v>
      </c>
      <c r="I395">
        <v>8.4</v>
      </c>
      <c r="L395" t="s">
        <v>29</v>
      </c>
      <c r="M395" t="s">
        <v>30</v>
      </c>
      <c r="N395" t="s">
        <v>30</v>
      </c>
      <c r="O395" t="s">
        <v>31</v>
      </c>
      <c r="Q395">
        <v>1</v>
      </c>
      <c r="R395" t="s">
        <v>32</v>
      </c>
      <c r="S395" t="s">
        <v>414</v>
      </c>
      <c r="T395">
        <v>11326</v>
      </c>
      <c r="U395" t="s">
        <v>415</v>
      </c>
      <c r="V395" t="s">
        <v>416</v>
      </c>
      <c r="W395">
        <v>1981</v>
      </c>
    </row>
    <row r="396" spans="1:23">
      <c r="A396">
        <v>7487947</v>
      </c>
      <c r="B396" t="s">
        <v>299</v>
      </c>
      <c r="C396" s="4" t="s">
        <v>24</v>
      </c>
      <c r="D396" t="s">
        <v>387</v>
      </c>
      <c r="E396" t="s">
        <v>388</v>
      </c>
      <c r="F396" t="s">
        <v>145</v>
      </c>
      <c r="H396" t="s">
        <v>28</v>
      </c>
      <c r="J396">
        <v>1</v>
      </c>
      <c r="K396">
        <v>5</v>
      </c>
      <c r="L396" t="s">
        <v>29</v>
      </c>
      <c r="M396" t="s">
        <v>30</v>
      </c>
      <c r="N396" t="s">
        <v>30</v>
      </c>
      <c r="O396" t="s">
        <v>31</v>
      </c>
      <c r="Q396">
        <v>1</v>
      </c>
      <c r="R396" t="s">
        <v>32</v>
      </c>
      <c r="S396" t="s">
        <v>384</v>
      </c>
      <c r="T396">
        <v>5480</v>
      </c>
      <c r="U396" t="s">
        <v>385</v>
      </c>
      <c r="V396" t="s">
        <v>386</v>
      </c>
      <c r="W396">
        <v>1976</v>
      </c>
    </row>
    <row r="397" spans="1:23">
      <c r="A397">
        <v>7487947</v>
      </c>
      <c r="B397" t="s">
        <v>299</v>
      </c>
      <c r="C397" s="4" t="s">
        <v>24</v>
      </c>
      <c r="D397" t="s">
        <v>382</v>
      </c>
      <c r="E397" t="s">
        <v>383</v>
      </c>
      <c r="H397" t="s">
        <v>28</v>
      </c>
      <c r="J397">
        <v>1.8</v>
      </c>
      <c r="K397">
        <v>2</v>
      </c>
      <c r="L397" t="s">
        <v>29</v>
      </c>
      <c r="M397" t="s">
        <v>30</v>
      </c>
      <c r="N397" t="s">
        <v>30</v>
      </c>
      <c r="O397" t="s">
        <v>31</v>
      </c>
      <c r="Q397">
        <v>1</v>
      </c>
      <c r="R397" t="s">
        <v>32</v>
      </c>
      <c r="S397" t="s">
        <v>417</v>
      </c>
      <c r="T397">
        <v>19233</v>
      </c>
      <c r="U397" t="s">
        <v>418</v>
      </c>
      <c r="V397" t="s">
        <v>419</v>
      </c>
      <c r="W397">
        <v>1994</v>
      </c>
    </row>
    <row r="398" spans="1:23">
      <c r="A398">
        <v>7487947</v>
      </c>
      <c r="B398" t="s">
        <v>299</v>
      </c>
      <c r="C398" s="4" t="s">
        <v>24</v>
      </c>
      <c r="D398" t="s">
        <v>420</v>
      </c>
      <c r="E398" t="s">
        <v>421</v>
      </c>
      <c r="H398" t="s">
        <v>28</v>
      </c>
      <c r="J398">
        <v>0.6</v>
      </c>
      <c r="K398">
        <v>0.8</v>
      </c>
      <c r="L398" t="s">
        <v>29</v>
      </c>
      <c r="M398" t="s">
        <v>30</v>
      </c>
      <c r="N398" t="s">
        <v>30</v>
      </c>
      <c r="O398" t="s">
        <v>31</v>
      </c>
      <c r="Q398">
        <v>1</v>
      </c>
      <c r="R398" t="s">
        <v>32</v>
      </c>
      <c r="S398" t="s">
        <v>417</v>
      </c>
      <c r="T398">
        <v>19233</v>
      </c>
      <c r="U398" t="s">
        <v>418</v>
      </c>
      <c r="V398" t="s">
        <v>419</v>
      </c>
      <c r="W398">
        <v>1994</v>
      </c>
    </row>
    <row r="399" spans="1:23">
      <c r="A399">
        <v>7487947</v>
      </c>
      <c r="B399" t="s">
        <v>299</v>
      </c>
      <c r="C399" s="4" t="s">
        <v>24</v>
      </c>
      <c r="D399" t="s">
        <v>108</v>
      </c>
      <c r="E399" t="s">
        <v>109</v>
      </c>
      <c r="G399" t="s">
        <v>27</v>
      </c>
      <c r="H399" t="s">
        <v>28</v>
      </c>
      <c r="I399">
        <v>0.76</v>
      </c>
      <c r="L399" t="s">
        <v>29</v>
      </c>
      <c r="M399" t="s">
        <v>30</v>
      </c>
      <c r="N399" t="s">
        <v>30</v>
      </c>
      <c r="O399" t="s">
        <v>31</v>
      </c>
      <c r="Q399">
        <v>1</v>
      </c>
      <c r="R399" t="s">
        <v>32</v>
      </c>
      <c r="S399" t="s">
        <v>110</v>
      </c>
      <c r="T399">
        <v>280</v>
      </c>
      <c r="U399" t="s">
        <v>111</v>
      </c>
      <c r="V399" t="s">
        <v>112</v>
      </c>
      <c r="W399">
        <v>1989</v>
      </c>
    </row>
    <row r="400" spans="1:23">
      <c r="A400">
        <v>7487947</v>
      </c>
      <c r="B400" t="s">
        <v>299</v>
      </c>
      <c r="C400" s="4" t="s">
        <v>24</v>
      </c>
      <c r="D400" t="s">
        <v>422</v>
      </c>
      <c r="E400" t="s">
        <v>423</v>
      </c>
      <c r="G400" t="s">
        <v>27</v>
      </c>
      <c r="H400" t="s">
        <v>28</v>
      </c>
      <c r="I400">
        <v>0.38</v>
      </c>
      <c r="L400" t="s">
        <v>29</v>
      </c>
      <c r="M400" t="s">
        <v>30</v>
      </c>
      <c r="N400" t="s">
        <v>30</v>
      </c>
      <c r="O400" t="s">
        <v>31</v>
      </c>
      <c r="Q400">
        <v>1</v>
      </c>
      <c r="R400" t="s">
        <v>32</v>
      </c>
      <c r="S400" t="s">
        <v>424</v>
      </c>
      <c r="T400">
        <v>10570</v>
      </c>
      <c r="U400" t="s">
        <v>425</v>
      </c>
      <c r="V400" t="s">
        <v>426</v>
      </c>
      <c r="W400">
        <v>1982</v>
      </c>
    </row>
    <row r="401" spans="1:23">
      <c r="A401">
        <v>7487947</v>
      </c>
      <c r="B401" t="s">
        <v>299</v>
      </c>
      <c r="C401" s="4" t="s">
        <v>24</v>
      </c>
      <c r="D401" t="s">
        <v>427</v>
      </c>
      <c r="E401" t="s">
        <v>428</v>
      </c>
      <c r="G401" t="s">
        <v>27</v>
      </c>
      <c r="H401" t="s">
        <v>28</v>
      </c>
      <c r="I401">
        <v>2</v>
      </c>
      <c r="L401" t="s">
        <v>29</v>
      </c>
      <c r="M401" t="s">
        <v>30</v>
      </c>
      <c r="N401" t="s">
        <v>30</v>
      </c>
      <c r="O401" t="s">
        <v>31</v>
      </c>
      <c r="Q401">
        <v>1</v>
      </c>
      <c r="R401" t="s">
        <v>32</v>
      </c>
      <c r="S401" t="s">
        <v>424</v>
      </c>
      <c r="T401">
        <v>10570</v>
      </c>
      <c r="U401" t="s">
        <v>425</v>
      </c>
      <c r="V401" t="s">
        <v>426</v>
      </c>
      <c r="W401">
        <v>1982</v>
      </c>
    </row>
    <row r="402" spans="1:23">
      <c r="A402">
        <v>7487947</v>
      </c>
      <c r="B402" t="s">
        <v>299</v>
      </c>
      <c r="C402" s="4" t="s">
        <v>24</v>
      </c>
      <c r="D402" t="s">
        <v>39</v>
      </c>
      <c r="E402" t="s">
        <v>40</v>
      </c>
      <c r="G402" t="s">
        <v>27</v>
      </c>
      <c r="H402" t="s">
        <v>28</v>
      </c>
      <c r="I402">
        <v>0.65</v>
      </c>
      <c r="L402" t="s">
        <v>29</v>
      </c>
      <c r="M402" t="s">
        <v>30</v>
      </c>
      <c r="N402" t="s">
        <v>30</v>
      </c>
      <c r="O402" t="s">
        <v>31</v>
      </c>
      <c r="Q402">
        <v>1</v>
      </c>
      <c r="R402" t="s">
        <v>32</v>
      </c>
      <c r="S402" t="s">
        <v>54</v>
      </c>
      <c r="T402">
        <v>568</v>
      </c>
      <c r="U402" t="s">
        <v>55</v>
      </c>
      <c r="V402" t="s">
        <v>56</v>
      </c>
      <c r="W402">
        <v>1980</v>
      </c>
    </row>
    <row r="403" spans="1:23">
      <c r="A403">
        <v>7487947</v>
      </c>
      <c r="B403" t="s">
        <v>299</v>
      </c>
      <c r="C403" s="4" t="s">
        <v>24</v>
      </c>
      <c r="D403" t="s">
        <v>429</v>
      </c>
      <c r="E403" t="s">
        <v>353</v>
      </c>
      <c r="G403" t="s">
        <v>27</v>
      </c>
      <c r="H403" t="s">
        <v>28</v>
      </c>
      <c r="I403">
        <v>1.5</v>
      </c>
      <c r="L403" t="s">
        <v>29</v>
      </c>
      <c r="M403" t="s">
        <v>30</v>
      </c>
      <c r="N403" t="s">
        <v>30</v>
      </c>
      <c r="O403" t="s">
        <v>31</v>
      </c>
      <c r="Q403">
        <v>1</v>
      </c>
      <c r="R403" t="s">
        <v>32</v>
      </c>
      <c r="S403" t="s">
        <v>430</v>
      </c>
      <c r="T403">
        <v>803</v>
      </c>
      <c r="U403" t="s">
        <v>431</v>
      </c>
      <c r="V403" t="s">
        <v>432</v>
      </c>
      <c r="W403">
        <v>1988</v>
      </c>
    </row>
    <row r="404" spans="1:23">
      <c r="A404">
        <v>7487947</v>
      </c>
      <c r="B404" t="s">
        <v>299</v>
      </c>
      <c r="C404" s="4" t="s">
        <v>24</v>
      </c>
      <c r="D404" t="s">
        <v>433</v>
      </c>
      <c r="E404" t="s">
        <v>434</v>
      </c>
      <c r="F404" t="s">
        <v>159</v>
      </c>
      <c r="G404" t="s">
        <v>27</v>
      </c>
      <c r="H404" t="s">
        <v>28</v>
      </c>
      <c r="I404">
        <v>0.37</v>
      </c>
      <c r="L404" t="s">
        <v>29</v>
      </c>
      <c r="M404" t="s">
        <v>30</v>
      </c>
      <c r="N404" t="s">
        <v>30</v>
      </c>
      <c r="O404" t="s">
        <v>31</v>
      </c>
      <c r="Q404">
        <v>1</v>
      </c>
      <c r="R404" t="s">
        <v>32</v>
      </c>
      <c r="S404" t="s">
        <v>435</v>
      </c>
      <c r="T404">
        <v>12640</v>
      </c>
      <c r="U404" t="s">
        <v>436</v>
      </c>
      <c r="V404" t="s">
        <v>437</v>
      </c>
      <c r="W404">
        <v>1987</v>
      </c>
    </row>
    <row r="405" spans="1:23">
      <c r="A405">
        <v>7487947</v>
      </c>
      <c r="B405" t="s">
        <v>299</v>
      </c>
      <c r="C405" s="4" t="s">
        <v>24</v>
      </c>
      <c r="D405" t="s">
        <v>438</v>
      </c>
      <c r="E405" t="s">
        <v>439</v>
      </c>
      <c r="H405" t="s">
        <v>28</v>
      </c>
      <c r="J405">
        <v>0.2</v>
      </c>
      <c r="K405">
        <v>0.4</v>
      </c>
      <c r="L405" t="s">
        <v>29</v>
      </c>
      <c r="M405" t="s">
        <v>30</v>
      </c>
      <c r="N405" t="s">
        <v>30</v>
      </c>
      <c r="O405" t="s">
        <v>31</v>
      </c>
      <c r="Q405">
        <v>1</v>
      </c>
      <c r="R405" t="s">
        <v>32</v>
      </c>
      <c r="S405" t="s">
        <v>417</v>
      </c>
      <c r="T405">
        <v>19233</v>
      </c>
      <c r="U405" t="s">
        <v>418</v>
      </c>
      <c r="V405" t="s">
        <v>419</v>
      </c>
      <c r="W405">
        <v>1994</v>
      </c>
    </row>
    <row r="406" spans="1:23">
      <c r="A406">
        <v>7487947</v>
      </c>
      <c r="B406" t="s">
        <v>299</v>
      </c>
      <c r="C406" s="4" t="s">
        <v>24</v>
      </c>
      <c r="D406" t="s">
        <v>134</v>
      </c>
      <c r="E406" t="s">
        <v>135</v>
      </c>
      <c r="H406" t="s">
        <v>28</v>
      </c>
      <c r="J406">
        <v>5.6000000000000001E-2</v>
      </c>
      <c r="K406">
        <v>0.1</v>
      </c>
      <c r="L406" t="s">
        <v>29</v>
      </c>
      <c r="M406" t="s">
        <v>30</v>
      </c>
      <c r="N406" t="s">
        <v>30</v>
      </c>
      <c r="O406" t="s">
        <v>31</v>
      </c>
      <c r="Q406">
        <v>1</v>
      </c>
      <c r="R406" t="s">
        <v>32</v>
      </c>
      <c r="S406" t="s">
        <v>440</v>
      </c>
      <c r="T406">
        <v>14863</v>
      </c>
      <c r="U406" t="s">
        <v>441</v>
      </c>
      <c r="V406" t="s">
        <v>442</v>
      </c>
      <c r="W406">
        <v>1982</v>
      </c>
    </row>
    <row r="407" spans="1:23">
      <c r="A407">
        <v>7487947</v>
      </c>
      <c r="B407" t="s">
        <v>299</v>
      </c>
      <c r="C407" s="4" t="s">
        <v>24</v>
      </c>
      <c r="D407" t="s">
        <v>82</v>
      </c>
      <c r="E407" t="s">
        <v>83</v>
      </c>
      <c r="H407" t="s">
        <v>28</v>
      </c>
      <c r="I407">
        <v>0.4</v>
      </c>
      <c r="L407" t="s">
        <v>29</v>
      </c>
      <c r="M407" t="s">
        <v>30</v>
      </c>
      <c r="N407" t="s">
        <v>30</v>
      </c>
      <c r="O407" t="s">
        <v>31</v>
      </c>
      <c r="Q407">
        <v>1</v>
      </c>
      <c r="R407" t="s">
        <v>32</v>
      </c>
      <c r="S407" t="s">
        <v>131</v>
      </c>
      <c r="T407">
        <v>2845</v>
      </c>
      <c r="U407" t="s">
        <v>132</v>
      </c>
      <c r="V407" t="s">
        <v>133</v>
      </c>
      <c r="W407">
        <v>1980</v>
      </c>
    </row>
    <row r="408" spans="1:23">
      <c r="A408">
        <v>7487947</v>
      </c>
      <c r="B408" t="s">
        <v>299</v>
      </c>
      <c r="C408" s="4" t="s">
        <v>24</v>
      </c>
      <c r="D408" t="s">
        <v>319</v>
      </c>
      <c r="E408" t="s">
        <v>320</v>
      </c>
      <c r="G408" t="s">
        <v>73</v>
      </c>
      <c r="H408" t="s">
        <v>28</v>
      </c>
      <c r="I408">
        <v>1</v>
      </c>
      <c r="L408" t="s">
        <v>29</v>
      </c>
      <c r="M408" t="s">
        <v>30</v>
      </c>
      <c r="N408" t="s">
        <v>30</v>
      </c>
      <c r="O408" t="s">
        <v>31</v>
      </c>
      <c r="Q408">
        <v>1</v>
      </c>
      <c r="R408" t="s">
        <v>32</v>
      </c>
      <c r="S408" t="s">
        <v>321</v>
      </c>
      <c r="T408">
        <v>10228</v>
      </c>
      <c r="U408" t="s">
        <v>322</v>
      </c>
      <c r="V408" t="s">
        <v>323</v>
      </c>
      <c r="W408">
        <v>1983</v>
      </c>
    </row>
    <row r="409" spans="1:23">
      <c r="A409">
        <v>7487947</v>
      </c>
      <c r="B409" t="s">
        <v>299</v>
      </c>
      <c r="C409" s="4" t="s">
        <v>24</v>
      </c>
      <c r="D409" t="s">
        <v>134</v>
      </c>
      <c r="E409" t="s">
        <v>135</v>
      </c>
      <c r="G409" t="s">
        <v>73</v>
      </c>
      <c r="H409" t="s">
        <v>28</v>
      </c>
      <c r="I409">
        <v>0.24</v>
      </c>
      <c r="J409">
        <v>0.18099999999999999</v>
      </c>
      <c r="K409">
        <v>0.317</v>
      </c>
      <c r="L409" t="s">
        <v>29</v>
      </c>
      <c r="M409" t="s">
        <v>30</v>
      </c>
      <c r="N409" t="s">
        <v>30</v>
      </c>
      <c r="O409" t="s">
        <v>31</v>
      </c>
      <c r="Q409">
        <v>1</v>
      </c>
      <c r="R409" t="s">
        <v>32</v>
      </c>
      <c r="S409" t="s">
        <v>443</v>
      </c>
      <c r="T409">
        <v>10579</v>
      </c>
      <c r="U409" t="s">
        <v>444</v>
      </c>
      <c r="V409" t="s">
        <v>445</v>
      </c>
      <c r="W409">
        <v>1983</v>
      </c>
    </row>
    <row r="410" spans="1:23">
      <c r="A410">
        <v>7487947</v>
      </c>
      <c r="B410" t="s">
        <v>299</v>
      </c>
      <c r="C410" s="4" t="s">
        <v>24</v>
      </c>
      <c r="D410" t="s">
        <v>92</v>
      </c>
      <c r="E410" t="s">
        <v>93</v>
      </c>
      <c r="F410" t="s">
        <v>104</v>
      </c>
      <c r="G410" t="s">
        <v>50</v>
      </c>
      <c r="H410" t="s">
        <v>28</v>
      </c>
      <c r="I410">
        <v>8.0589999999999995E-2</v>
      </c>
      <c r="J410">
        <v>7.7509999999999996E-2</v>
      </c>
      <c r="K410">
        <v>8.3809999999999996E-2</v>
      </c>
      <c r="L410" t="s">
        <v>29</v>
      </c>
      <c r="M410" t="s">
        <v>30</v>
      </c>
      <c r="N410" t="s">
        <v>30</v>
      </c>
      <c r="O410" t="s">
        <v>31</v>
      </c>
      <c r="Q410">
        <v>1</v>
      </c>
      <c r="R410" t="s">
        <v>32</v>
      </c>
      <c r="S410" t="s">
        <v>128</v>
      </c>
      <c r="T410">
        <v>5634</v>
      </c>
      <c r="U410" t="s">
        <v>446</v>
      </c>
      <c r="V410" t="s">
        <v>447</v>
      </c>
      <c r="W410">
        <v>1980</v>
      </c>
    </row>
    <row r="411" spans="1:23">
      <c r="A411">
        <v>7487947</v>
      </c>
      <c r="B411" t="s">
        <v>299</v>
      </c>
      <c r="C411" s="4" t="s">
        <v>24</v>
      </c>
      <c r="D411" t="s">
        <v>59</v>
      </c>
      <c r="E411" t="s">
        <v>60</v>
      </c>
      <c r="F411" t="s">
        <v>68</v>
      </c>
      <c r="G411" t="s">
        <v>27</v>
      </c>
      <c r="H411" t="s">
        <v>28</v>
      </c>
      <c r="I411">
        <v>1.4</v>
      </c>
      <c r="L411" t="s">
        <v>29</v>
      </c>
      <c r="M411" t="s">
        <v>30</v>
      </c>
      <c r="N411" t="s">
        <v>30</v>
      </c>
      <c r="O411" t="s">
        <v>31</v>
      </c>
      <c r="Q411">
        <v>1</v>
      </c>
      <c r="R411" t="s">
        <v>32</v>
      </c>
      <c r="S411" t="s">
        <v>64</v>
      </c>
      <c r="T411">
        <v>8298</v>
      </c>
      <c r="U411" t="s">
        <v>65</v>
      </c>
      <c r="V411" t="s">
        <v>66</v>
      </c>
      <c r="W411">
        <v>1970</v>
      </c>
    </row>
    <row r="412" spans="1:23">
      <c r="A412">
        <v>7487947</v>
      </c>
      <c r="B412" t="s">
        <v>299</v>
      </c>
      <c r="C412" s="4" t="s">
        <v>24</v>
      </c>
      <c r="D412" t="s">
        <v>92</v>
      </c>
      <c r="E412" t="s">
        <v>93</v>
      </c>
      <c r="F412" t="s">
        <v>68</v>
      </c>
      <c r="G412" t="s">
        <v>27</v>
      </c>
      <c r="H412" t="s">
        <v>28</v>
      </c>
      <c r="I412">
        <v>23</v>
      </c>
      <c r="L412" t="s">
        <v>29</v>
      </c>
      <c r="M412" t="s">
        <v>30</v>
      </c>
      <c r="N412" t="s">
        <v>30</v>
      </c>
      <c r="O412" t="s">
        <v>31</v>
      </c>
      <c r="Q412">
        <v>1</v>
      </c>
      <c r="R412" t="s">
        <v>32</v>
      </c>
      <c r="S412" t="s">
        <v>448</v>
      </c>
      <c r="T412">
        <v>2253</v>
      </c>
      <c r="U412" t="s">
        <v>449</v>
      </c>
      <c r="V412" t="s">
        <v>450</v>
      </c>
      <c r="W412">
        <v>1977</v>
      </c>
    </row>
    <row r="413" spans="1:23">
      <c r="A413">
        <v>7487947</v>
      </c>
      <c r="B413" t="s">
        <v>299</v>
      </c>
      <c r="C413" s="4" t="s">
        <v>24</v>
      </c>
      <c r="D413" t="s">
        <v>92</v>
      </c>
      <c r="E413" t="s">
        <v>93</v>
      </c>
      <c r="H413" t="s">
        <v>28</v>
      </c>
      <c r="I413">
        <v>2.2999999999999998</v>
      </c>
      <c r="L413" t="s">
        <v>29</v>
      </c>
      <c r="M413" t="s">
        <v>30</v>
      </c>
      <c r="N413" t="s">
        <v>30</v>
      </c>
      <c r="O413" t="s">
        <v>31</v>
      </c>
      <c r="Q413">
        <v>1</v>
      </c>
      <c r="R413" t="s">
        <v>32</v>
      </c>
      <c r="S413" t="s">
        <v>451</v>
      </c>
      <c r="T413">
        <v>3731</v>
      </c>
      <c r="U413" t="s">
        <v>452</v>
      </c>
      <c r="V413" t="s">
        <v>453</v>
      </c>
      <c r="W413">
        <v>1977</v>
      </c>
    </row>
    <row r="414" spans="1:23">
      <c r="A414">
        <v>7487947</v>
      </c>
      <c r="B414" t="s">
        <v>299</v>
      </c>
      <c r="C414" s="4" t="s">
        <v>24</v>
      </c>
      <c r="D414" t="s">
        <v>185</v>
      </c>
      <c r="E414" t="s">
        <v>186</v>
      </c>
      <c r="G414" t="s">
        <v>27</v>
      </c>
      <c r="H414" t="s">
        <v>28</v>
      </c>
      <c r="I414">
        <v>0.28000000000000003</v>
      </c>
      <c r="J414">
        <v>0.22</v>
      </c>
      <c r="K414">
        <v>0.37</v>
      </c>
      <c r="L414" t="s">
        <v>29</v>
      </c>
      <c r="M414" t="s">
        <v>30</v>
      </c>
      <c r="N414" t="s">
        <v>30</v>
      </c>
      <c r="O414" t="s">
        <v>31</v>
      </c>
      <c r="Q414">
        <v>1</v>
      </c>
      <c r="R414" t="s">
        <v>32</v>
      </c>
      <c r="S414" t="s">
        <v>454</v>
      </c>
      <c r="T414">
        <v>10417</v>
      </c>
      <c r="U414" t="s">
        <v>455</v>
      </c>
      <c r="V414" t="s">
        <v>456</v>
      </c>
      <c r="W414">
        <v>1983</v>
      </c>
    </row>
    <row r="415" spans="1:23">
      <c r="A415">
        <v>7487947</v>
      </c>
      <c r="B415" t="s">
        <v>299</v>
      </c>
      <c r="C415" s="4" t="s">
        <v>24</v>
      </c>
      <c r="D415" t="s">
        <v>287</v>
      </c>
      <c r="E415" t="s">
        <v>288</v>
      </c>
      <c r="H415" t="s">
        <v>28</v>
      </c>
      <c r="J415">
        <v>1.4999999999999999E-2</v>
      </c>
      <c r="K415">
        <v>0.02</v>
      </c>
      <c r="L415" t="s">
        <v>29</v>
      </c>
      <c r="M415" t="s">
        <v>30</v>
      </c>
      <c r="N415" t="s">
        <v>30</v>
      </c>
      <c r="O415" t="s">
        <v>31</v>
      </c>
      <c r="Q415">
        <v>1</v>
      </c>
      <c r="R415" t="s">
        <v>32</v>
      </c>
      <c r="S415" t="s">
        <v>457</v>
      </c>
      <c r="T415">
        <v>14401</v>
      </c>
      <c r="U415" t="s">
        <v>458</v>
      </c>
      <c r="V415" t="s">
        <v>459</v>
      </c>
      <c r="W415">
        <v>1977</v>
      </c>
    </row>
    <row r="416" spans="1:23">
      <c r="A416">
        <v>7487947</v>
      </c>
      <c r="B416" t="s">
        <v>299</v>
      </c>
      <c r="C416" s="4" t="s">
        <v>24</v>
      </c>
      <c r="D416" t="s">
        <v>102</v>
      </c>
      <c r="E416" t="s">
        <v>103</v>
      </c>
      <c r="G416" t="s">
        <v>136</v>
      </c>
      <c r="H416" t="s">
        <v>28</v>
      </c>
      <c r="J416">
        <v>0.2</v>
      </c>
      <c r="K416">
        <v>0.3</v>
      </c>
      <c r="L416" t="s">
        <v>29</v>
      </c>
      <c r="M416" t="s">
        <v>30</v>
      </c>
      <c r="N416" t="s">
        <v>30</v>
      </c>
      <c r="O416" t="s">
        <v>31</v>
      </c>
      <c r="Q416">
        <v>1</v>
      </c>
      <c r="R416" t="s">
        <v>32</v>
      </c>
      <c r="S416" t="s">
        <v>404</v>
      </c>
      <c r="T416">
        <v>169915</v>
      </c>
      <c r="U416" t="s">
        <v>405</v>
      </c>
      <c r="V416" t="s">
        <v>406</v>
      </c>
      <c r="W416">
        <v>2013</v>
      </c>
    </row>
    <row r="417" spans="1:23">
      <c r="A417">
        <v>7487947</v>
      </c>
      <c r="B417" t="s">
        <v>299</v>
      </c>
      <c r="C417" s="4" t="s">
        <v>24</v>
      </c>
      <c r="D417" t="s">
        <v>92</v>
      </c>
      <c r="E417" t="s">
        <v>93</v>
      </c>
      <c r="H417" t="s">
        <v>28</v>
      </c>
      <c r="I417">
        <v>0.3</v>
      </c>
      <c r="L417" t="s">
        <v>29</v>
      </c>
      <c r="M417" t="s">
        <v>30</v>
      </c>
      <c r="N417" t="s">
        <v>30</v>
      </c>
      <c r="O417" t="s">
        <v>31</v>
      </c>
      <c r="Q417">
        <v>1</v>
      </c>
      <c r="R417" t="s">
        <v>32</v>
      </c>
      <c r="S417" t="s">
        <v>451</v>
      </c>
      <c r="T417">
        <v>3731</v>
      </c>
      <c r="U417" t="s">
        <v>452</v>
      </c>
      <c r="V417" t="s">
        <v>453</v>
      </c>
      <c r="W417">
        <v>1977</v>
      </c>
    </row>
    <row r="418" spans="1:23">
      <c r="A418">
        <v>7487947</v>
      </c>
      <c r="B418" t="s">
        <v>299</v>
      </c>
      <c r="C418" s="4" t="s">
        <v>24</v>
      </c>
      <c r="D418" t="s">
        <v>59</v>
      </c>
      <c r="E418" t="s">
        <v>60</v>
      </c>
      <c r="G418" t="s">
        <v>27</v>
      </c>
      <c r="H418" t="s">
        <v>28</v>
      </c>
      <c r="I418">
        <v>1.6</v>
      </c>
      <c r="L418" t="s">
        <v>29</v>
      </c>
      <c r="M418" t="s">
        <v>30</v>
      </c>
      <c r="N418" t="s">
        <v>30</v>
      </c>
      <c r="O418" t="s">
        <v>31</v>
      </c>
      <c r="Q418">
        <v>1</v>
      </c>
      <c r="R418" t="s">
        <v>32</v>
      </c>
      <c r="S418" t="s">
        <v>61</v>
      </c>
      <c r="T418">
        <v>12497</v>
      </c>
      <c r="U418" t="s">
        <v>62</v>
      </c>
      <c r="V418" t="s">
        <v>63</v>
      </c>
      <c r="W418">
        <v>1986</v>
      </c>
    </row>
    <row r="419" spans="1:23">
      <c r="A419">
        <v>7487947</v>
      </c>
      <c r="B419" t="s">
        <v>299</v>
      </c>
      <c r="C419" s="4" t="s">
        <v>24</v>
      </c>
      <c r="D419" t="s">
        <v>59</v>
      </c>
      <c r="E419" t="s">
        <v>60</v>
      </c>
      <c r="G419" t="s">
        <v>27</v>
      </c>
      <c r="H419" t="s">
        <v>28</v>
      </c>
      <c r="I419">
        <v>1.4</v>
      </c>
      <c r="L419" t="s">
        <v>29</v>
      </c>
      <c r="M419" t="s">
        <v>30</v>
      </c>
      <c r="N419" t="s">
        <v>30</v>
      </c>
      <c r="O419" t="s">
        <v>31</v>
      </c>
      <c r="Q419">
        <v>1</v>
      </c>
      <c r="R419" t="s">
        <v>32</v>
      </c>
      <c r="S419" t="s">
        <v>61</v>
      </c>
      <c r="T419">
        <v>12497</v>
      </c>
      <c r="U419" t="s">
        <v>62</v>
      </c>
      <c r="V419" t="s">
        <v>63</v>
      </c>
      <c r="W419">
        <v>1986</v>
      </c>
    </row>
    <row r="420" spans="1:23">
      <c r="A420">
        <v>7487947</v>
      </c>
      <c r="B420" t="s">
        <v>299</v>
      </c>
      <c r="C420" s="4" t="s">
        <v>24</v>
      </c>
      <c r="D420" t="s">
        <v>59</v>
      </c>
      <c r="E420" t="s">
        <v>60</v>
      </c>
      <c r="G420" t="s">
        <v>27</v>
      </c>
      <c r="H420" t="s">
        <v>28</v>
      </c>
      <c r="I420">
        <v>1.6</v>
      </c>
      <c r="L420" t="s">
        <v>29</v>
      </c>
      <c r="M420" t="s">
        <v>30</v>
      </c>
      <c r="N420" t="s">
        <v>30</v>
      </c>
      <c r="O420" t="s">
        <v>31</v>
      </c>
      <c r="Q420">
        <v>1</v>
      </c>
      <c r="R420" t="s">
        <v>32</v>
      </c>
      <c r="S420" t="s">
        <v>61</v>
      </c>
      <c r="T420">
        <v>12497</v>
      </c>
      <c r="U420" t="s">
        <v>62</v>
      </c>
      <c r="V420" t="s">
        <v>63</v>
      </c>
      <c r="W420">
        <v>1986</v>
      </c>
    </row>
    <row r="421" spans="1:23">
      <c r="A421">
        <v>7487947</v>
      </c>
      <c r="B421" t="s">
        <v>299</v>
      </c>
      <c r="C421" s="4" t="s">
        <v>24</v>
      </c>
      <c r="D421" t="s">
        <v>460</v>
      </c>
      <c r="E421" t="s">
        <v>461</v>
      </c>
      <c r="F421" t="s">
        <v>41</v>
      </c>
      <c r="G421" t="s">
        <v>27</v>
      </c>
      <c r="H421" t="s">
        <v>28</v>
      </c>
      <c r="I421">
        <v>1.9E-2</v>
      </c>
      <c r="J421">
        <v>1.4999999999999999E-2</v>
      </c>
      <c r="K421">
        <v>2.1999999999999999E-2</v>
      </c>
      <c r="L421" t="s">
        <v>29</v>
      </c>
      <c r="M421" t="s">
        <v>30</v>
      </c>
      <c r="N421" t="s">
        <v>30</v>
      </c>
      <c r="O421" t="s">
        <v>31</v>
      </c>
      <c r="Q421">
        <v>1</v>
      </c>
      <c r="R421" t="s">
        <v>32</v>
      </c>
      <c r="S421" t="s">
        <v>462</v>
      </c>
      <c r="T421">
        <v>3526</v>
      </c>
      <c r="U421" t="s">
        <v>463</v>
      </c>
      <c r="V421" t="s">
        <v>464</v>
      </c>
      <c r="W421">
        <v>1990</v>
      </c>
    </row>
    <row r="422" spans="1:23">
      <c r="A422">
        <v>7487947</v>
      </c>
      <c r="B422" t="s">
        <v>299</v>
      </c>
      <c r="C422" s="4" t="s">
        <v>24</v>
      </c>
      <c r="D422" t="s">
        <v>48</v>
      </c>
      <c r="E422" t="s">
        <v>49</v>
      </c>
      <c r="G422" t="s">
        <v>50</v>
      </c>
      <c r="H422" t="s">
        <v>28</v>
      </c>
      <c r="I422">
        <v>0.22</v>
      </c>
      <c r="L422" t="s">
        <v>29</v>
      </c>
      <c r="M422" t="s">
        <v>30</v>
      </c>
      <c r="N422" t="s">
        <v>30</v>
      </c>
      <c r="O422" t="s">
        <v>31</v>
      </c>
      <c r="Q422">
        <v>1</v>
      </c>
      <c r="R422" t="s">
        <v>32</v>
      </c>
      <c r="S422" t="s">
        <v>51</v>
      </c>
      <c r="T422">
        <v>503</v>
      </c>
      <c r="U422" t="s">
        <v>52</v>
      </c>
      <c r="V422" t="s">
        <v>53</v>
      </c>
      <c r="W422">
        <v>1971</v>
      </c>
    </row>
    <row r="423" spans="1:23">
      <c r="A423">
        <v>7487947</v>
      </c>
      <c r="B423" t="s">
        <v>299</v>
      </c>
      <c r="C423" s="4" t="s">
        <v>24</v>
      </c>
      <c r="D423" t="s">
        <v>460</v>
      </c>
      <c r="E423" t="s">
        <v>461</v>
      </c>
      <c r="F423" t="s">
        <v>41</v>
      </c>
      <c r="G423" t="s">
        <v>27</v>
      </c>
      <c r="H423" t="s">
        <v>28</v>
      </c>
      <c r="I423">
        <v>0.16800000000000001</v>
      </c>
      <c r="J423">
        <v>0.13</v>
      </c>
      <c r="K423">
        <v>0.216</v>
      </c>
      <c r="L423" t="s">
        <v>29</v>
      </c>
      <c r="M423" t="s">
        <v>30</v>
      </c>
      <c r="N423" t="s">
        <v>30</v>
      </c>
      <c r="O423" t="s">
        <v>31</v>
      </c>
      <c r="Q423">
        <v>1</v>
      </c>
      <c r="R423" t="s">
        <v>32</v>
      </c>
      <c r="S423" t="s">
        <v>462</v>
      </c>
      <c r="T423">
        <v>3526</v>
      </c>
      <c r="U423" t="s">
        <v>463</v>
      </c>
      <c r="V423" t="s">
        <v>464</v>
      </c>
      <c r="W423">
        <v>1990</v>
      </c>
    </row>
    <row r="424" spans="1:23">
      <c r="A424">
        <v>7487947</v>
      </c>
      <c r="B424" t="s">
        <v>299</v>
      </c>
      <c r="C424" s="4" t="s">
        <v>24</v>
      </c>
      <c r="D424" t="s">
        <v>48</v>
      </c>
      <c r="E424" t="s">
        <v>49</v>
      </c>
      <c r="F424" t="s">
        <v>36</v>
      </c>
      <c r="G424" t="s">
        <v>73</v>
      </c>
      <c r="H424" t="s">
        <v>28</v>
      </c>
      <c r="I424">
        <v>0.75</v>
      </c>
      <c r="L424" t="s">
        <v>29</v>
      </c>
      <c r="M424" t="s">
        <v>30</v>
      </c>
      <c r="N424" t="s">
        <v>30</v>
      </c>
      <c r="O424" t="s">
        <v>31</v>
      </c>
      <c r="Q424">
        <v>1</v>
      </c>
      <c r="R424" t="s">
        <v>32</v>
      </c>
      <c r="S424" t="s">
        <v>74</v>
      </c>
      <c r="T424">
        <v>2460</v>
      </c>
      <c r="U424" t="s">
        <v>75</v>
      </c>
      <c r="V424" t="s">
        <v>76</v>
      </c>
      <c r="W424">
        <v>1973</v>
      </c>
    </row>
    <row r="425" spans="1:23">
      <c r="A425">
        <v>7487947</v>
      </c>
      <c r="B425" t="s">
        <v>299</v>
      </c>
      <c r="C425" s="4" t="s">
        <v>24</v>
      </c>
      <c r="D425" t="s">
        <v>48</v>
      </c>
      <c r="E425" t="s">
        <v>49</v>
      </c>
      <c r="G425" t="s">
        <v>73</v>
      </c>
      <c r="H425" t="s">
        <v>28</v>
      </c>
      <c r="I425">
        <v>3.5999999999999997E-2</v>
      </c>
      <c r="J425">
        <v>2.7E-2</v>
      </c>
      <c r="K425">
        <v>4.9000000000000002E-2</v>
      </c>
      <c r="L425" t="s">
        <v>29</v>
      </c>
      <c r="M425" t="s">
        <v>30</v>
      </c>
      <c r="N425" t="s">
        <v>30</v>
      </c>
      <c r="O425" t="s">
        <v>31</v>
      </c>
      <c r="Q425">
        <v>1</v>
      </c>
      <c r="R425" t="s">
        <v>32</v>
      </c>
      <c r="S425" t="s">
        <v>465</v>
      </c>
      <c r="T425">
        <v>978</v>
      </c>
      <c r="U425" t="s">
        <v>466</v>
      </c>
      <c r="V425" t="s">
        <v>467</v>
      </c>
      <c r="W425">
        <v>1973</v>
      </c>
    </row>
    <row r="426" spans="1:23">
      <c r="A426">
        <v>7487947</v>
      </c>
      <c r="B426" t="s">
        <v>299</v>
      </c>
      <c r="C426" s="4" t="s">
        <v>24</v>
      </c>
      <c r="D426" t="s">
        <v>48</v>
      </c>
      <c r="E426" t="s">
        <v>49</v>
      </c>
      <c r="F426" t="s">
        <v>36</v>
      </c>
      <c r="G426" t="s">
        <v>27</v>
      </c>
      <c r="H426" t="s">
        <v>28</v>
      </c>
      <c r="I426">
        <v>0.90300000000000002</v>
      </c>
      <c r="J426">
        <v>0.78300000000000003</v>
      </c>
      <c r="K426">
        <v>1.0229999999999999</v>
      </c>
      <c r="L426" t="s">
        <v>29</v>
      </c>
      <c r="M426" t="s">
        <v>30</v>
      </c>
      <c r="N426" t="s">
        <v>30</v>
      </c>
      <c r="O426" t="s">
        <v>31</v>
      </c>
      <c r="Q426">
        <v>1</v>
      </c>
      <c r="R426" t="s">
        <v>32</v>
      </c>
      <c r="S426" t="s">
        <v>140</v>
      </c>
      <c r="T426">
        <v>5871</v>
      </c>
      <c r="U426" t="s">
        <v>141</v>
      </c>
      <c r="V426" t="s">
        <v>142</v>
      </c>
      <c r="W426">
        <v>1975</v>
      </c>
    </row>
    <row r="427" spans="1:23">
      <c r="A427">
        <v>7487947</v>
      </c>
      <c r="B427" t="s">
        <v>299</v>
      </c>
      <c r="C427" s="4" t="s">
        <v>24</v>
      </c>
      <c r="D427" t="s">
        <v>468</v>
      </c>
      <c r="E427" t="s">
        <v>469</v>
      </c>
      <c r="F427" t="s">
        <v>159</v>
      </c>
      <c r="G427" t="s">
        <v>136</v>
      </c>
      <c r="H427" t="s">
        <v>28</v>
      </c>
      <c r="J427">
        <v>0.4</v>
      </c>
      <c r="K427">
        <v>0.5</v>
      </c>
      <c r="L427" t="s">
        <v>29</v>
      </c>
      <c r="M427" t="s">
        <v>30</v>
      </c>
      <c r="N427" t="s">
        <v>30</v>
      </c>
      <c r="O427" t="s">
        <v>31</v>
      </c>
      <c r="Q427">
        <v>1</v>
      </c>
      <c r="R427" t="s">
        <v>32</v>
      </c>
      <c r="S427" t="s">
        <v>404</v>
      </c>
      <c r="T427">
        <v>169915</v>
      </c>
      <c r="U427" t="s">
        <v>405</v>
      </c>
      <c r="V427" t="s">
        <v>406</v>
      </c>
      <c r="W427">
        <v>2013</v>
      </c>
    </row>
    <row r="428" spans="1:23">
      <c r="A428">
        <v>7487947</v>
      </c>
      <c r="B428" t="s">
        <v>299</v>
      </c>
      <c r="C428" s="4" t="s">
        <v>24</v>
      </c>
      <c r="D428" t="s">
        <v>329</v>
      </c>
      <c r="E428" t="s">
        <v>330</v>
      </c>
      <c r="F428" t="s">
        <v>159</v>
      </c>
      <c r="H428" t="s">
        <v>28</v>
      </c>
      <c r="I428">
        <v>8.201E-3</v>
      </c>
      <c r="L428" t="s">
        <v>29</v>
      </c>
      <c r="M428" t="s">
        <v>30</v>
      </c>
      <c r="N428" t="s">
        <v>30</v>
      </c>
      <c r="O428" t="s">
        <v>331</v>
      </c>
      <c r="Q428">
        <v>2</v>
      </c>
      <c r="R428" t="s">
        <v>32</v>
      </c>
      <c r="S428" t="s">
        <v>332</v>
      </c>
      <c r="T428">
        <v>116574</v>
      </c>
      <c r="U428" t="s">
        <v>333</v>
      </c>
      <c r="V428" t="s">
        <v>334</v>
      </c>
      <c r="W428">
        <v>2009</v>
      </c>
    </row>
    <row r="429" spans="1:23">
      <c r="A429">
        <v>7487947</v>
      </c>
      <c r="B429" t="s">
        <v>299</v>
      </c>
      <c r="C429" s="4" t="s">
        <v>24</v>
      </c>
      <c r="D429" t="s">
        <v>329</v>
      </c>
      <c r="E429" t="s">
        <v>330</v>
      </c>
      <c r="F429" t="s">
        <v>159</v>
      </c>
      <c r="H429" t="s">
        <v>28</v>
      </c>
      <c r="I429">
        <v>0.1303</v>
      </c>
      <c r="J429">
        <v>8.5769999999999999E-2</v>
      </c>
      <c r="K429">
        <v>0.25659999999999999</v>
      </c>
      <c r="L429" t="s">
        <v>29</v>
      </c>
      <c r="M429" t="s">
        <v>30</v>
      </c>
      <c r="N429" t="s">
        <v>30</v>
      </c>
      <c r="O429" t="s">
        <v>31</v>
      </c>
      <c r="Q429">
        <v>2</v>
      </c>
      <c r="R429" t="s">
        <v>32</v>
      </c>
      <c r="S429" t="s">
        <v>332</v>
      </c>
      <c r="T429">
        <v>116574</v>
      </c>
      <c r="U429" t="s">
        <v>333</v>
      </c>
      <c r="V429" t="s">
        <v>334</v>
      </c>
      <c r="W429">
        <v>2009</v>
      </c>
    </row>
    <row r="430" spans="1:23">
      <c r="A430">
        <v>7487947</v>
      </c>
      <c r="B430" t="s">
        <v>299</v>
      </c>
      <c r="C430" s="4" t="s">
        <v>24</v>
      </c>
      <c r="D430" t="s">
        <v>335</v>
      </c>
      <c r="E430" t="s">
        <v>336</v>
      </c>
      <c r="F430" t="s">
        <v>159</v>
      </c>
      <c r="G430" t="s">
        <v>27</v>
      </c>
      <c r="H430" t="s">
        <v>28</v>
      </c>
      <c r="I430">
        <v>7.0999999999999994E-2</v>
      </c>
      <c r="L430" t="s">
        <v>29</v>
      </c>
      <c r="M430" t="s">
        <v>30</v>
      </c>
      <c r="N430" t="s">
        <v>30</v>
      </c>
      <c r="O430" t="s">
        <v>31</v>
      </c>
      <c r="Q430">
        <v>2</v>
      </c>
      <c r="R430" t="s">
        <v>32</v>
      </c>
      <c r="S430" t="s">
        <v>337</v>
      </c>
      <c r="T430">
        <v>11014</v>
      </c>
      <c r="U430" t="s">
        <v>338</v>
      </c>
      <c r="V430" t="s">
        <v>339</v>
      </c>
      <c r="W430">
        <v>1983</v>
      </c>
    </row>
    <row r="431" spans="1:23">
      <c r="A431">
        <v>7487947</v>
      </c>
      <c r="B431" t="s">
        <v>299</v>
      </c>
      <c r="C431" s="4" t="s">
        <v>24</v>
      </c>
      <c r="D431" t="s">
        <v>311</v>
      </c>
      <c r="E431" t="s">
        <v>312</v>
      </c>
      <c r="G431" t="s">
        <v>50</v>
      </c>
      <c r="H431" t="s">
        <v>28</v>
      </c>
      <c r="I431">
        <v>0.16500000000000001</v>
      </c>
      <c r="J431">
        <v>0.14799999999999999</v>
      </c>
      <c r="K431">
        <v>0.17100000000000001</v>
      </c>
      <c r="L431" t="s">
        <v>29</v>
      </c>
      <c r="M431" t="s">
        <v>30</v>
      </c>
      <c r="N431" t="s">
        <v>30</v>
      </c>
      <c r="O431" t="s">
        <v>31</v>
      </c>
      <c r="Q431">
        <v>2</v>
      </c>
      <c r="R431" t="s">
        <v>32</v>
      </c>
      <c r="S431" t="s">
        <v>313</v>
      </c>
      <c r="T431">
        <v>10029</v>
      </c>
      <c r="U431" t="s">
        <v>314</v>
      </c>
      <c r="V431" t="s">
        <v>315</v>
      </c>
      <c r="W431">
        <v>1981</v>
      </c>
    </row>
    <row r="432" spans="1:23">
      <c r="A432">
        <v>7487947</v>
      </c>
      <c r="B432" t="s">
        <v>299</v>
      </c>
      <c r="C432" s="4" t="s">
        <v>24</v>
      </c>
      <c r="D432" t="s">
        <v>345</v>
      </c>
      <c r="E432" t="s">
        <v>237</v>
      </c>
      <c r="G432" t="s">
        <v>27</v>
      </c>
      <c r="H432" t="s">
        <v>28</v>
      </c>
      <c r="I432">
        <v>1.24E-2</v>
      </c>
      <c r="L432" t="s">
        <v>29</v>
      </c>
      <c r="M432" t="s">
        <v>30</v>
      </c>
      <c r="N432" t="s">
        <v>30</v>
      </c>
      <c r="O432" t="s">
        <v>31</v>
      </c>
      <c r="Q432">
        <v>2</v>
      </c>
      <c r="R432" t="s">
        <v>32</v>
      </c>
      <c r="S432" t="s">
        <v>470</v>
      </c>
      <c r="T432">
        <v>446</v>
      </c>
      <c r="U432" t="s">
        <v>471</v>
      </c>
      <c r="V432" t="s">
        <v>472</v>
      </c>
      <c r="W432">
        <v>1989</v>
      </c>
    </row>
    <row r="433" spans="1:23">
      <c r="A433">
        <v>7487947</v>
      </c>
      <c r="B433" t="s">
        <v>299</v>
      </c>
      <c r="C433" s="4" t="s">
        <v>24</v>
      </c>
      <c r="D433" t="s">
        <v>382</v>
      </c>
      <c r="E433" t="s">
        <v>383</v>
      </c>
      <c r="F433" t="s">
        <v>145</v>
      </c>
      <c r="G433" t="s">
        <v>27</v>
      </c>
      <c r="H433" t="s">
        <v>28</v>
      </c>
      <c r="I433">
        <v>1.3</v>
      </c>
      <c r="L433" t="s">
        <v>29</v>
      </c>
      <c r="M433" t="s">
        <v>30</v>
      </c>
      <c r="N433" t="s">
        <v>30</v>
      </c>
      <c r="O433" t="s">
        <v>31</v>
      </c>
      <c r="Q433">
        <v>2</v>
      </c>
      <c r="R433" t="s">
        <v>32</v>
      </c>
      <c r="S433" t="s">
        <v>376</v>
      </c>
      <c r="T433">
        <v>3222</v>
      </c>
      <c r="U433" t="s">
        <v>377</v>
      </c>
      <c r="V433" t="s">
        <v>378</v>
      </c>
      <c r="W433">
        <v>1987</v>
      </c>
    </row>
    <row r="434" spans="1:23">
      <c r="A434">
        <v>7487947</v>
      </c>
      <c r="B434" t="s">
        <v>299</v>
      </c>
      <c r="C434" s="4" t="s">
        <v>24</v>
      </c>
      <c r="D434" t="s">
        <v>340</v>
      </c>
      <c r="E434" t="s">
        <v>341</v>
      </c>
      <c r="G434" t="s">
        <v>27</v>
      </c>
      <c r="H434" t="s">
        <v>28</v>
      </c>
      <c r="I434">
        <v>0.91200000000000003</v>
      </c>
      <c r="J434">
        <v>0.875</v>
      </c>
      <c r="K434">
        <v>0.94899999999999995</v>
      </c>
      <c r="L434" t="s">
        <v>29</v>
      </c>
      <c r="M434" t="s">
        <v>30</v>
      </c>
      <c r="N434" t="s">
        <v>30</v>
      </c>
      <c r="O434" t="s">
        <v>31</v>
      </c>
      <c r="Q434">
        <v>2</v>
      </c>
      <c r="R434" t="s">
        <v>32</v>
      </c>
      <c r="S434" t="s">
        <v>342</v>
      </c>
      <c r="T434">
        <v>3328</v>
      </c>
      <c r="U434" t="s">
        <v>343</v>
      </c>
      <c r="V434" t="s">
        <v>344</v>
      </c>
      <c r="W434">
        <v>1990</v>
      </c>
    </row>
    <row r="435" spans="1:23">
      <c r="A435">
        <v>7487947</v>
      </c>
      <c r="B435" t="s">
        <v>299</v>
      </c>
      <c r="C435" s="4" t="s">
        <v>24</v>
      </c>
      <c r="D435" t="s">
        <v>352</v>
      </c>
      <c r="E435" t="s">
        <v>353</v>
      </c>
      <c r="G435" t="s">
        <v>27</v>
      </c>
      <c r="H435" t="s">
        <v>28</v>
      </c>
      <c r="I435">
        <v>0.99399999999999999</v>
      </c>
      <c r="J435">
        <v>0.95699999999999996</v>
      </c>
      <c r="K435">
        <v>1.03</v>
      </c>
      <c r="L435" t="s">
        <v>29</v>
      </c>
      <c r="M435" t="s">
        <v>30</v>
      </c>
      <c r="N435" t="s">
        <v>30</v>
      </c>
      <c r="O435" t="s">
        <v>31</v>
      </c>
      <c r="Q435">
        <v>2</v>
      </c>
      <c r="R435" t="s">
        <v>32</v>
      </c>
      <c r="S435" t="s">
        <v>342</v>
      </c>
      <c r="T435">
        <v>3328</v>
      </c>
      <c r="U435" t="s">
        <v>343</v>
      </c>
      <c r="V435" t="s">
        <v>344</v>
      </c>
      <c r="W435">
        <v>1990</v>
      </c>
    </row>
    <row r="436" spans="1:23">
      <c r="A436">
        <v>7487947</v>
      </c>
      <c r="B436" t="s">
        <v>299</v>
      </c>
      <c r="C436" s="4" t="s">
        <v>24</v>
      </c>
      <c r="D436" t="s">
        <v>369</v>
      </c>
      <c r="E436" t="s">
        <v>370</v>
      </c>
      <c r="G436" t="s">
        <v>50</v>
      </c>
      <c r="H436" t="s">
        <v>28</v>
      </c>
      <c r="I436">
        <v>1.6</v>
      </c>
      <c r="L436" t="s">
        <v>29</v>
      </c>
      <c r="M436" t="s">
        <v>30</v>
      </c>
      <c r="N436" t="s">
        <v>30</v>
      </c>
      <c r="O436" t="s">
        <v>31</v>
      </c>
      <c r="Q436">
        <v>2</v>
      </c>
      <c r="R436" t="s">
        <v>32</v>
      </c>
      <c r="S436" t="s">
        <v>371</v>
      </c>
      <c r="T436">
        <v>576</v>
      </c>
      <c r="U436" t="s">
        <v>372</v>
      </c>
      <c r="V436" t="s">
        <v>373</v>
      </c>
      <c r="W436">
        <v>1979</v>
      </c>
    </row>
    <row r="437" spans="1:23">
      <c r="A437">
        <v>7487947</v>
      </c>
      <c r="B437" t="s">
        <v>299</v>
      </c>
      <c r="C437" s="4" t="s">
        <v>24</v>
      </c>
      <c r="D437" t="s">
        <v>473</v>
      </c>
      <c r="E437" t="s">
        <v>474</v>
      </c>
      <c r="H437" t="s">
        <v>28</v>
      </c>
      <c r="I437">
        <v>0.52</v>
      </c>
      <c r="L437" t="s">
        <v>29</v>
      </c>
      <c r="M437" t="s">
        <v>30</v>
      </c>
      <c r="N437" t="s">
        <v>30</v>
      </c>
      <c r="O437" t="s">
        <v>31</v>
      </c>
      <c r="Q437">
        <v>2</v>
      </c>
      <c r="R437" t="s">
        <v>32</v>
      </c>
      <c r="S437" t="s">
        <v>475</v>
      </c>
      <c r="T437">
        <v>5459</v>
      </c>
      <c r="U437" t="s">
        <v>476</v>
      </c>
      <c r="V437" t="s">
        <v>477</v>
      </c>
      <c r="W437">
        <v>1990</v>
      </c>
    </row>
    <row r="438" spans="1:23">
      <c r="A438">
        <v>7487947</v>
      </c>
      <c r="B438" t="s">
        <v>299</v>
      </c>
      <c r="C438" s="4" t="s">
        <v>24</v>
      </c>
      <c r="D438" t="s">
        <v>345</v>
      </c>
      <c r="E438" t="s">
        <v>237</v>
      </c>
      <c r="G438" t="s">
        <v>27</v>
      </c>
      <c r="H438" t="s">
        <v>28</v>
      </c>
      <c r="I438">
        <v>1.8</v>
      </c>
      <c r="J438">
        <v>1.7</v>
      </c>
      <c r="K438">
        <v>1.9</v>
      </c>
      <c r="L438" t="s">
        <v>29</v>
      </c>
      <c r="M438" t="s">
        <v>30</v>
      </c>
      <c r="N438" t="s">
        <v>30</v>
      </c>
      <c r="O438" t="s">
        <v>31</v>
      </c>
      <c r="Q438">
        <v>2</v>
      </c>
      <c r="R438" t="s">
        <v>32</v>
      </c>
      <c r="S438" t="s">
        <v>349</v>
      </c>
      <c r="T438">
        <v>10762</v>
      </c>
      <c r="U438" t="s">
        <v>350</v>
      </c>
      <c r="V438" t="s">
        <v>351</v>
      </c>
      <c r="W438">
        <v>1983</v>
      </c>
    </row>
    <row r="439" spans="1:23">
      <c r="A439">
        <v>7487947</v>
      </c>
      <c r="B439" t="s">
        <v>299</v>
      </c>
      <c r="C439" s="4" t="s">
        <v>24</v>
      </c>
      <c r="D439" t="s">
        <v>39</v>
      </c>
      <c r="E439" t="s">
        <v>40</v>
      </c>
      <c r="F439" t="s">
        <v>41</v>
      </c>
      <c r="H439" t="s">
        <v>28</v>
      </c>
      <c r="I439">
        <v>0.95</v>
      </c>
      <c r="L439" t="s">
        <v>29</v>
      </c>
      <c r="M439" t="s">
        <v>30</v>
      </c>
      <c r="N439" t="s">
        <v>30</v>
      </c>
      <c r="O439" t="s">
        <v>31</v>
      </c>
      <c r="Q439">
        <v>2</v>
      </c>
      <c r="R439" t="s">
        <v>32</v>
      </c>
      <c r="S439" t="s">
        <v>42</v>
      </c>
      <c r="T439">
        <v>18337</v>
      </c>
      <c r="U439" t="s">
        <v>43</v>
      </c>
      <c r="V439" t="s">
        <v>44</v>
      </c>
      <c r="W439">
        <v>1987</v>
      </c>
    </row>
    <row r="440" spans="1:23">
      <c r="A440">
        <v>7487947</v>
      </c>
      <c r="B440" t="s">
        <v>299</v>
      </c>
      <c r="C440" s="4" t="s">
        <v>24</v>
      </c>
      <c r="D440" t="s">
        <v>340</v>
      </c>
      <c r="E440" t="s">
        <v>341</v>
      </c>
      <c r="G440" t="s">
        <v>27</v>
      </c>
      <c r="H440" t="s">
        <v>28</v>
      </c>
      <c r="I440">
        <v>1</v>
      </c>
      <c r="J440">
        <v>0.79200000000000004</v>
      </c>
      <c r="K440">
        <v>1.2609999999999999</v>
      </c>
      <c r="L440" t="s">
        <v>29</v>
      </c>
      <c r="M440" t="s">
        <v>30</v>
      </c>
      <c r="N440" t="s">
        <v>30</v>
      </c>
      <c r="O440" t="s">
        <v>31</v>
      </c>
      <c r="Q440">
        <v>2</v>
      </c>
      <c r="R440" t="s">
        <v>32</v>
      </c>
      <c r="S440" t="s">
        <v>478</v>
      </c>
      <c r="T440">
        <v>11086</v>
      </c>
      <c r="U440" t="s">
        <v>479</v>
      </c>
      <c r="V440" t="s">
        <v>480</v>
      </c>
      <c r="W440">
        <v>1983</v>
      </c>
    </row>
    <row r="441" spans="1:23">
      <c r="A441">
        <v>7487947</v>
      </c>
      <c r="B441" t="s">
        <v>299</v>
      </c>
      <c r="C441" s="4" t="s">
        <v>24</v>
      </c>
      <c r="D441" t="s">
        <v>352</v>
      </c>
      <c r="E441" t="s">
        <v>353</v>
      </c>
      <c r="G441" t="s">
        <v>27</v>
      </c>
      <c r="H441" t="s">
        <v>28</v>
      </c>
      <c r="I441">
        <v>0.98599999999999999</v>
      </c>
      <c r="J441">
        <v>0.94899999999999995</v>
      </c>
      <c r="K441">
        <v>1.02</v>
      </c>
      <c r="L441" t="s">
        <v>29</v>
      </c>
      <c r="M441" t="s">
        <v>30</v>
      </c>
      <c r="N441" t="s">
        <v>30</v>
      </c>
      <c r="O441" t="s">
        <v>31</v>
      </c>
      <c r="Q441">
        <v>2</v>
      </c>
      <c r="R441" t="s">
        <v>32</v>
      </c>
      <c r="S441" t="s">
        <v>342</v>
      </c>
      <c r="T441">
        <v>3328</v>
      </c>
      <c r="U441" t="s">
        <v>343</v>
      </c>
      <c r="V441" t="s">
        <v>344</v>
      </c>
      <c r="W441">
        <v>1990</v>
      </c>
    </row>
    <row r="442" spans="1:23">
      <c r="A442">
        <v>7487947</v>
      </c>
      <c r="B442" t="s">
        <v>299</v>
      </c>
      <c r="C442" s="4" t="s">
        <v>24</v>
      </c>
      <c r="D442" t="s">
        <v>39</v>
      </c>
      <c r="E442" t="s">
        <v>40</v>
      </c>
      <c r="G442" t="s">
        <v>27</v>
      </c>
      <c r="H442" t="s">
        <v>28</v>
      </c>
      <c r="I442">
        <v>0.25</v>
      </c>
      <c r="J442">
        <v>0.22</v>
      </c>
      <c r="K442">
        <v>0.28999999999999998</v>
      </c>
      <c r="L442" t="s">
        <v>29</v>
      </c>
      <c r="M442" t="s">
        <v>30</v>
      </c>
      <c r="N442" t="s">
        <v>30</v>
      </c>
      <c r="O442" t="s">
        <v>31</v>
      </c>
      <c r="Q442">
        <v>2</v>
      </c>
      <c r="R442" t="s">
        <v>32</v>
      </c>
      <c r="S442" t="s">
        <v>120</v>
      </c>
      <c r="T442">
        <v>12901</v>
      </c>
      <c r="U442" t="s">
        <v>121</v>
      </c>
      <c r="V442" t="s">
        <v>122</v>
      </c>
      <c r="W442">
        <v>1988</v>
      </c>
    </row>
    <row r="443" spans="1:23">
      <c r="A443">
        <v>7487947</v>
      </c>
      <c r="B443" t="s">
        <v>299</v>
      </c>
      <c r="C443" s="4" t="s">
        <v>24</v>
      </c>
      <c r="D443" t="s">
        <v>39</v>
      </c>
      <c r="E443" t="s">
        <v>40</v>
      </c>
      <c r="F443" t="s">
        <v>41</v>
      </c>
      <c r="G443" t="s">
        <v>27</v>
      </c>
      <c r="H443" t="s">
        <v>28</v>
      </c>
      <c r="I443">
        <v>0.7</v>
      </c>
      <c r="L443" t="s">
        <v>29</v>
      </c>
      <c r="M443" t="s">
        <v>30</v>
      </c>
      <c r="N443" t="s">
        <v>30</v>
      </c>
      <c r="O443" t="s">
        <v>31</v>
      </c>
      <c r="Q443">
        <v>2</v>
      </c>
      <c r="R443" t="s">
        <v>32</v>
      </c>
      <c r="S443" t="s">
        <v>45</v>
      </c>
      <c r="T443">
        <v>13099</v>
      </c>
      <c r="U443" t="s">
        <v>46</v>
      </c>
      <c r="V443" t="s">
        <v>47</v>
      </c>
      <c r="W443">
        <v>1986</v>
      </c>
    </row>
    <row r="444" spans="1:23">
      <c r="A444">
        <v>7487947</v>
      </c>
      <c r="B444" t="s">
        <v>299</v>
      </c>
      <c r="C444" s="4" t="s">
        <v>24</v>
      </c>
      <c r="D444" t="s">
        <v>364</v>
      </c>
      <c r="E444" t="s">
        <v>365</v>
      </c>
      <c r="G444" t="s">
        <v>27</v>
      </c>
      <c r="H444" t="s">
        <v>28</v>
      </c>
      <c r="I444">
        <v>0.88</v>
      </c>
      <c r="L444" t="s">
        <v>29</v>
      </c>
      <c r="M444" t="s">
        <v>30</v>
      </c>
      <c r="N444" t="s">
        <v>30</v>
      </c>
      <c r="O444" t="s">
        <v>31</v>
      </c>
      <c r="Q444">
        <v>2</v>
      </c>
      <c r="R444" t="s">
        <v>32</v>
      </c>
      <c r="S444" t="s">
        <v>366</v>
      </c>
      <c r="T444">
        <v>12718</v>
      </c>
      <c r="U444" t="s">
        <v>367</v>
      </c>
      <c r="V444" t="s">
        <v>368</v>
      </c>
      <c r="W444">
        <v>1987</v>
      </c>
    </row>
    <row r="445" spans="1:23">
      <c r="A445">
        <v>7487947</v>
      </c>
      <c r="B445" t="s">
        <v>299</v>
      </c>
      <c r="C445" s="4" t="s">
        <v>24</v>
      </c>
      <c r="D445" t="s">
        <v>340</v>
      </c>
      <c r="E445" t="s">
        <v>341</v>
      </c>
      <c r="G445" t="s">
        <v>27</v>
      </c>
      <c r="H445" t="s">
        <v>28</v>
      </c>
      <c r="I445">
        <v>0.93500000000000005</v>
      </c>
      <c r="J445">
        <v>0.90500000000000003</v>
      </c>
      <c r="K445">
        <v>0.97099999999999997</v>
      </c>
      <c r="L445" t="s">
        <v>29</v>
      </c>
      <c r="M445" t="s">
        <v>30</v>
      </c>
      <c r="N445" t="s">
        <v>30</v>
      </c>
      <c r="O445" t="s">
        <v>31</v>
      </c>
      <c r="Q445">
        <v>2</v>
      </c>
      <c r="R445" t="s">
        <v>32</v>
      </c>
      <c r="S445" t="s">
        <v>342</v>
      </c>
      <c r="T445">
        <v>3328</v>
      </c>
      <c r="U445" t="s">
        <v>343</v>
      </c>
      <c r="V445" t="s">
        <v>344</v>
      </c>
      <c r="W445">
        <v>1990</v>
      </c>
    </row>
    <row r="446" spans="1:23">
      <c r="A446">
        <v>7487947</v>
      </c>
      <c r="B446" t="s">
        <v>299</v>
      </c>
      <c r="C446" s="4" t="s">
        <v>24</v>
      </c>
      <c r="D446" t="s">
        <v>473</v>
      </c>
      <c r="E446" t="s">
        <v>474</v>
      </c>
      <c r="H446" t="s">
        <v>28</v>
      </c>
      <c r="I446">
        <v>0.52</v>
      </c>
      <c r="L446" t="s">
        <v>29</v>
      </c>
      <c r="M446" t="s">
        <v>30</v>
      </c>
      <c r="N446" t="s">
        <v>30</v>
      </c>
      <c r="O446" t="s">
        <v>31</v>
      </c>
      <c r="Q446">
        <v>2</v>
      </c>
      <c r="R446" t="s">
        <v>32</v>
      </c>
      <c r="S446" t="s">
        <v>475</v>
      </c>
      <c r="T446">
        <v>5459</v>
      </c>
      <c r="U446" t="s">
        <v>476</v>
      </c>
      <c r="V446" t="s">
        <v>477</v>
      </c>
      <c r="W446">
        <v>1990</v>
      </c>
    </row>
    <row r="447" spans="1:23">
      <c r="A447">
        <v>7487947</v>
      </c>
      <c r="B447" t="s">
        <v>299</v>
      </c>
      <c r="C447" s="4" t="s">
        <v>24</v>
      </c>
      <c r="D447" t="s">
        <v>473</v>
      </c>
      <c r="E447" t="s">
        <v>474</v>
      </c>
      <c r="H447" t="s">
        <v>28</v>
      </c>
      <c r="I447">
        <v>0.48</v>
      </c>
      <c r="L447" t="s">
        <v>29</v>
      </c>
      <c r="M447" t="s">
        <v>30</v>
      </c>
      <c r="N447" t="s">
        <v>30</v>
      </c>
      <c r="O447" t="s">
        <v>31</v>
      </c>
      <c r="Q447">
        <v>2</v>
      </c>
      <c r="R447" t="s">
        <v>32</v>
      </c>
      <c r="S447" t="s">
        <v>475</v>
      </c>
      <c r="T447">
        <v>5459</v>
      </c>
      <c r="U447" t="s">
        <v>476</v>
      </c>
      <c r="V447" t="s">
        <v>477</v>
      </c>
      <c r="W447">
        <v>1990</v>
      </c>
    </row>
    <row r="448" spans="1:23">
      <c r="A448">
        <v>7487947</v>
      </c>
      <c r="B448" t="s">
        <v>299</v>
      </c>
      <c r="C448" s="4" t="s">
        <v>24</v>
      </c>
      <c r="D448" t="s">
        <v>473</v>
      </c>
      <c r="E448" t="s">
        <v>474</v>
      </c>
      <c r="H448" t="s">
        <v>28</v>
      </c>
      <c r="I448">
        <v>0.48</v>
      </c>
      <c r="L448" t="s">
        <v>29</v>
      </c>
      <c r="M448" t="s">
        <v>30</v>
      </c>
      <c r="N448" t="s">
        <v>30</v>
      </c>
      <c r="O448" t="s">
        <v>31</v>
      </c>
      <c r="Q448">
        <v>2</v>
      </c>
      <c r="R448" t="s">
        <v>32</v>
      </c>
      <c r="S448" t="s">
        <v>475</v>
      </c>
      <c r="T448">
        <v>5459</v>
      </c>
      <c r="U448" t="s">
        <v>476</v>
      </c>
      <c r="V448" t="s">
        <v>477</v>
      </c>
      <c r="W448">
        <v>1990</v>
      </c>
    </row>
    <row r="449" spans="1:23">
      <c r="A449">
        <v>7487947</v>
      </c>
      <c r="B449" t="s">
        <v>299</v>
      </c>
      <c r="C449" s="4" t="s">
        <v>24</v>
      </c>
      <c r="D449" t="s">
        <v>473</v>
      </c>
      <c r="E449" t="s">
        <v>474</v>
      </c>
      <c r="H449" t="s">
        <v>28</v>
      </c>
      <c r="I449">
        <v>0.8</v>
      </c>
      <c r="L449" t="s">
        <v>29</v>
      </c>
      <c r="M449" t="s">
        <v>30</v>
      </c>
      <c r="N449" t="s">
        <v>30</v>
      </c>
      <c r="O449" t="s">
        <v>31</v>
      </c>
      <c r="Q449">
        <v>2</v>
      </c>
      <c r="R449" t="s">
        <v>32</v>
      </c>
      <c r="S449" t="s">
        <v>475</v>
      </c>
      <c r="T449">
        <v>5459</v>
      </c>
      <c r="U449" t="s">
        <v>476</v>
      </c>
      <c r="V449" t="s">
        <v>477</v>
      </c>
      <c r="W449">
        <v>1990</v>
      </c>
    </row>
    <row r="450" spans="1:23">
      <c r="A450">
        <v>7487947</v>
      </c>
      <c r="B450" t="s">
        <v>299</v>
      </c>
      <c r="C450" s="4" t="s">
        <v>24</v>
      </c>
      <c r="D450" t="s">
        <v>345</v>
      </c>
      <c r="E450" t="s">
        <v>237</v>
      </c>
      <c r="G450" t="s">
        <v>27</v>
      </c>
      <c r="H450" t="s">
        <v>28</v>
      </c>
      <c r="I450">
        <v>2.512</v>
      </c>
      <c r="J450">
        <v>1.232</v>
      </c>
      <c r="K450">
        <v>3.7919999999999998</v>
      </c>
      <c r="L450" t="s">
        <v>29</v>
      </c>
      <c r="M450" t="s">
        <v>30</v>
      </c>
      <c r="N450" t="s">
        <v>30</v>
      </c>
      <c r="O450" t="s">
        <v>31</v>
      </c>
      <c r="Q450">
        <v>2</v>
      </c>
      <c r="R450" t="s">
        <v>32</v>
      </c>
      <c r="S450" t="s">
        <v>346</v>
      </c>
      <c r="T450">
        <v>3873</v>
      </c>
      <c r="U450" t="s">
        <v>347</v>
      </c>
      <c r="V450" t="s">
        <v>348</v>
      </c>
      <c r="W450">
        <v>1991</v>
      </c>
    </row>
    <row r="451" spans="1:23">
      <c r="A451">
        <v>7487947</v>
      </c>
      <c r="B451" t="s">
        <v>299</v>
      </c>
      <c r="C451" s="4" t="s">
        <v>24</v>
      </c>
      <c r="D451" t="s">
        <v>374</v>
      </c>
      <c r="E451" t="s">
        <v>375</v>
      </c>
      <c r="F451" t="s">
        <v>145</v>
      </c>
      <c r="G451" t="s">
        <v>27</v>
      </c>
      <c r="H451" t="s">
        <v>28</v>
      </c>
      <c r="I451">
        <v>1</v>
      </c>
      <c r="L451" t="s">
        <v>29</v>
      </c>
      <c r="M451" t="s">
        <v>30</v>
      </c>
      <c r="N451" t="s">
        <v>30</v>
      </c>
      <c r="O451" t="s">
        <v>31</v>
      </c>
      <c r="Q451">
        <v>2</v>
      </c>
      <c r="R451" t="s">
        <v>32</v>
      </c>
      <c r="S451" t="s">
        <v>376</v>
      </c>
      <c r="T451">
        <v>3222</v>
      </c>
      <c r="U451" t="s">
        <v>377</v>
      </c>
      <c r="V451" t="s">
        <v>378</v>
      </c>
      <c r="W451">
        <v>1987</v>
      </c>
    </row>
    <row r="452" spans="1:23">
      <c r="A452">
        <v>7487947</v>
      </c>
      <c r="B452" t="s">
        <v>299</v>
      </c>
      <c r="C452" s="4" t="s">
        <v>24</v>
      </c>
      <c r="D452" t="s">
        <v>118</v>
      </c>
      <c r="E452" t="s">
        <v>119</v>
      </c>
      <c r="G452" t="s">
        <v>27</v>
      </c>
      <c r="H452" t="s">
        <v>28</v>
      </c>
      <c r="I452">
        <v>0.23</v>
      </c>
      <c r="J452">
        <v>0.2</v>
      </c>
      <c r="K452">
        <v>0.26</v>
      </c>
      <c r="L452" t="s">
        <v>29</v>
      </c>
      <c r="M452" t="s">
        <v>30</v>
      </c>
      <c r="N452" t="s">
        <v>30</v>
      </c>
      <c r="O452" t="s">
        <v>31</v>
      </c>
      <c r="Q452">
        <v>2</v>
      </c>
      <c r="R452" t="s">
        <v>32</v>
      </c>
      <c r="S452" t="s">
        <v>120</v>
      </c>
      <c r="T452">
        <v>12901</v>
      </c>
      <c r="U452" t="s">
        <v>121</v>
      </c>
      <c r="V452" t="s">
        <v>122</v>
      </c>
      <c r="W452">
        <v>1988</v>
      </c>
    </row>
    <row r="453" spans="1:23">
      <c r="A453">
        <v>7487947</v>
      </c>
      <c r="B453" t="s">
        <v>299</v>
      </c>
      <c r="C453" s="4" t="s">
        <v>24</v>
      </c>
      <c r="D453" t="s">
        <v>359</v>
      </c>
      <c r="E453" t="s">
        <v>360</v>
      </c>
      <c r="F453" t="s">
        <v>68</v>
      </c>
      <c r="G453" t="s">
        <v>50</v>
      </c>
      <c r="H453" t="s">
        <v>28</v>
      </c>
      <c r="I453">
        <v>0.75</v>
      </c>
      <c r="L453" t="s">
        <v>29</v>
      </c>
      <c r="M453" t="s">
        <v>30</v>
      </c>
      <c r="N453" t="s">
        <v>30</v>
      </c>
      <c r="O453" t="s">
        <v>31</v>
      </c>
      <c r="Q453">
        <v>2</v>
      </c>
      <c r="R453" t="s">
        <v>32</v>
      </c>
      <c r="S453" t="s">
        <v>361</v>
      </c>
      <c r="T453">
        <v>12099</v>
      </c>
      <c r="U453" t="s">
        <v>362</v>
      </c>
      <c r="V453" t="s">
        <v>363</v>
      </c>
      <c r="W453">
        <v>1986</v>
      </c>
    </row>
    <row r="454" spans="1:23">
      <c r="A454">
        <v>7487947</v>
      </c>
      <c r="B454" t="s">
        <v>299</v>
      </c>
      <c r="C454" s="4" t="s">
        <v>24</v>
      </c>
      <c r="D454" t="s">
        <v>387</v>
      </c>
      <c r="E454" t="s">
        <v>388</v>
      </c>
      <c r="F454" t="s">
        <v>145</v>
      </c>
      <c r="H454" t="s">
        <v>28</v>
      </c>
      <c r="J454">
        <v>1</v>
      </c>
      <c r="K454">
        <v>5</v>
      </c>
      <c r="L454" t="s">
        <v>29</v>
      </c>
      <c r="M454" t="s">
        <v>30</v>
      </c>
      <c r="N454" t="s">
        <v>30</v>
      </c>
      <c r="O454" t="s">
        <v>31</v>
      </c>
      <c r="Q454">
        <v>2</v>
      </c>
      <c r="R454" t="s">
        <v>32</v>
      </c>
      <c r="S454" t="s">
        <v>384</v>
      </c>
      <c r="T454">
        <v>5480</v>
      </c>
      <c r="U454" t="s">
        <v>385</v>
      </c>
      <c r="V454" t="s">
        <v>386</v>
      </c>
      <c r="W454">
        <v>1976</v>
      </c>
    </row>
    <row r="455" spans="1:23">
      <c r="A455">
        <v>7487947</v>
      </c>
      <c r="B455" t="s">
        <v>299</v>
      </c>
      <c r="C455" s="4" t="s">
        <v>24</v>
      </c>
      <c r="D455" t="s">
        <v>382</v>
      </c>
      <c r="E455" t="s">
        <v>383</v>
      </c>
      <c r="F455" t="s">
        <v>145</v>
      </c>
      <c r="H455" t="s">
        <v>28</v>
      </c>
      <c r="J455">
        <v>1</v>
      </c>
      <c r="K455">
        <v>5</v>
      </c>
      <c r="L455" t="s">
        <v>29</v>
      </c>
      <c r="M455" t="s">
        <v>30</v>
      </c>
      <c r="N455" t="s">
        <v>30</v>
      </c>
      <c r="O455" t="s">
        <v>31</v>
      </c>
      <c r="Q455">
        <v>2</v>
      </c>
      <c r="R455" t="s">
        <v>32</v>
      </c>
      <c r="S455" t="s">
        <v>384</v>
      </c>
      <c r="T455">
        <v>5480</v>
      </c>
      <c r="U455" t="s">
        <v>385</v>
      </c>
      <c r="V455" t="s">
        <v>386</v>
      </c>
      <c r="W455">
        <v>1976</v>
      </c>
    </row>
    <row r="456" spans="1:23">
      <c r="A456">
        <v>7487947</v>
      </c>
      <c r="B456" t="s">
        <v>299</v>
      </c>
      <c r="C456" s="4" t="s">
        <v>24</v>
      </c>
      <c r="D456" t="s">
        <v>382</v>
      </c>
      <c r="E456" t="s">
        <v>383</v>
      </c>
      <c r="F456" t="s">
        <v>145</v>
      </c>
      <c r="H456" t="s">
        <v>28</v>
      </c>
      <c r="J456">
        <v>0.01</v>
      </c>
      <c r="K456">
        <v>0.05</v>
      </c>
      <c r="L456" t="s">
        <v>29</v>
      </c>
      <c r="M456" t="s">
        <v>30</v>
      </c>
      <c r="N456" t="s">
        <v>30</v>
      </c>
      <c r="O456" t="s">
        <v>31</v>
      </c>
      <c r="Q456">
        <v>2</v>
      </c>
      <c r="R456" t="s">
        <v>32</v>
      </c>
      <c r="S456" t="s">
        <v>384</v>
      </c>
      <c r="T456">
        <v>5480</v>
      </c>
      <c r="U456" t="s">
        <v>385</v>
      </c>
      <c r="V456" t="s">
        <v>386</v>
      </c>
      <c r="W456">
        <v>1976</v>
      </c>
    </row>
    <row r="457" spans="1:23">
      <c r="A457">
        <v>7487947</v>
      </c>
      <c r="B457" t="s">
        <v>299</v>
      </c>
      <c r="C457" s="4" t="s">
        <v>24</v>
      </c>
      <c r="D457" t="s">
        <v>382</v>
      </c>
      <c r="E457" t="s">
        <v>383</v>
      </c>
      <c r="F457" t="s">
        <v>145</v>
      </c>
      <c r="H457" t="s">
        <v>28</v>
      </c>
      <c r="I457">
        <v>0.05</v>
      </c>
      <c r="L457" t="s">
        <v>29</v>
      </c>
      <c r="M457" t="s">
        <v>30</v>
      </c>
      <c r="N457" t="s">
        <v>30</v>
      </c>
      <c r="O457" t="s">
        <v>31</v>
      </c>
      <c r="Q457">
        <v>2</v>
      </c>
      <c r="R457" t="s">
        <v>32</v>
      </c>
      <c r="S457" t="s">
        <v>384</v>
      </c>
      <c r="T457">
        <v>5480</v>
      </c>
      <c r="U457" t="s">
        <v>385</v>
      </c>
      <c r="V457" t="s">
        <v>386</v>
      </c>
      <c r="W457">
        <v>1976</v>
      </c>
    </row>
    <row r="458" spans="1:23">
      <c r="A458">
        <v>7487947</v>
      </c>
      <c r="B458" t="s">
        <v>299</v>
      </c>
      <c r="C458" s="4" t="s">
        <v>24</v>
      </c>
      <c r="D458" t="s">
        <v>387</v>
      </c>
      <c r="E458" t="s">
        <v>388</v>
      </c>
      <c r="F458" t="s">
        <v>145</v>
      </c>
      <c r="H458" t="s">
        <v>28</v>
      </c>
      <c r="J458">
        <v>0.1</v>
      </c>
      <c r="K458">
        <v>0.5</v>
      </c>
      <c r="L458" t="s">
        <v>29</v>
      </c>
      <c r="M458" t="s">
        <v>30</v>
      </c>
      <c r="N458" t="s">
        <v>30</v>
      </c>
      <c r="O458" t="s">
        <v>31</v>
      </c>
      <c r="Q458">
        <v>2</v>
      </c>
      <c r="R458" t="s">
        <v>32</v>
      </c>
      <c r="S458" t="s">
        <v>384</v>
      </c>
      <c r="T458">
        <v>5480</v>
      </c>
      <c r="U458" t="s">
        <v>385</v>
      </c>
      <c r="V458" t="s">
        <v>386</v>
      </c>
      <c r="W458">
        <v>1976</v>
      </c>
    </row>
    <row r="459" spans="1:23">
      <c r="A459">
        <v>7487947</v>
      </c>
      <c r="B459" t="s">
        <v>299</v>
      </c>
      <c r="C459" s="4" t="s">
        <v>24</v>
      </c>
      <c r="D459" t="s">
        <v>481</v>
      </c>
      <c r="E459" t="s">
        <v>482</v>
      </c>
      <c r="G459" t="s">
        <v>50</v>
      </c>
      <c r="H459" t="s">
        <v>28</v>
      </c>
      <c r="I459">
        <v>1.4</v>
      </c>
      <c r="L459" t="s">
        <v>29</v>
      </c>
      <c r="M459" t="s">
        <v>30</v>
      </c>
      <c r="N459" t="s">
        <v>30</v>
      </c>
      <c r="O459" t="s">
        <v>31</v>
      </c>
      <c r="Q459">
        <v>2</v>
      </c>
      <c r="R459" t="s">
        <v>32</v>
      </c>
      <c r="S459" t="s">
        <v>391</v>
      </c>
      <c r="T459">
        <v>8420</v>
      </c>
      <c r="U459" t="s">
        <v>392</v>
      </c>
      <c r="V459" t="s">
        <v>393</v>
      </c>
      <c r="W459">
        <v>1979</v>
      </c>
    </row>
    <row r="460" spans="1:23">
      <c r="A460">
        <v>7487947</v>
      </c>
      <c r="B460" t="s">
        <v>299</v>
      </c>
      <c r="C460" s="4" t="s">
        <v>24</v>
      </c>
      <c r="D460" t="s">
        <v>387</v>
      </c>
      <c r="E460" t="s">
        <v>388</v>
      </c>
      <c r="F460" t="s">
        <v>145</v>
      </c>
      <c r="H460" t="s">
        <v>28</v>
      </c>
      <c r="J460">
        <v>1</v>
      </c>
      <c r="K460">
        <v>5</v>
      </c>
      <c r="L460" t="s">
        <v>29</v>
      </c>
      <c r="M460" t="s">
        <v>30</v>
      </c>
      <c r="N460" t="s">
        <v>30</v>
      </c>
      <c r="O460" t="s">
        <v>31</v>
      </c>
      <c r="Q460">
        <v>2</v>
      </c>
      <c r="R460" t="s">
        <v>32</v>
      </c>
      <c r="S460" t="s">
        <v>384</v>
      </c>
      <c r="T460">
        <v>5480</v>
      </c>
      <c r="U460" t="s">
        <v>385</v>
      </c>
      <c r="V460" t="s">
        <v>386</v>
      </c>
      <c r="W460">
        <v>1976</v>
      </c>
    </row>
    <row r="461" spans="1:23">
      <c r="A461">
        <v>7487947</v>
      </c>
      <c r="B461" t="s">
        <v>299</v>
      </c>
      <c r="C461" s="4" t="s">
        <v>24</v>
      </c>
      <c r="D461" t="s">
        <v>113</v>
      </c>
      <c r="E461" t="s">
        <v>114</v>
      </c>
      <c r="F461" t="s">
        <v>68</v>
      </c>
      <c r="G461" t="s">
        <v>50</v>
      </c>
      <c r="H461" t="s">
        <v>28</v>
      </c>
      <c r="I461">
        <v>0.92600000000000005</v>
      </c>
      <c r="J461">
        <v>0.83299999999999996</v>
      </c>
      <c r="K461">
        <v>1.0289999999999999</v>
      </c>
      <c r="L461" t="s">
        <v>29</v>
      </c>
      <c r="M461" t="s">
        <v>30</v>
      </c>
      <c r="N461" t="s">
        <v>30</v>
      </c>
      <c r="O461" t="s">
        <v>31</v>
      </c>
      <c r="Q461">
        <v>2</v>
      </c>
      <c r="R461" t="s">
        <v>32</v>
      </c>
      <c r="S461" t="s">
        <v>115</v>
      </c>
      <c r="T461">
        <v>12890</v>
      </c>
      <c r="U461" t="s">
        <v>116</v>
      </c>
      <c r="V461" t="s">
        <v>117</v>
      </c>
      <c r="W461">
        <v>1988</v>
      </c>
    </row>
    <row r="462" spans="1:23">
      <c r="A462">
        <v>7487947</v>
      </c>
      <c r="B462" t="s">
        <v>299</v>
      </c>
      <c r="C462" s="4" t="s">
        <v>24</v>
      </c>
      <c r="D462" t="s">
        <v>387</v>
      </c>
      <c r="E462" t="s">
        <v>388</v>
      </c>
      <c r="F462" t="s">
        <v>145</v>
      </c>
      <c r="H462" t="s">
        <v>28</v>
      </c>
      <c r="J462">
        <v>1</v>
      </c>
      <c r="K462">
        <v>5</v>
      </c>
      <c r="L462" t="s">
        <v>29</v>
      </c>
      <c r="M462" t="s">
        <v>30</v>
      </c>
      <c r="N462" t="s">
        <v>30</v>
      </c>
      <c r="O462" t="s">
        <v>31</v>
      </c>
      <c r="Q462">
        <v>2</v>
      </c>
      <c r="R462" t="s">
        <v>32</v>
      </c>
      <c r="S462" t="s">
        <v>384</v>
      </c>
      <c r="T462">
        <v>5480</v>
      </c>
      <c r="U462" t="s">
        <v>385</v>
      </c>
      <c r="V462" t="s">
        <v>386</v>
      </c>
      <c r="W462">
        <v>1976</v>
      </c>
    </row>
    <row r="463" spans="1:23">
      <c r="A463">
        <v>7487947</v>
      </c>
      <c r="B463" t="s">
        <v>299</v>
      </c>
      <c r="C463" s="4" t="s">
        <v>24</v>
      </c>
      <c r="D463" t="s">
        <v>382</v>
      </c>
      <c r="E463" t="s">
        <v>383</v>
      </c>
      <c r="F463" t="s">
        <v>145</v>
      </c>
      <c r="H463" t="s">
        <v>28</v>
      </c>
      <c r="J463">
        <v>0.1</v>
      </c>
      <c r="K463">
        <v>0.5</v>
      </c>
      <c r="L463" t="s">
        <v>29</v>
      </c>
      <c r="M463" t="s">
        <v>30</v>
      </c>
      <c r="N463" t="s">
        <v>30</v>
      </c>
      <c r="O463" t="s">
        <v>31</v>
      </c>
      <c r="Q463">
        <v>2</v>
      </c>
      <c r="R463" t="s">
        <v>32</v>
      </c>
      <c r="S463" t="s">
        <v>384</v>
      </c>
      <c r="T463">
        <v>5480</v>
      </c>
      <c r="U463" t="s">
        <v>385</v>
      </c>
      <c r="V463" t="s">
        <v>386</v>
      </c>
      <c r="W463">
        <v>1976</v>
      </c>
    </row>
    <row r="464" spans="1:23">
      <c r="A464">
        <v>7487947</v>
      </c>
      <c r="B464" t="s">
        <v>299</v>
      </c>
      <c r="C464" s="4" t="s">
        <v>24</v>
      </c>
      <c r="D464" t="s">
        <v>397</v>
      </c>
      <c r="E464" t="s">
        <v>398</v>
      </c>
      <c r="F464" t="s">
        <v>41</v>
      </c>
      <c r="G464" t="s">
        <v>50</v>
      </c>
      <c r="H464" t="s">
        <v>28</v>
      </c>
      <c r="I464">
        <v>0.16300000000000001</v>
      </c>
      <c r="J464">
        <v>0.158</v>
      </c>
      <c r="K464">
        <v>0.16800000000000001</v>
      </c>
      <c r="L464" t="s">
        <v>29</v>
      </c>
      <c r="M464" t="s">
        <v>30</v>
      </c>
      <c r="N464" t="s">
        <v>30</v>
      </c>
      <c r="O464" t="s">
        <v>31</v>
      </c>
      <c r="Q464">
        <v>2</v>
      </c>
      <c r="R464" t="s">
        <v>32</v>
      </c>
      <c r="S464" t="s">
        <v>399</v>
      </c>
      <c r="T464">
        <v>67698</v>
      </c>
      <c r="U464" t="s">
        <v>400</v>
      </c>
      <c r="V464" t="s">
        <v>401</v>
      </c>
      <c r="W464">
        <v>2000</v>
      </c>
    </row>
    <row r="465" spans="1:23">
      <c r="A465">
        <v>7487947</v>
      </c>
      <c r="B465" t="s">
        <v>299</v>
      </c>
      <c r="C465" s="4" t="s">
        <v>24</v>
      </c>
      <c r="D465" t="s">
        <v>402</v>
      </c>
      <c r="E465" t="s">
        <v>403</v>
      </c>
      <c r="G465" t="s">
        <v>136</v>
      </c>
      <c r="H465" t="s">
        <v>28</v>
      </c>
      <c r="J465">
        <v>0.1</v>
      </c>
      <c r="K465">
        <v>0.2</v>
      </c>
      <c r="L465" t="s">
        <v>29</v>
      </c>
      <c r="M465" t="s">
        <v>30</v>
      </c>
      <c r="N465" t="s">
        <v>30</v>
      </c>
      <c r="O465" t="s">
        <v>31</v>
      </c>
      <c r="Q465">
        <v>2</v>
      </c>
      <c r="R465" t="s">
        <v>32</v>
      </c>
      <c r="S465" t="s">
        <v>404</v>
      </c>
      <c r="T465">
        <v>169915</v>
      </c>
      <c r="U465" t="s">
        <v>405</v>
      </c>
      <c r="V465" t="s">
        <v>406</v>
      </c>
      <c r="W465">
        <v>2013</v>
      </c>
    </row>
    <row r="466" spans="1:23">
      <c r="A466">
        <v>7487947</v>
      </c>
      <c r="B466" t="s">
        <v>299</v>
      </c>
      <c r="C466" s="4" t="s">
        <v>24</v>
      </c>
      <c r="D466" t="s">
        <v>345</v>
      </c>
      <c r="E466" t="s">
        <v>237</v>
      </c>
      <c r="H466" t="s">
        <v>28</v>
      </c>
      <c r="I466">
        <v>1.1100000000000001</v>
      </c>
      <c r="L466" t="s">
        <v>29</v>
      </c>
      <c r="M466" t="s">
        <v>30</v>
      </c>
      <c r="N466" t="s">
        <v>30</v>
      </c>
      <c r="O466" t="s">
        <v>31</v>
      </c>
      <c r="Q466">
        <v>2</v>
      </c>
      <c r="R466" t="s">
        <v>32</v>
      </c>
      <c r="S466" t="s">
        <v>483</v>
      </c>
      <c r="T466">
        <v>17837</v>
      </c>
      <c r="U466" t="s">
        <v>484</v>
      </c>
      <c r="V466" t="s">
        <v>485</v>
      </c>
      <c r="W466">
        <v>1991</v>
      </c>
    </row>
    <row r="467" spans="1:23">
      <c r="A467">
        <v>7487947</v>
      </c>
      <c r="B467" t="s">
        <v>299</v>
      </c>
      <c r="C467" s="4" t="s">
        <v>24</v>
      </c>
      <c r="D467" t="s">
        <v>410</v>
      </c>
      <c r="E467" t="s">
        <v>411</v>
      </c>
      <c r="F467" t="s">
        <v>41</v>
      </c>
      <c r="G467" t="s">
        <v>50</v>
      </c>
      <c r="H467" t="s">
        <v>28</v>
      </c>
      <c r="I467">
        <v>0.18099999999999999</v>
      </c>
      <c r="J467">
        <v>0.16900000000000001</v>
      </c>
      <c r="K467">
        <v>0.19500000000000001</v>
      </c>
      <c r="L467" t="s">
        <v>29</v>
      </c>
      <c r="M467" t="s">
        <v>30</v>
      </c>
      <c r="N467" t="s">
        <v>30</v>
      </c>
      <c r="O467" t="s">
        <v>31</v>
      </c>
      <c r="Q467">
        <v>2</v>
      </c>
      <c r="R467" t="s">
        <v>32</v>
      </c>
      <c r="S467" t="s">
        <v>399</v>
      </c>
      <c r="T467">
        <v>67698</v>
      </c>
      <c r="U467" t="s">
        <v>400</v>
      </c>
      <c r="V467" t="s">
        <v>401</v>
      </c>
      <c r="W467">
        <v>2000</v>
      </c>
    </row>
    <row r="468" spans="1:23">
      <c r="A468">
        <v>7487947</v>
      </c>
      <c r="B468" t="s">
        <v>299</v>
      </c>
      <c r="C468" s="4" t="s">
        <v>24</v>
      </c>
      <c r="D468" t="s">
        <v>412</v>
      </c>
      <c r="E468" t="s">
        <v>413</v>
      </c>
      <c r="F468" t="s">
        <v>36</v>
      </c>
      <c r="G468" t="s">
        <v>50</v>
      </c>
      <c r="H468" t="s">
        <v>28</v>
      </c>
      <c r="I468">
        <v>6</v>
      </c>
      <c r="L468" t="s">
        <v>29</v>
      </c>
      <c r="M468" t="s">
        <v>30</v>
      </c>
      <c r="N468" t="s">
        <v>30</v>
      </c>
      <c r="O468" t="s">
        <v>31</v>
      </c>
      <c r="Q468">
        <v>2</v>
      </c>
      <c r="R468" t="s">
        <v>32</v>
      </c>
      <c r="S468" t="s">
        <v>414</v>
      </c>
      <c r="T468">
        <v>11326</v>
      </c>
      <c r="U468" t="s">
        <v>415</v>
      </c>
      <c r="V468" t="s">
        <v>416</v>
      </c>
      <c r="W468">
        <v>1981</v>
      </c>
    </row>
    <row r="469" spans="1:23">
      <c r="A469">
        <v>7487947</v>
      </c>
      <c r="B469" t="s">
        <v>299</v>
      </c>
      <c r="C469" s="4" t="s">
        <v>24</v>
      </c>
      <c r="D469" t="s">
        <v>387</v>
      </c>
      <c r="E469" t="s">
        <v>388</v>
      </c>
      <c r="F469" t="s">
        <v>145</v>
      </c>
      <c r="H469" t="s">
        <v>28</v>
      </c>
      <c r="J469">
        <v>1</v>
      </c>
      <c r="K469">
        <v>5</v>
      </c>
      <c r="L469" t="s">
        <v>29</v>
      </c>
      <c r="M469" t="s">
        <v>30</v>
      </c>
      <c r="N469" t="s">
        <v>30</v>
      </c>
      <c r="O469" t="s">
        <v>31</v>
      </c>
      <c r="Q469">
        <v>2</v>
      </c>
      <c r="R469" t="s">
        <v>32</v>
      </c>
      <c r="S469" t="s">
        <v>384</v>
      </c>
      <c r="T469">
        <v>5480</v>
      </c>
      <c r="U469" t="s">
        <v>385</v>
      </c>
      <c r="V469" t="s">
        <v>386</v>
      </c>
      <c r="W469">
        <v>1976</v>
      </c>
    </row>
    <row r="470" spans="1:23">
      <c r="A470">
        <v>7487947</v>
      </c>
      <c r="B470" t="s">
        <v>299</v>
      </c>
      <c r="C470" s="4" t="s">
        <v>24</v>
      </c>
      <c r="D470" t="s">
        <v>382</v>
      </c>
      <c r="E470" t="s">
        <v>383</v>
      </c>
      <c r="F470" t="s">
        <v>145</v>
      </c>
      <c r="H470" t="s">
        <v>28</v>
      </c>
      <c r="J470">
        <v>0.1</v>
      </c>
      <c r="K470">
        <v>0.5</v>
      </c>
      <c r="L470" t="s">
        <v>29</v>
      </c>
      <c r="M470" t="s">
        <v>30</v>
      </c>
      <c r="N470" t="s">
        <v>30</v>
      </c>
      <c r="O470" t="s">
        <v>31</v>
      </c>
      <c r="Q470">
        <v>2</v>
      </c>
      <c r="R470" t="s">
        <v>32</v>
      </c>
      <c r="S470" t="s">
        <v>384</v>
      </c>
      <c r="T470">
        <v>5480</v>
      </c>
      <c r="U470" t="s">
        <v>385</v>
      </c>
      <c r="V470" t="s">
        <v>386</v>
      </c>
      <c r="W470">
        <v>1976</v>
      </c>
    </row>
    <row r="471" spans="1:23">
      <c r="A471">
        <v>7487947</v>
      </c>
      <c r="B471" t="s">
        <v>299</v>
      </c>
      <c r="C471" s="4" t="s">
        <v>24</v>
      </c>
      <c r="D471" t="s">
        <v>387</v>
      </c>
      <c r="E471" t="s">
        <v>388</v>
      </c>
      <c r="F471" t="s">
        <v>145</v>
      </c>
      <c r="H471" t="s">
        <v>28</v>
      </c>
      <c r="J471">
        <v>1</v>
      </c>
      <c r="K471">
        <v>5</v>
      </c>
      <c r="L471" t="s">
        <v>29</v>
      </c>
      <c r="M471" t="s">
        <v>30</v>
      </c>
      <c r="N471" t="s">
        <v>30</v>
      </c>
      <c r="O471" t="s">
        <v>31</v>
      </c>
      <c r="Q471">
        <v>2</v>
      </c>
      <c r="R471" t="s">
        <v>32</v>
      </c>
      <c r="S471" t="s">
        <v>384</v>
      </c>
      <c r="T471">
        <v>5480</v>
      </c>
      <c r="U471" t="s">
        <v>385</v>
      </c>
      <c r="V471" t="s">
        <v>386</v>
      </c>
      <c r="W471">
        <v>1976</v>
      </c>
    </row>
    <row r="472" spans="1:23">
      <c r="A472">
        <v>7487947</v>
      </c>
      <c r="B472" t="s">
        <v>299</v>
      </c>
      <c r="C472" s="4" t="s">
        <v>24</v>
      </c>
      <c r="D472" t="s">
        <v>324</v>
      </c>
      <c r="E472" t="s">
        <v>325</v>
      </c>
      <c r="G472" t="s">
        <v>27</v>
      </c>
      <c r="H472" t="s">
        <v>28</v>
      </c>
      <c r="I472">
        <v>0.21</v>
      </c>
      <c r="L472" t="s">
        <v>29</v>
      </c>
      <c r="M472" t="s">
        <v>30</v>
      </c>
      <c r="N472" t="s">
        <v>30</v>
      </c>
      <c r="O472" t="s">
        <v>31</v>
      </c>
      <c r="Q472">
        <v>2</v>
      </c>
      <c r="R472" t="s">
        <v>32</v>
      </c>
      <c r="S472" t="s">
        <v>326</v>
      </c>
      <c r="T472">
        <v>3307</v>
      </c>
      <c r="U472" t="s">
        <v>327</v>
      </c>
      <c r="V472" t="s">
        <v>328</v>
      </c>
      <c r="W472">
        <v>1986</v>
      </c>
    </row>
    <row r="473" spans="1:23">
      <c r="A473">
        <v>7487947</v>
      </c>
      <c r="B473" t="s">
        <v>299</v>
      </c>
      <c r="C473" s="4" t="s">
        <v>24</v>
      </c>
      <c r="D473" t="s">
        <v>420</v>
      </c>
      <c r="E473" t="s">
        <v>421</v>
      </c>
      <c r="H473" t="s">
        <v>28</v>
      </c>
      <c r="J473">
        <v>0.2</v>
      </c>
      <c r="K473">
        <v>0.4</v>
      </c>
      <c r="L473" t="s">
        <v>29</v>
      </c>
      <c r="M473" t="s">
        <v>30</v>
      </c>
      <c r="N473" t="s">
        <v>30</v>
      </c>
      <c r="O473" t="s">
        <v>31</v>
      </c>
      <c r="Q473">
        <v>2</v>
      </c>
      <c r="R473" t="s">
        <v>32</v>
      </c>
      <c r="S473" t="s">
        <v>417</v>
      </c>
      <c r="T473">
        <v>19233</v>
      </c>
      <c r="U473" t="s">
        <v>418</v>
      </c>
      <c r="V473" t="s">
        <v>419</v>
      </c>
      <c r="W473">
        <v>1994</v>
      </c>
    </row>
    <row r="474" spans="1:23">
      <c r="A474">
        <v>7487947</v>
      </c>
      <c r="B474" t="s">
        <v>299</v>
      </c>
      <c r="C474" s="4" t="s">
        <v>24</v>
      </c>
      <c r="D474" t="s">
        <v>108</v>
      </c>
      <c r="E474" t="s">
        <v>109</v>
      </c>
      <c r="G474" t="s">
        <v>27</v>
      </c>
      <c r="H474" t="s">
        <v>28</v>
      </c>
      <c r="I474">
        <v>0.6</v>
      </c>
      <c r="L474" t="s">
        <v>29</v>
      </c>
      <c r="M474" t="s">
        <v>30</v>
      </c>
      <c r="N474" t="s">
        <v>30</v>
      </c>
      <c r="O474" t="s">
        <v>31</v>
      </c>
      <c r="Q474">
        <v>2</v>
      </c>
      <c r="R474" t="s">
        <v>32</v>
      </c>
      <c r="S474" t="s">
        <v>110</v>
      </c>
      <c r="T474">
        <v>280</v>
      </c>
      <c r="U474" t="s">
        <v>111</v>
      </c>
      <c r="V474" t="s">
        <v>112</v>
      </c>
      <c r="W474">
        <v>1989</v>
      </c>
    </row>
    <row r="475" spans="1:23">
      <c r="A475">
        <v>7487947</v>
      </c>
      <c r="B475" t="s">
        <v>299</v>
      </c>
      <c r="C475" s="4" t="s">
        <v>24</v>
      </c>
      <c r="D475" t="s">
        <v>345</v>
      </c>
      <c r="E475" t="s">
        <v>237</v>
      </c>
      <c r="H475" t="s">
        <v>28</v>
      </c>
      <c r="I475">
        <v>1.1499999999999999</v>
      </c>
      <c r="L475" t="s">
        <v>29</v>
      </c>
      <c r="M475" t="s">
        <v>30</v>
      </c>
      <c r="N475" t="s">
        <v>30</v>
      </c>
      <c r="O475" t="s">
        <v>31</v>
      </c>
      <c r="Q475">
        <v>2</v>
      </c>
      <c r="R475" t="s">
        <v>32</v>
      </c>
      <c r="S475" t="s">
        <v>486</v>
      </c>
      <c r="T475">
        <v>18229</v>
      </c>
      <c r="U475" t="s">
        <v>487</v>
      </c>
      <c r="V475" t="s">
        <v>488</v>
      </c>
      <c r="W475">
        <v>1997</v>
      </c>
    </row>
    <row r="476" spans="1:23">
      <c r="A476">
        <v>7487947</v>
      </c>
      <c r="B476" t="s">
        <v>299</v>
      </c>
      <c r="C476" s="4" t="s">
        <v>24</v>
      </c>
      <c r="D476" t="s">
        <v>340</v>
      </c>
      <c r="E476" t="s">
        <v>341</v>
      </c>
      <c r="G476" t="s">
        <v>27</v>
      </c>
      <c r="H476" t="s">
        <v>28</v>
      </c>
      <c r="I476">
        <v>1</v>
      </c>
      <c r="L476" t="s">
        <v>29</v>
      </c>
      <c r="M476" t="s">
        <v>30</v>
      </c>
      <c r="N476" t="s">
        <v>30</v>
      </c>
      <c r="O476" t="s">
        <v>31</v>
      </c>
      <c r="Q476">
        <v>2</v>
      </c>
      <c r="R476" t="s">
        <v>32</v>
      </c>
      <c r="S476" t="s">
        <v>489</v>
      </c>
      <c r="T476">
        <v>10702</v>
      </c>
      <c r="U476" t="s">
        <v>490</v>
      </c>
      <c r="V476" t="s">
        <v>491</v>
      </c>
      <c r="W476">
        <v>1984</v>
      </c>
    </row>
    <row r="477" spans="1:23">
      <c r="A477">
        <v>7487947</v>
      </c>
      <c r="B477" t="s">
        <v>299</v>
      </c>
      <c r="C477" s="4" t="s">
        <v>24</v>
      </c>
      <c r="D477" t="s">
        <v>340</v>
      </c>
      <c r="E477" t="s">
        <v>341</v>
      </c>
      <c r="G477" t="s">
        <v>27</v>
      </c>
      <c r="H477" t="s">
        <v>28</v>
      </c>
      <c r="I477">
        <v>1.1000000000000001</v>
      </c>
      <c r="L477" t="s">
        <v>29</v>
      </c>
      <c r="M477" t="s">
        <v>30</v>
      </c>
      <c r="N477" t="s">
        <v>30</v>
      </c>
      <c r="O477" t="s">
        <v>31</v>
      </c>
      <c r="Q477">
        <v>2</v>
      </c>
      <c r="R477" t="s">
        <v>32</v>
      </c>
      <c r="S477" t="s">
        <v>489</v>
      </c>
      <c r="T477">
        <v>10499</v>
      </c>
      <c r="U477" t="s">
        <v>492</v>
      </c>
      <c r="V477" t="s">
        <v>493</v>
      </c>
      <c r="W477">
        <v>1983</v>
      </c>
    </row>
    <row r="478" spans="1:23">
      <c r="A478">
        <v>7487947</v>
      </c>
      <c r="B478" t="s">
        <v>299</v>
      </c>
      <c r="C478" s="4" t="s">
        <v>24</v>
      </c>
      <c r="D478" t="s">
        <v>340</v>
      </c>
      <c r="E478" t="s">
        <v>341</v>
      </c>
      <c r="G478" t="s">
        <v>27</v>
      </c>
      <c r="H478" t="s">
        <v>28</v>
      </c>
      <c r="I478">
        <v>1.4</v>
      </c>
      <c r="L478" t="s">
        <v>29</v>
      </c>
      <c r="M478" t="s">
        <v>30</v>
      </c>
      <c r="N478" t="s">
        <v>30</v>
      </c>
      <c r="O478" t="s">
        <v>31</v>
      </c>
      <c r="Q478">
        <v>2</v>
      </c>
      <c r="R478" t="s">
        <v>32</v>
      </c>
      <c r="S478" t="s">
        <v>394</v>
      </c>
      <c r="T478">
        <v>5627</v>
      </c>
      <c r="U478" t="s">
        <v>395</v>
      </c>
      <c r="V478" t="s">
        <v>396</v>
      </c>
      <c r="W478">
        <v>1980</v>
      </c>
    </row>
    <row r="479" spans="1:23">
      <c r="A479">
        <v>7487947</v>
      </c>
      <c r="B479" t="s">
        <v>299</v>
      </c>
      <c r="C479" s="4" t="s">
        <v>24</v>
      </c>
      <c r="D479" t="s">
        <v>39</v>
      </c>
      <c r="E479" t="s">
        <v>40</v>
      </c>
      <c r="G479" t="s">
        <v>27</v>
      </c>
      <c r="H479" t="s">
        <v>28</v>
      </c>
      <c r="I479">
        <v>0.56000000000000005</v>
      </c>
      <c r="J479">
        <v>0.41</v>
      </c>
      <c r="K479">
        <v>0.74</v>
      </c>
      <c r="L479" t="s">
        <v>29</v>
      </c>
      <c r="M479" t="s">
        <v>30</v>
      </c>
      <c r="N479" t="s">
        <v>30</v>
      </c>
      <c r="O479" t="s">
        <v>31</v>
      </c>
      <c r="Q479">
        <v>2</v>
      </c>
      <c r="R479" t="s">
        <v>32</v>
      </c>
      <c r="S479" t="s">
        <v>54</v>
      </c>
      <c r="T479">
        <v>568</v>
      </c>
      <c r="U479" t="s">
        <v>55</v>
      </c>
      <c r="V479" t="s">
        <v>56</v>
      </c>
      <c r="W479">
        <v>1980</v>
      </c>
    </row>
    <row r="480" spans="1:23">
      <c r="A480">
        <v>7487947</v>
      </c>
      <c r="B480" t="s">
        <v>299</v>
      </c>
      <c r="C480" s="4" t="s">
        <v>24</v>
      </c>
      <c r="D480" t="s">
        <v>382</v>
      </c>
      <c r="E480" t="s">
        <v>383</v>
      </c>
      <c r="H480" t="s">
        <v>28</v>
      </c>
      <c r="J480">
        <v>0.6</v>
      </c>
      <c r="K480">
        <v>0.8</v>
      </c>
      <c r="L480" t="s">
        <v>29</v>
      </c>
      <c r="M480" t="s">
        <v>30</v>
      </c>
      <c r="N480" t="s">
        <v>30</v>
      </c>
      <c r="O480" t="s">
        <v>31</v>
      </c>
      <c r="Q480">
        <v>2</v>
      </c>
      <c r="R480" t="s">
        <v>32</v>
      </c>
      <c r="S480" t="s">
        <v>417</v>
      </c>
      <c r="T480">
        <v>19233</v>
      </c>
      <c r="U480" t="s">
        <v>418</v>
      </c>
      <c r="V480" t="s">
        <v>419</v>
      </c>
      <c r="W480">
        <v>1994</v>
      </c>
    </row>
    <row r="481" spans="1:23">
      <c r="A481">
        <v>7487947</v>
      </c>
      <c r="B481" t="s">
        <v>299</v>
      </c>
      <c r="C481" s="4" t="s">
        <v>24</v>
      </c>
      <c r="D481" t="s">
        <v>324</v>
      </c>
      <c r="E481" t="s">
        <v>325</v>
      </c>
      <c r="F481" t="s">
        <v>41</v>
      </c>
      <c r="G481" t="s">
        <v>27</v>
      </c>
      <c r="H481" t="s">
        <v>28</v>
      </c>
      <c r="I481">
        <v>0.16</v>
      </c>
      <c r="L481" t="s">
        <v>29</v>
      </c>
      <c r="M481" t="s">
        <v>30</v>
      </c>
      <c r="N481" t="s">
        <v>30</v>
      </c>
      <c r="O481" t="s">
        <v>31</v>
      </c>
      <c r="Q481">
        <v>2</v>
      </c>
      <c r="R481" t="s">
        <v>32</v>
      </c>
      <c r="S481" t="s">
        <v>326</v>
      </c>
      <c r="T481">
        <v>3307</v>
      </c>
      <c r="U481" t="s">
        <v>327</v>
      </c>
      <c r="V481" t="s">
        <v>328</v>
      </c>
      <c r="W481">
        <v>1986</v>
      </c>
    </row>
    <row r="482" spans="1:23">
      <c r="A482">
        <v>7487947</v>
      </c>
      <c r="B482" t="s">
        <v>299</v>
      </c>
      <c r="C482" s="4" t="s">
        <v>24</v>
      </c>
      <c r="D482" t="s">
        <v>438</v>
      </c>
      <c r="E482" t="s">
        <v>439</v>
      </c>
      <c r="H482" t="s">
        <v>28</v>
      </c>
      <c r="I482">
        <v>0.1</v>
      </c>
      <c r="L482" t="s">
        <v>29</v>
      </c>
      <c r="M482" t="s">
        <v>30</v>
      </c>
      <c r="N482" t="s">
        <v>30</v>
      </c>
      <c r="O482" t="s">
        <v>31</v>
      </c>
      <c r="Q482">
        <v>2</v>
      </c>
      <c r="R482" t="s">
        <v>32</v>
      </c>
      <c r="S482" t="s">
        <v>417</v>
      </c>
      <c r="T482">
        <v>19233</v>
      </c>
      <c r="U482" t="s">
        <v>418</v>
      </c>
      <c r="V482" t="s">
        <v>419</v>
      </c>
      <c r="W482">
        <v>1994</v>
      </c>
    </row>
    <row r="483" spans="1:23">
      <c r="A483">
        <v>7487947</v>
      </c>
      <c r="B483" t="s">
        <v>299</v>
      </c>
      <c r="C483" s="4" t="s">
        <v>24</v>
      </c>
      <c r="D483" t="s">
        <v>59</v>
      </c>
      <c r="E483" t="s">
        <v>60</v>
      </c>
      <c r="G483" t="s">
        <v>27</v>
      </c>
      <c r="H483" t="s">
        <v>28</v>
      </c>
      <c r="I483">
        <v>1.2</v>
      </c>
      <c r="L483" t="s">
        <v>29</v>
      </c>
      <c r="M483" t="s">
        <v>30</v>
      </c>
      <c r="N483" t="s">
        <v>30</v>
      </c>
      <c r="O483" t="s">
        <v>31</v>
      </c>
      <c r="Q483">
        <v>2</v>
      </c>
      <c r="R483" t="s">
        <v>32</v>
      </c>
      <c r="S483" t="s">
        <v>61</v>
      </c>
      <c r="T483">
        <v>12497</v>
      </c>
      <c r="U483" t="s">
        <v>62</v>
      </c>
      <c r="V483" t="s">
        <v>63</v>
      </c>
      <c r="W483">
        <v>1986</v>
      </c>
    </row>
    <row r="484" spans="1:23">
      <c r="A484">
        <v>7487947</v>
      </c>
      <c r="B484" t="s">
        <v>299</v>
      </c>
      <c r="C484" s="4" t="s">
        <v>24</v>
      </c>
      <c r="D484" t="s">
        <v>59</v>
      </c>
      <c r="E484" t="s">
        <v>60</v>
      </c>
      <c r="G484" t="s">
        <v>27</v>
      </c>
      <c r="H484" t="s">
        <v>28</v>
      </c>
      <c r="I484">
        <v>1.2</v>
      </c>
      <c r="L484" t="s">
        <v>29</v>
      </c>
      <c r="M484" t="s">
        <v>30</v>
      </c>
      <c r="N484" t="s">
        <v>30</v>
      </c>
      <c r="O484" t="s">
        <v>31</v>
      </c>
      <c r="Q484">
        <v>2</v>
      </c>
      <c r="R484" t="s">
        <v>32</v>
      </c>
      <c r="S484" t="s">
        <v>61</v>
      </c>
      <c r="T484">
        <v>12497</v>
      </c>
      <c r="U484" t="s">
        <v>62</v>
      </c>
      <c r="V484" t="s">
        <v>63</v>
      </c>
      <c r="W484">
        <v>1986</v>
      </c>
    </row>
    <row r="485" spans="1:23">
      <c r="A485">
        <v>7487947</v>
      </c>
      <c r="B485" t="s">
        <v>299</v>
      </c>
      <c r="C485" s="4" t="s">
        <v>24</v>
      </c>
      <c r="D485" t="s">
        <v>319</v>
      </c>
      <c r="E485" t="s">
        <v>320</v>
      </c>
      <c r="G485" t="s">
        <v>73</v>
      </c>
      <c r="H485" t="s">
        <v>28</v>
      </c>
      <c r="I485">
        <v>0.83</v>
      </c>
      <c r="L485" t="s">
        <v>29</v>
      </c>
      <c r="M485" t="s">
        <v>30</v>
      </c>
      <c r="N485" t="s">
        <v>30</v>
      </c>
      <c r="O485" t="s">
        <v>31</v>
      </c>
      <c r="Q485">
        <v>2</v>
      </c>
      <c r="R485" t="s">
        <v>32</v>
      </c>
      <c r="S485" t="s">
        <v>321</v>
      </c>
      <c r="T485">
        <v>10228</v>
      </c>
      <c r="U485" t="s">
        <v>322</v>
      </c>
      <c r="V485" t="s">
        <v>323</v>
      </c>
      <c r="W485">
        <v>1983</v>
      </c>
    </row>
    <row r="486" spans="1:23">
      <c r="A486">
        <v>7487947</v>
      </c>
      <c r="B486" t="s">
        <v>299</v>
      </c>
      <c r="C486" s="4" t="s">
        <v>24</v>
      </c>
      <c r="D486" t="s">
        <v>134</v>
      </c>
      <c r="E486" t="s">
        <v>135</v>
      </c>
      <c r="G486" t="s">
        <v>73</v>
      </c>
      <c r="H486" t="s">
        <v>28</v>
      </c>
      <c r="I486">
        <v>0.19600000000000001</v>
      </c>
      <c r="J486">
        <v>0.17</v>
      </c>
      <c r="K486">
        <v>0.22600000000000001</v>
      </c>
      <c r="L486" t="s">
        <v>29</v>
      </c>
      <c r="M486" t="s">
        <v>30</v>
      </c>
      <c r="N486" t="s">
        <v>30</v>
      </c>
      <c r="O486" t="s">
        <v>31</v>
      </c>
      <c r="Q486">
        <v>2</v>
      </c>
      <c r="R486" t="s">
        <v>32</v>
      </c>
      <c r="S486" t="s">
        <v>443</v>
      </c>
      <c r="T486">
        <v>10579</v>
      </c>
      <c r="U486" t="s">
        <v>444</v>
      </c>
      <c r="V486" t="s">
        <v>445</v>
      </c>
      <c r="W486">
        <v>1983</v>
      </c>
    </row>
    <row r="487" spans="1:23">
      <c r="A487">
        <v>7487947</v>
      </c>
      <c r="B487" t="s">
        <v>299</v>
      </c>
      <c r="C487" s="4" t="s">
        <v>24</v>
      </c>
      <c r="D487" t="s">
        <v>134</v>
      </c>
      <c r="E487" t="s">
        <v>135</v>
      </c>
      <c r="H487" t="s">
        <v>28</v>
      </c>
      <c r="I487">
        <v>6.7000000000000004E-2</v>
      </c>
      <c r="L487" t="s">
        <v>29</v>
      </c>
      <c r="M487" t="s">
        <v>30</v>
      </c>
      <c r="N487" t="s">
        <v>30</v>
      </c>
      <c r="O487" t="s">
        <v>31</v>
      </c>
      <c r="Q487">
        <v>2</v>
      </c>
      <c r="R487" t="s">
        <v>32</v>
      </c>
      <c r="S487" t="s">
        <v>494</v>
      </c>
      <c r="T487">
        <v>10574</v>
      </c>
      <c r="U487" t="s">
        <v>495</v>
      </c>
      <c r="V487" t="s">
        <v>496</v>
      </c>
      <c r="W487">
        <v>1983</v>
      </c>
    </row>
    <row r="488" spans="1:23">
      <c r="A488">
        <v>7487947</v>
      </c>
      <c r="B488" t="s">
        <v>299</v>
      </c>
      <c r="C488" s="4" t="s">
        <v>24</v>
      </c>
      <c r="D488" t="s">
        <v>92</v>
      </c>
      <c r="E488" t="s">
        <v>93</v>
      </c>
      <c r="F488" t="s">
        <v>104</v>
      </c>
      <c r="G488" t="s">
        <v>50</v>
      </c>
      <c r="H488" t="s">
        <v>28</v>
      </c>
      <c r="I488">
        <v>6.9900000000000004E-2</v>
      </c>
      <c r="J488">
        <v>6.7309999999999995E-2</v>
      </c>
      <c r="K488">
        <v>7.2709999999999997E-2</v>
      </c>
      <c r="L488" t="s">
        <v>29</v>
      </c>
      <c r="M488" t="s">
        <v>30</v>
      </c>
      <c r="N488" t="s">
        <v>30</v>
      </c>
      <c r="O488" t="s">
        <v>31</v>
      </c>
      <c r="Q488">
        <v>2</v>
      </c>
      <c r="R488" t="s">
        <v>32</v>
      </c>
      <c r="S488" t="s">
        <v>128</v>
      </c>
      <c r="T488">
        <v>5634</v>
      </c>
      <c r="U488" t="s">
        <v>446</v>
      </c>
      <c r="V488" t="s">
        <v>447</v>
      </c>
      <c r="W488">
        <v>1980</v>
      </c>
    </row>
    <row r="489" spans="1:23">
      <c r="A489">
        <v>7487947</v>
      </c>
      <c r="B489" t="s">
        <v>299</v>
      </c>
      <c r="C489" s="4" t="s">
        <v>24</v>
      </c>
      <c r="D489" t="s">
        <v>185</v>
      </c>
      <c r="E489" t="s">
        <v>186</v>
      </c>
      <c r="G489" t="s">
        <v>50</v>
      </c>
      <c r="H489" t="s">
        <v>28</v>
      </c>
      <c r="I489">
        <v>0.4</v>
      </c>
      <c r="J489">
        <v>0.3</v>
      </c>
      <c r="K489">
        <v>0.4</v>
      </c>
      <c r="L489" t="s">
        <v>29</v>
      </c>
      <c r="M489" t="s">
        <v>30</v>
      </c>
      <c r="N489" t="s">
        <v>30</v>
      </c>
      <c r="O489" t="s">
        <v>31</v>
      </c>
      <c r="Q489">
        <v>2</v>
      </c>
      <c r="R489" t="s">
        <v>32</v>
      </c>
      <c r="S489" t="s">
        <v>497</v>
      </c>
      <c r="T489">
        <v>45166</v>
      </c>
      <c r="U489" t="s">
        <v>498</v>
      </c>
      <c r="V489" t="s">
        <v>499</v>
      </c>
      <c r="W489">
        <v>1995</v>
      </c>
    </row>
    <row r="490" spans="1:23">
      <c r="A490">
        <v>7487947</v>
      </c>
      <c r="B490" t="s">
        <v>299</v>
      </c>
      <c r="C490" s="4" t="s">
        <v>24</v>
      </c>
      <c r="D490" t="s">
        <v>185</v>
      </c>
      <c r="E490" t="s">
        <v>186</v>
      </c>
      <c r="G490" t="s">
        <v>27</v>
      </c>
      <c r="H490" t="s">
        <v>28</v>
      </c>
      <c r="I490">
        <v>0.25</v>
      </c>
      <c r="J490">
        <v>0.21</v>
      </c>
      <c r="K490">
        <v>0.3</v>
      </c>
      <c r="L490" t="s">
        <v>29</v>
      </c>
      <c r="M490" t="s">
        <v>30</v>
      </c>
      <c r="N490" t="s">
        <v>30</v>
      </c>
      <c r="O490" t="s">
        <v>31</v>
      </c>
      <c r="Q490">
        <v>2</v>
      </c>
      <c r="R490" t="s">
        <v>32</v>
      </c>
      <c r="S490" t="s">
        <v>454</v>
      </c>
      <c r="T490">
        <v>10417</v>
      </c>
      <c r="U490" t="s">
        <v>455</v>
      </c>
      <c r="V490" t="s">
        <v>456</v>
      </c>
      <c r="W490">
        <v>1983</v>
      </c>
    </row>
    <row r="491" spans="1:23">
      <c r="A491">
        <v>7487947</v>
      </c>
      <c r="B491" t="s">
        <v>299</v>
      </c>
      <c r="C491" s="4" t="s">
        <v>24</v>
      </c>
      <c r="D491" t="s">
        <v>82</v>
      </c>
      <c r="E491" t="s">
        <v>83</v>
      </c>
      <c r="H491" t="s">
        <v>28</v>
      </c>
      <c r="J491">
        <v>0.5</v>
      </c>
      <c r="K491">
        <v>1</v>
      </c>
      <c r="L491" t="s">
        <v>29</v>
      </c>
      <c r="M491" t="s">
        <v>30</v>
      </c>
      <c r="N491" t="s">
        <v>30</v>
      </c>
      <c r="O491" t="s">
        <v>31</v>
      </c>
      <c r="Q491">
        <v>2</v>
      </c>
      <c r="R491" t="s">
        <v>32</v>
      </c>
      <c r="S491" t="s">
        <v>500</v>
      </c>
      <c r="T491">
        <v>8356</v>
      </c>
      <c r="U491" t="s">
        <v>501</v>
      </c>
      <c r="V491" t="s">
        <v>502</v>
      </c>
      <c r="W491">
        <v>1970</v>
      </c>
    </row>
    <row r="492" spans="1:23">
      <c r="A492">
        <v>7487947</v>
      </c>
      <c r="B492" t="s">
        <v>299</v>
      </c>
      <c r="C492" s="4" t="s">
        <v>24</v>
      </c>
      <c r="D492" t="s">
        <v>92</v>
      </c>
      <c r="E492" t="s">
        <v>93</v>
      </c>
      <c r="H492" t="s">
        <v>28</v>
      </c>
      <c r="I492">
        <v>0.3</v>
      </c>
      <c r="L492" t="s">
        <v>29</v>
      </c>
      <c r="M492" t="s">
        <v>30</v>
      </c>
      <c r="N492" t="s">
        <v>30</v>
      </c>
      <c r="O492" t="s">
        <v>31</v>
      </c>
      <c r="Q492">
        <v>2</v>
      </c>
      <c r="R492" t="s">
        <v>32</v>
      </c>
      <c r="S492" t="s">
        <v>451</v>
      </c>
      <c r="T492">
        <v>3731</v>
      </c>
      <c r="U492" t="s">
        <v>452</v>
      </c>
      <c r="V492" t="s">
        <v>453</v>
      </c>
      <c r="W492">
        <v>1977</v>
      </c>
    </row>
    <row r="493" spans="1:23">
      <c r="A493">
        <v>7487947</v>
      </c>
      <c r="B493" t="s">
        <v>299</v>
      </c>
      <c r="C493" s="4" t="s">
        <v>24</v>
      </c>
      <c r="D493" t="s">
        <v>59</v>
      </c>
      <c r="E493" t="s">
        <v>60</v>
      </c>
      <c r="H493" t="s">
        <v>28</v>
      </c>
      <c r="I493">
        <v>0.8</v>
      </c>
      <c r="L493" t="s">
        <v>29</v>
      </c>
      <c r="M493" t="s">
        <v>30</v>
      </c>
      <c r="N493" t="s">
        <v>30</v>
      </c>
      <c r="O493" t="s">
        <v>31</v>
      </c>
      <c r="Q493">
        <v>2</v>
      </c>
      <c r="R493" t="s">
        <v>32</v>
      </c>
      <c r="S493" t="s">
        <v>494</v>
      </c>
      <c r="T493">
        <v>10574</v>
      </c>
      <c r="U493" t="s">
        <v>495</v>
      </c>
      <c r="V493" t="s">
        <v>496</v>
      </c>
      <c r="W493">
        <v>1983</v>
      </c>
    </row>
    <row r="494" spans="1:23">
      <c r="A494">
        <v>7487947</v>
      </c>
      <c r="B494" t="s">
        <v>299</v>
      </c>
      <c r="C494" s="4" t="s">
        <v>24</v>
      </c>
      <c r="D494" t="s">
        <v>185</v>
      </c>
      <c r="E494" t="s">
        <v>186</v>
      </c>
      <c r="G494" t="s">
        <v>27</v>
      </c>
      <c r="H494" t="s">
        <v>28</v>
      </c>
      <c r="I494">
        <v>0.35</v>
      </c>
      <c r="J494">
        <v>0.33</v>
      </c>
      <c r="K494">
        <v>0.38</v>
      </c>
      <c r="L494" t="s">
        <v>29</v>
      </c>
      <c r="M494" t="s">
        <v>30</v>
      </c>
      <c r="N494" t="s">
        <v>30</v>
      </c>
      <c r="O494" t="s">
        <v>31</v>
      </c>
      <c r="Q494">
        <v>2</v>
      </c>
      <c r="R494" t="s">
        <v>32</v>
      </c>
      <c r="S494" t="s">
        <v>503</v>
      </c>
      <c r="T494">
        <v>5389</v>
      </c>
      <c r="U494" t="s">
        <v>504</v>
      </c>
      <c r="V494" t="s">
        <v>505</v>
      </c>
      <c r="W494">
        <v>1979</v>
      </c>
    </row>
    <row r="495" spans="1:23">
      <c r="A495">
        <v>7487947</v>
      </c>
      <c r="B495" t="s">
        <v>299</v>
      </c>
      <c r="C495" s="4" t="s">
        <v>24</v>
      </c>
      <c r="D495" t="s">
        <v>92</v>
      </c>
      <c r="E495" t="s">
        <v>93</v>
      </c>
      <c r="H495" t="s">
        <v>28</v>
      </c>
      <c r="I495">
        <v>0.2</v>
      </c>
      <c r="L495" t="s">
        <v>29</v>
      </c>
      <c r="M495" t="s">
        <v>30</v>
      </c>
      <c r="N495" t="s">
        <v>30</v>
      </c>
      <c r="O495" t="s">
        <v>31</v>
      </c>
      <c r="Q495">
        <v>2</v>
      </c>
      <c r="R495" t="s">
        <v>32</v>
      </c>
      <c r="S495" t="s">
        <v>451</v>
      </c>
      <c r="T495">
        <v>3731</v>
      </c>
      <c r="U495" t="s">
        <v>452</v>
      </c>
      <c r="V495" t="s">
        <v>453</v>
      </c>
      <c r="W495">
        <v>1977</v>
      </c>
    </row>
    <row r="496" spans="1:23">
      <c r="A496">
        <v>7487947</v>
      </c>
      <c r="B496" t="s">
        <v>299</v>
      </c>
      <c r="C496" s="4" t="s">
        <v>24</v>
      </c>
      <c r="D496" t="s">
        <v>102</v>
      </c>
      <c r="E496" t="s">
        <v>103</v>
      </c>
      <c r="G496" t="s">
        <v>136</v>
      </c>
      <c r="H496" t="s">
        <v>28</v>
      </c>
      <c r="J496">
        <v>0.1</v>
      </c>
      <c r="K496">
        <v>0.2</v>
      </c>
      <c r="L496" t="s">
        <v>29</v>
      </c>
      <c r="M496" t="s">
        <v>30</v>
      </c>
      <c r="N496" t="s">
        <v>30</v>
      </c>
      <c r="O496" t="s">
        <v>31</v>
      </c>
      <c r="Q496">
        <v>2</v>
      </c>
      <c r="R496" t="s">
        <v>32</v>
      </c>
      <c r="S496" t="s">
        <v>404</v>
      </c>
      <c r="T496">
        <v>169915</v>
      </c>
      <c r="U496" t="s">
        <v>405</v>
      </c>
      <c r="V496" t="s">
        <v>406</v>
      </c>
      <c r="W496">
        <v>2013</v>
      </c>
    </row>
    <row r="497" spans="1:23">
      <c r="A497">
        <v>7487947</v>
      </c>
      <c r="B497" t="s">
        <v>299</v>
      </c>
      <c r="C497" s="4" t="s">
        <v>24</v>
      </c>
      <c r="D497" t="s">
        <v>59</v>
      </c>
      <c r="E497" t="s">
        <v>60</v>
      </c>
      <c r="G497" t="s">
        <v>27</v>
      </c>
      <c r="H497" t="s">
        <v>28</v>
      </c>
      <c r="I497">
        <v>0.52</v>
      </c>
      <c r="L497" t="s">
        <v>29</v>
      </c>
      <c r="M497" t="s">
        <v>30</v>
      </c>
      <c r="N497" t="s">
        <v>30</v>
      </c>
      <c r="O497" t="s">
        <v>31</v>
      </c>
      <c r="Q497">
        <v>2</v>
      </c>
      <c r="R497" t="s">
        <v>32</v>
      </c>
      <c r="S497" t="s">
        <v>149</v>
      </c>
      <c r="T497">
        <v>10701</v>
      </c>
      <c r="U497" t="s">
        <v>150</v>
      </c>
      <c r="V497" t="s">
        <v>151</v>
      </c>
      <c r="W497">
        <v>1984</v>
      </c>
    </row>
    <row r="498" spans="1:23">
      <c r="A498">
        <v>7487947</v>
      </c>
      <c r="B498" t="s">
        <v>299</v>
      </c>
      <c r="C498" s="4" t="s">
        <v>24</v>
      </c>
      <c r="D498" t="s">
        <v>134</v>
      </c>
      <c r="E498" t="s">
        <v>135</v>
      </c>
      <c r="H498" t="s">
        <v>28</v>
      </c>
      <c r="I498">
        <v>0.05</v>
      </c>
      <c r="L498" t="s">
        <v>29</v>
      </c>
      <c r="M498" t="s">
        <v>30</v>
      </c>
      <c r="N498" t="s">
        <v>30</v>
      </c>
      <c r="O498" t="s">
        <v>31</v>
      </c>
      <c r="Q498">
        <v>2</v>
      </c>
      <c r="R498" t="s">
        <v>32</v>
      </c>
      <c r="S498" t="s">
        <v>440</v>
      </c>
      <c r="T498">
        <v>14863</v>
      </c>
      <c r="U498" t="s">
        <v>441</v>
      </c>
      <c r="V498" t="s">
        <v>442</v>
      </c>
      <c r="W498">
        <v>1982</v>
      </c>
    </row>
    <row r="499" spans="1:23">
      <c r="A499">
        <v>7487947</v>
      </c>
      <c r="B499" t="s">
        <v>299</v>
      </c>
      <c r="C499" s="4" t="s">
        <v>24</v>
      </c>
      <c r="D499" t="s">
        <v>59</v>
      </c>
      <c r="E499" t="s">
        <v>60</v>
      </c>
      <c r="G499" t="s">
        <v>27</v>
      </c>
      <c r="H499" t="s">
        <v>28</v>
      </c>
      <c r="I499">
        <v>1.2</v>
      </c>
      <c r="L499" t="s">
        <v>29</v>
      </c>
      <c r="M499" t="s">
        <v>30</v>
      </c>
      <c r="N499" t="s">
        <v>30</v>
      </c>
      <c r="O499" t="s">
        <v>31</v>
      </c>
      <c r="Q499">
        <v>2</v>
      </c>
      <c r="R499" t="s">
        <v>32</v>
      </c>
      <c r="S499" t="s">
        <v>61</v>
      </c>
      <c r="T499">
        <v>12497</v>
      </c>
      <c r="U499" t="s">
        <v>62</v>
      </c>
      <c r="V499" t="s">
        <v>63</v>
      </c>
      <c r="W499">
        <v>1986</v>
      </c>
    </row>
    <row r="500" spans="1:23">
      <c r="A500">
        <v>7487947</v>
      </c>
      <c r="B500" t="s">
        <v>299</v>
      </c>
      <c r="C500" s="4" t="s">
        <v>24</v>
      </c>
      <c r="D500" t="s">
        <v>48</v>
      </c>
      <c r="E500" t="s">
        <v>49</v>
      </c>
      <c r="F500" t="s">
        <v>36</v>
      </c>
      <c r="G500" t="s">
        <v>73</v>
      </c>
      <c r="H500" t="s">
        <v>28</v>
      </c>
      <c r="I500">
        <v>0.3</v>
      </c>
      <c r="L500" t="s">
        <v>29</v>
      </c>
      <c r="M500" t="s">
        <v>30</v>
      </c>
      <c r="N500" t="s">
        <v>30</v>
      </c>
      <c r="O500" t="s">
        <v>31</v>
      </c>
      <c r="Q500">
        <v>2</v>
      </c>
      <c r="R500" t="s">
        <v>32</v>
      </c>
      <c r="S500" t="s">
        <v>74</v>
      </c>
      <c r="T500">
        <v>2460</v>
      </c>
      <c r="U500" t="s">
        <v>75</v>
      </c>
      <c r="V500" t="s">
        <v>76</v>
      </c>
      <c r="W500">
        <v>1973</v>
      </c>
    </row>
    <row r="501" spans="1:23">
      <c r="A501">
        <v>7487947</v>
      </c>
      <c r="B501" t="s">
        <v>299</v>
      </c>
      <c r="C501" s="4" t="s">
        <v>24</v>
      </c>
      <c r="D501" t="s">
        <v>48</v>
      </c>
      <c r="E501" t="s">
        <v>49</v>
      </c>
      <c r="H501" t="s">
        <v>28</v>
      </c>
      <c r="I501">
        <v>0.88</v>
      </c>
      <c r="L501" t="s">
        <v>29</v>
      </c>
      <c r="M501" t="s">
        <v>30</v>
      </c>
      <c r="N501" t="s">
        <v>30</v>
      </c>
      <c r="O501" t="s">
        <v>31</v>
      </c>
      <c r="Q501">
        <v>2</v>
      </c>
      <c r="R501" t="s">
        <v>32</v>
      </c>
      <c r="S501" t="s">
        <v>494</v>
      </c>
      <c r="T501">
        <v>10574</v>
      </c>
      <c r="U501" t="s">
        <v>495</v>
      </c>
      <c r="V501" t="s">
        <v>496</v>
      </c>
      <c r="W501">
        <v>1983</v>
      </c>
    </row>
    <row r="502" spans="1:23">
      <c r="A502">
        <v>7487947</v>
      </c>
      <c r="B502" t="s">
        <v>299</v>
      </c>
      <c r="C502" s="4" t="s">
        <v>24</v>
      </c>
      <c r="D502" t="s">
        <v>48</v>
      </c>
      <c r="E502" t="s">
        <v>49</v>
      </c>
      <c r="G502" t="s">
        <v>50</v>
      </c>
      <c r="H502" t="s">
        <v>28</v>
      </c>
      <c r="I502">
        <v>0.21</v>
      </c>
      <c r="L502" t="s">
        <v>29</v>
      </c>
      <c r="M502" t="s">
        <v>30</v>
      </c>
      <c r="N502" t="s">
        <v>30</v>
      </c>
      <c r="O502" t="s">
        <v>31</v>
      </c>
      <c r="Q502">
        <v>2</v>
      </c>
      <c r="R502" t="s">
        <v>32</v>
      </c>
      <c r="S502" t="s">
        <v>51</v>
      </c>
      <c r="T502">
        <v>503</v>
      </c>
      <c r="U502" t="s">
        <v>52</v>
      </c>
      <c r="V502" t="s">
        <v>53</v>
      </c>
      <c r="W502">
        <v>1971</v>
      </c>
    </row>
    <row r="503" spans="1:23">
      <c r="A503">
        <v>7487947</v>
      </c>
      <c r="B503" t="s">
        <v>299</v>
      </c>
      <c r="C503" s="4" t="s">
        <v>24</v>
      </c>
      <c r="D503" t="s">
        <v>48</v>
      </c>
      <c r="E503" t="s">
        <v>49</v>
      </c>
      <c r="F503" t="s">
        <v>36</v>
      </c>
      <c r="G503" t="s">
        <v>73</v>
      </c>
      <c r="H503" t="s">
        <v>28</v>
      </c>
      <c r="I503">
        <v>0.65</v>
      </c>
      <c r="L503" t="s">
        <v>29</v>
      </c>
      <c r="M503" t="s">
        <v>30</v>
      </c>
      <c r="N503" t="s">
        <v>30</v>
      </c>
      <c r="O503" t="s">
        <v>31</v>
      </c>
      <c r="Q503">
        <v>2</v>
      </c>
      <c r="R503" t="s">
        <v>32</v>
      </c>
      <c r="S503" t="s">
        <v>74</v>
      </c>
      <c r="T503">
        <v>2460</v>
      </c>
      <c r="U503" t="s">
        <v>75</v>
      </c>
      <c r="V503" t="s">
        <v>76</v>
      </c>
      <c r="W503">
        <v>1973</v>
      </c>
    </row>
    <row r="504" spans="1:23">
      <c r="A504">
        <v>7487947</v>
      </c>
      <c r="B504" t="s">
        <v>299</v>
      </c>
      <c r="C504" s="4" t="s">
        <v>24</v>
      </c>
      <c r="D504" t="s">
        <v>48</v>
      </c>
      <c r="E504" t="s">
        <v>49</v>
      </c>
      <c r="F504" t="s">
        <v>36</v>
      </c>
      <c r="G504" t="s">
        <v>73</v>
      </c>
      <c r="H504" t="s">
        <v>28</v>
      </c>
      <c r="I504">
        <v>0.45</v>
      </c>
      <c r="L504" t="s">
        <v>29</v>
      </c>
      <c r="M504" t="s">
        <v>30</v>
      </c>
      <c r="N504" t="s">
        <v>30</v>
      </c>
      <c r="O504" t="s">
        <v>31</v>
      </c>
      <c r="Q504">
        <v>2</v>
      </c>
      <c r="R504" t="s">
        <v>32</v>
      </c>
      <c r="S504" t="s">
        <v>74</v>
      </c>
      <c r="T504">
        <v>2460</v>
      </c>
      <c r="U504" t="s">
        <v>75</v>
      </c>
      <c r="V504" t="s">
        <v>76</v>
      </c>
      <c r="W504">
        <v>1973</v>
      </c>
    </row>
    <row r="505" spans="1:23">
      <c r="A505">
        <v>7487947</v>
      </c>
      <c r="B505" t="s">
        <v>299</v>
      </c>
      <c r="C505" s="4" t="s">
        <v>24</v>
      </c>
      <c r="D505" t="s">
        <v>468</v>
      </c>
      <c r="E505" t="s">
        <v>469</v>
      </c>
      <c r="F505" t="s">
        <v>159</v>
      </c>
      <c r="G505" t="s">
        <v>136</v>
      </c>
      <c r="H505" t="s">
        <v>28</v>
      </c>
      <c r="J505">
        <v>0.4</v>
      </c>
      <c r="K505">
        <v>0.5</v>
      </c>
      <c r="L505" t="s">
        <v>29</v>
      </c>
      <c r="M505" t="s">
        <v>30</v>
      </c>
      <c r="N505" t="s">
        <v>30</v>
      </c>
      <c r="O505" t="s">
        <v>31</v>
      </c>
      <c r="Q505">
        <v>2</v>
      </c>
      <c r="R505" t="s">
        <v>32</v>
      </c>
      <c r="S505" t="s">
        <v>404</v>
      </c>
      <c r="T505">
        <v>169915</v>
      </c>
      <c r="U505" t="s">
        <v>405</v>
      </c>
      <c r="V505" t="s">
        <v>406</v>
      </c>
      <c r="W505">
        <v>2013</v>
      </c>
    </row>
    <row r="506" spans="1:23">
      <c r="A506">
        <v>7487947</v>
      </c>
      <c r="B506" t="s">
        <v>299</v>
      </c>
      <c r="C506" s="4" t="s">
        <v>24</v>
      </c>
      <c r="D506" t="s">
        <v>329</v>
      </c>
      <c r="E506" t="s">
        <v>330</v>
      </c>
      <c r="F506" t="s">
        <v>159</v>
      </c>
      <c r="H506" t="s">
        <v>28</v>
      </c>
      <c r="I506">
        <v>9.2949999999999994E-3</v>
      </c>
      <c r="L506" t="s">
        <v>29</v>
      </c>
      <c r="M506" t="s">
        <v>30</v>
      </c>
      <c r="N506" t="s">
        <v>30</v>
      </c>
      <c r="O506" t="s">
        <v>331</v>
      </c>
      <c r="Q506">
        <v>3</v>
      </c>
      <c r="R506" t="s">
        <v>32</v>
      </c>
      <c r="S506" t="s">
        <v>332</v>
      </c>
      <c r="T506">
        <v>116574</v>
      </c>
      <c r="U506" t="s">
        <v>333</v>
      </c>
      <c r="V506" t="s">
        <v>334</v>
      </c>
      <c r="W506">
        <v>2009</v>
      </c>
    </row>
    <row r="507" spans="1:23">
      <c r="A507">
        <v>7487947</v>
      </c>
      <c r="B507" t="s">
        <v>299</v>
      </c>
      <c r="C507" s="4" t="s">
        <v>24</v>
      </c>
      <c r="D507" t="s">
        <v>329</v>
      </c>
      <c r="E507" t="s">
        <v>330</v>
      </c>
      <c r="F507" t="s">
        <v>159</v>
      </c>
      <c r="H507" t="s">
        <v>28</v>
      </c>
      <c r="I507">
        <v>7.1029999999999996E-2</v>
      </c>
      <c r="J507">
        <v>5.0020000000000002E-2</v>
      </c>
      <c r="K507">
        <v>0.1158</v>
      </c>
      <c r="L507" t="s">
        <v>29</v>
      </c>
      <c r="M507" t="s">
        <v>30</v>
      </c>
      <c r="N507" t="s">
        <v>30</v>
      </c>
      <c r="O507" t="s">
        <v>31</v>
      </c>
      <c r="Q507">
        <v>3</v>
      </c>
      <c r="R507" t="s">
        <v>32</v>
      </c>
      <c r="S507" t="s">
        <v>332</v>
      </c>
      <c r="T507">
        <v>116574</v>
      </c>
      <c r="U507" t="s">
        <v>333</v>
      </c>
      <c r="V507" t="s">
        <v>334</v>
      </c>
      <c r="W507">
        <v>2009</v>
      </c>
    </row>
    <row r="508" spans="1:23">
      <c r="A508">
        <v>7487947</v>
      </c>
      <c r="B508" t="s">
        <v>299</v>
      </c>
      <c r="C508" s="4" t="s">
        <v>24</v>
      </c>
      <c r="D508" t="s">
        <v>335</v>
      </c>
      <c r="E508" t="s">
        <v>336</v>
      </c>
      <c r="F508" t="s">
        <v>159</v>
      </c>
      <c r="G508" t="s">
        <v>27</v>
      </c>
      <c r="H508" t="s">
        <v>28</v>
      </c>
      <c r="I508">
        <v>7.0000000000000007E-2</v>
      </c>
      <c r="L508" t="s">
        <v>29</v>
      </c>
      <c r="M508" t="s">
        <v>30</v>
      </c>
      <c r="N508" t="s">
        <v>30</v>
      </c>
      <c r="O508" t="s">
        <v>31</v>
      </c>
      <c r="Q508">
        <v>3</v>
      </c>
      <c r="R508" t="s">
        <v>32</v>
      </c>
      <c r="S508" t="s">
        <v>337</v>
      </c>
      <c r="T508">
        <v>11014</v>
      </c>
      <c r="U508" t="s">
        <v>338</v>
      </c>
      <c r="V508" t="s">
        <v>339</v>
      </c>
      <c r="W508">
        <v>1983</v>
      </c>
    </row>
    <row r="509" spans="1:23">
      <c r="A509">
        <v>7487947</v>
      </c>
      <c r="B509" t="s">
        <v>299</v>
      </c>
      <c r="C509" s="4" t="s">
        <v>24</v>
      </c>
      <c r="D509" t="s">
        <v>340</v>
      </c>
      <c r="E509" t="s">
        <v>341</v>
      </c>
      <c r="G509" t="s">
        <v>27</v>
      </c>
      <c r="H509" t="s">
        <v>28</v>
      </c>
      <c r="I509">
        <v>0.89</v>
      </c>
      <c r="J509">
        <v>0.85299999999999998</v>
      </c>
      <c r="K509">
        <v>0.92700000000000005</v>
      </c>
      <c r="L509" t="s">
        <v>29</v>
      </c>
      <c r="M509" t="s">
        <v>30</v>
      </c>
      <c r="N509" t="s">
        <v>30</v>
      </c>
      <c r="O509" t="s">
        <v>31</v>
      </c>
      <c r="Q509">
        <v>3</v>
      </c>
      <c r="R509" t="s">
        <v>32</v>
      </c>
      <c r="S509" t="s">
        <v>342</v>
      </c>
      <c r="T509">
        <v>3328</v>
      </c>
      <c r="U509" t="s">
        <v>343</v>
      </c>
      <c r="V509" t="s">
        <v>344</v>
      </c>
      <c r="W509">
        <v>1990</v>
      </c>
    </row>
    <row r="510" spans="1:23">
      <c r="A510">
        <v>7487947</v>
      </c>
      <c r="B510" t="s">
        <v>299</v>
      </c>
      <c r="C510" s="4" t="s">
        <v>24</v>
      </c>
      <c r="D510" t="s">
        <v>364</v>
      </c>
      <c r="E510" t="s">
        <v>365</v>
      </c>
      <c r="G510" t="s">
        <v>27</v>
      </c>
      <c r="H510" t="s">
        <v>28</v>
      </c>
      <c r="I510">
        <v>0.81</v>
      </c>
      <c r="L510" t="s">
        <v>29</v>
      </c>
      <c r="M510" t="s">
        <v>30</v>
      </c>
      <c r="N510" t="s">
        <v>30</v>
      </c>
      <c r="O510" t="s">
        <v>31</v>
      </c>
      <c r="Q510">
        <v>3</v>
      </c>
      <c r="R510" t="s">
        <v>32</v>
      </c>
      <c r="S510" t="s">
        <v>366</v>
      </c>
      <c r="T510">
        <v>12718</v>
      </c>
      <c r="U510" t="s">
        <v>367</v>
      </c>
      <c r="V510" t="s">
        <v>368</v>
      </c>
      <c r="W510">
        <v>1987</v>
      </c>
    </row>
    <row r="511" spans="1:23">
      <c r="A511">
        <v>7487947</v>
      </c>
      <c r="B511" t="s">
        <v>299</v>
      </c>
      <c r="C511" s="4" t="s">
        <v>24</v>
      </c>
      <c r="D511" t="s">
        <v>39</v>
      </c>
      <c r="E511" t="s">
        <v>40</v>
      </c>
      <c r="F511" t="s">
        <v>41</v>
      </c>
      <c r="H511" t="s">
        <v>28</v>
      </c>
      <c r="I511">
        <v>0.8</v>
      </c>
      <c r="L511" t="s">
        <v>29</v>
      </c>
      <c r="M511" t="s">
        <v>30</v>
      </c>
      <c r="N511" t="s">
        <v>30</v>
      </c>
      <c r="O511" t="s">
        <v>31</v>
      </c>
      <c r="Q511">
        <v>3</v>
      </c>
      <c r="R511" t="s">
        <v>32</v>
      </c>
      <c r="S511" t="s">
        <v>42</v>
      </c>
      <c r="T511">
        <v>18337</v>
      </c>
      <c r="U511" t="s">
        <v>43</v>
      </c>
      <c r="V511" t="s">
        <v>44</v>
      </c>
      <c r="W511">
        <v>1987</v>
      </c>
    </row>
    <row r="512" spans="1:23">
      <c r="A512">
        <v>7487947</v>
      </c>
      <c r="B512" t="s">
        <v>299</v>
      </c>
      <c r="C512" s="4" t="s">
        <v>24</v>
      </c>
      <c r="D512" t="s">
        <v>345</v>
      </c>
      <c r="E512" t="s">
        <v>237</v>
      </c>
      <c r="G512" t="s">
        <v>27</v>
      </c>
      <c r="H512" t="s">
        <v>28</v>
      </c>
      <c r="I512">
        <v>2.2909999999999999</v>
      </c>
      <c r="J512">
        <v>1.151</v>
      </c>
      <c r="K512">
        <v>3.431</v>
      </c>
      <c r="L512" t="s">
        <v>29</v>
      </c>
      <c r="M512" t="s">
        <v>30</v>
      </c>
      <c r="N512" t="s">
        <v>30</v>
      </c>
      <c r="O512" t="s">
        <v>31</v>
      </c>
      <c r="Q512">
        <v>3</v>
      </c>
      <c r="R512" t="s">
        <v>32</v>
      </c>
      <c r="S512" t="s">
        <v>346</v>
      </c>
      <c r="T512">
        <v>3873</v>
      </c>
      <c r="U512" t="s">
        <v>347</v>
      </c>
      <c r="V512" t="s">
        <v>348</v>
      </c>
      <c r="W512">
        <v>1991</v>
      </c>
    </row>
    <row r="513" spans="1:23">
      <c r="A513">
        <v>7487947</v>
      </c>
      <c r="B513" t="s">
        <v>299</v>
      </c>
      <c r="C513" s="4" t="s">
        <v>24</v>
      </c>
      <c r="D513" t="s">
        <v>374</v>
      </c>
      <c r="E513" t="s">
        <v>375</v>
      </c>
      <c r="F513" t="s">
        <v>145</v>
      </c>
      <c r="G513" t="s">
        <v>27</v>
      </c>
      <c r="H513" t="s">
        <v>28</v>
      </c>
      <c r="I513">
        <v>0.46</v>
      </c>
      <c r="L513" t="s">
        <v>29</v>
      </c>
      <c r="M513" t="s">
        <v>30</v>
      </c>
      <c r="N513" t="s">
        <v>30</v>
      </c>
      <c r="O513" t="s">
        <v>31</v>
      </c>
      <c r="Q513">
        <v>3</v>
      </c>
      <c r="R513" t="s">
        <v>32</v>
      </c>
      <c r="S513" t="s">
        <v>376</v>
      </c>
      <c r="T513">
        <v>3222</v>
      </c>
      <c r="U513" t="s">
        <v>377</v>
      </c>
      <c r="V513" t="s">
        <v>378</v>
      </c>
      <c r="W513">
        <v>1987</v>
      </c>
    </row>
    <row r="514" spans="1:23">
      <c r="A514">
        <v>7487947</v>
      </c>
      <c r="B514" t="s">
        <v>299</v>
      </c>
      <c r="C514" s="4" t="s">
        <v>24</v>
      </c>
      <c r="D514" t="s">
        <v>345</v>
      </c>
      <c r="E514" t="s">
        <v>237</v>
      </c>
      <c r="G514" t="s">
        <v>27</v>
      </c>
      <c r="H514" t="s">
        <v>28</v>
      </c>
      <c r="I514">
        <v>1.4</v>
      </c>
      <c r="J514">
        <v>1.3</v>
      </c>
      <c r="K514">
        <v>1.5</v>
      </c>
      <c r="L514" t="s">
        <v>29</v>
      </c>
      <c r="M514" t="s">
        <v>30</v>
      </c>
      <c r="N514" t="s">
        <v>30</v>
      </c>
      <c r="O514" t="s">
        <v>31</v>
      </c>
      <c r="Q514">
        <v>3</v>
      </c>
      <c r="R514" t="s">
        <v>32</v>
      </c>
      <c r="S514" t="s">
        <v>349</v>
      </c>
      <c r="T514">
        <v>10762</v>
      </c>
      <c r="U514" t="s">
        <v>350</v>
      </c>
      <c r="V514" t="s">
        <v>351</v>
      </c>
      <c r="W514">
        <v>1983</v>
      </c>
    </row>
    <row r="515" spans="1:23">
      <c r="A515">
        <v>7487947</v>
      </c>
      <c r="B515" t="s">
        <v>299</v>
      </c>
      <c r="C515" s="4" t="s">
        <v>24</v>
      </c>
      <c r="D515" t="s">
        <v>352</v>
      </c>
      <c r="E515" t="s">
        <v>353</v>
      </c>
      <c r="G515" t="s">
        <v>27</v>
      </c>
      <c r="H515" t="s">
        <v>28</v>
      </c>
      <c r="I515">
        <v>0.96399999999999997</v>
      </c>
      <c r="J515">
        <v>0.92700000000000005</v>
      </c>
      <c r="K515">
        <v>1</v>
      </c>
      <c r="L515" t="s">
        <v>29</v>
      </c>
      <c r="M515" t="s">
        <v>30</v>
      </c>
      <c r="N515" t="s">
        <v>30</v>
      </c>
      <c r="O515" t="s">
        <v>31</v>
      </c>
      <c r="Q515">
        <v>3</v>
      </c>
      <c r="R515" t="s">
        <v>32</v>
      </c>
      <c r="S515" t="s">
        <v>342</v>
      </c>
      <c r="T515">
        <v>3328</v>
      </c>
      <c r="U515" t="s">
        <v>343</v>
      </c>
      <c r="V515" t="s">
        <v>344</v>
      </c>
      <c r="W515">
        <v>1990</v>
      </c>
    </row>
    <row r="516" spans="1:23">
      <c r="A516">
        <v>7487947</v>
      </c>
      <c r="B516" t="s">
        <v>299</v>
      </c>
      <c r="C516" s="4" t="s">
        <v>24</v>
      </c>
      <c r="D516" t="s">
        <v>340</v>
      </c>
      <c r="E516" t="s">
        <v>341</v>
      </c>
      <c r="G516" t="s">
        <v>27</v>
      </c>
      <c r="H516" t="s">
        <v>28</v>
      </c>
      <c r="I516">
        <v>0.88300000000000001</v>
      </c>
      <c r="J516">
        <v>0.85299999999999998</v>
      </c>
      <c r="K516">
        <v>0.92</v>
      </c>
      <c r="L516" t="s">
        <v>29</v>
      </c>
      <c r="M516" t="s">
        <v>30</v>
      </c>
      <c r="N516" t="s">
        <v>30</v>
      </c>
      <c r="O516" t="s">
        <v>31</v>
      </c>
      <c r="Q516">
        <v>3</v>
      </c>
      <c r="R516" t="s">
        <v>32</v>
      </c>
      <c r="S516" t="s">
        <v>342</v>
      </c>
      <c r="T516">
        <v>3328</v>
      </c>
      <c r="U516" t="s">
        <v>343</v>
      </c>
      <c r="V516" t="s">
        <v>344</v>
      </c>
      <c r="W516">
        <v>1990</v>
      </c>
    </row>
    <row r="517" spans="1:23">
      <c r="A517">
        <v>7487947</v>
      </c>
      <c r="B517" t="s">
        <v>299</v>
      </c>
      <c r="C517" s="4" t="s">
        <v>24</v>
      </c>
      <c r="D517" t="s">
        <v>352</v>
      </c>
      <c r="E517" t="s">
        <v>353</v>
      </c>
      <c r="G517" t="s">
        <v>27</v>
      </c>
      <c r="H517" t="s">
        <v>28</v>
      </c>
      <c r="I517">
        <v>0.96399999999999997</v>
      </c>
      <c r="J517">
        <v>0.92</v>
      </c>
      <c r="K517">
        <v>1</v>
      </c>
      <c r="L517" t="s">
        <v>29</v>
      </c>
      <c r="M517" t="s">
        <v>30</v>
      </c>
      <c r="N517" t="s">
        <v>30</v>
      </c>
      <c r="O517" t="s">
        <v>31</v>
      </c>
      <c r="Q517">
        <v>3</v>
      </c>
      <c r="R517" t="s">
        <v>32</v>
      </c>
      <c r="S517" t="s">
        <v>342</v>
      </c>
      <c r="T517">
        <v>3328</v>
      </c>
      <c r="U517" t="s">
        <v>343</v>
      </c>
      <c r="V517" t="s">
        <v>344</v>
      </c>
      <c r="W517">
        <v>1990</v>
      </c>
    </row>
    <row r="518" spans="1:23">
      <c r="A518">
        <v>7487947</v>
      </c>
      <c r="B518" t="s">
        <v>299</v>
      </c>
      <c r="C518" s="4" t="s">
        <v>24</v>
      </c>
      <c r="D518" t="s">
        <v>359</v>
      </c>
      <c r="E518" t="s">
        <v>360</v>
      </c>
      <c r="F518" t="s">
        <v>68</v>
      </c>
      <c r="G518" t="s">
        <v>50</v>
      </c>
      <c r="H518" t="s">
        <v>28</v>
      </c>
      <c r="I518">
        <v>0.73</v>
      </c>
      <c r="L518" t="s">
        <v>29</v>
      </c>
      <c r="M518" t="s">
        <v>30</v>
      </c>
      <c r="N518" t="s">
        <v>30</v>
      </c>
      <c r="O518" t="s">
        <v>31</v>
      </c>
      <c r="Q518">
        <v>3</v>
      </c>
      <c r="R518" t="s">
        <v>32</v>
      </c>
      <c r="S518" t="s">
        <v>361</v>
      </c>
      <c r="T518">
        <v>12099</v>
      </c>
      <c r="U518" t="s">
        <v>362</v>
      </c>
      <c r="V518" t="s">
        <v>363</v>
      </c>
      <c r="W518">
        <v>1986</v>
      </c>
    </row>
    <row r="519" spans="1:23">
      <c r="A519">
        <v>7487947</v>
      </c>
      <c r="B519" t="s">
        <v>299</v>
      </c>
      <c r="C519" s="4" t="s">
        <v>24</v>
      </c>
      <c r="D519" t="s">
        <v>369</v>
      </c>
      <c r="E519" t="s">
        <v>370</v>
      </c>
      <c r="G519" t="s">
        <v>50</v>
      </c>
      <c r="H519" t="s">
        <v>28</v>
      </c>
      <c r="I519">
        <v>1.2</v>
      </c>
      <c r="L519" t="s">
        <v>29</v>
      </c>
      <c r="M519" t="s">
        <v>30</v>
      </c>
      <c r="N519" t="s">
        <v>30</v>
      </c>
      <c r="O519" t="s">
        <v>31</v>
      </c>
      <c r="Q519">
        <v>3</v>
      </c>
      <c r="R519" t="s">
        <v>32</v>
      </c>
      <c r="S519" t="s">
        <v>371</v>
      </c>
      <c r="T519">
        <v>576</v>
      </c>
      <c r="U519" t="s">
        <v>372</v>
      </c>
      <c r="V519" t="s">
        <v>373</v>
      </c>
      <c r="W519">
        <v>1979</v>
      </c>
    </row>
    <row r="520" spans="1:23">
      <c r="A520">
        <v>7487947</v>
      </c>
      <c r="B520" t="s">
        <v>299</v>
      </c>
      <c r="C520" s="4" t="s">
        <v>24</v>
      </c>
      <c r="D520" t="s">
        <v>113</v>
      </c>
      <c r="E520" t="s">
        <v>114</v>
      </c>
      <c r="F520" t="s">
        <v>68</v>
      </c>
      <c r="G520" t="s">
        <v>50</v>
      </c>
      <c r="H520" t="s">
        <v>28</v>
      </c>
      <c r="I520">
        <v>0.69099999999999995</v>
      </c>
      <c r="J520">
        <v>0.60099999999999998</v>
      </c>
      <c r="K520">
        <v>0.79400000000000004</v>
      </c>
      <c r="L520" t="s">
        <v>29</v>
      </c>
      <c r="M520" t="s">
        <v>30</v>
      </c>
      <c r="N520" t="s">
        <v>30</v>
      </c>
      <c r="O520" t="s">
        <v>31</v>
      </c>
      <c r="Q520">
        <v>3</v>
      </c>
      <c r="R520" t="s">
        <v>32</v>
      </c>
      <c r="S520" t="s">
        <v>115</v>
      </c>
      <c r="T520">
        <v>12890</v>
      </c>
      <c r="U520" t="s">
        <v>116</v>
      </c>
      <c r="V520" t="s">
        <v>117</v>
      </c>
      <c r="W520">
        <v>1988</v>
      </c>
    </row>
    <row r="521" spans="1:23">
      <c r="A521">
        <v>7487947</v>
      </c>
      <c r="B521" t="s">
        <v>299</v>
      </c>
      <c r="C521" s="4" t="s">
        <v>24</v>
      </c>
      <c r="D521" t="s">
        <v>316</v>
      </c>
      <c r="E521" t="s">
        <v>237</v>
      </c>
      <c r="G521" t="s">
        <v>50</v>
      </c>
      <c r="H521" t="s">
        <v>28</v>
      </c>
      <c r="I521">
        <v>0.432</v>
      </c>
      <c r="J521">
        <v>0.317</v>
      </c>
      <c r="K521">
        <v>0.51600000000000001</v>
      </c>
      <c r="L521" t="s">
        <v>29</v>
      </c>
      <c r="M521" t="s">
        <v>30</v>
      </c>
      <c r="N521" t="s">
        <v>30</v>
      </c>
      <c r="O521" t="s">
        <v>31</v>
      </c>
      <c r="Q521">
        <v>3</v>
      </c>
      <c r="R521" t="s">
        <v>32</v>
      </c>
      <c r="S521" t="s">
        <v>313</v>
      </c>
      <c r="T521">
        <v>10721</v>
      </c>
      <c r="U521" t="s">
        <v>317</v>
      </c>
      <c r="V521" t="s">
        <v>318</v>
      </c>
      <c r="W521">
        <v>1981</v>
      </c>
    </row>
    <row r="522" spans="1:23">
      <c r="A522">
        <v>7487947</v>
      </c>
      <c r="B522" t="s">
        <v>299</v>
      </c>
      <c r="C522" s="4" t="s">
        <v>24</v>
      </c>
      <c r="D522" t="s">
        <v>397</v>
      </c>
      <c r="E522" t="s">
        <v>398</v>
      </c>
      <c r="F522" t="s">
        <v>41</v>
      </c>
      <c r="G522" t="s">
        <v>50</v>
      </c>
      <c r="H522" t="s">
        <v>28</v>
      </c>
      <c r="I522">
        <v>0.16200000000000001</v>
      </c>
      <c r="J522">
        <v>0.157</v>
      </c>
      <c r="K522">
        <v>0.16700000000000001</v>
      </c>
      <c r="L522" t="s">
        <v>29</v>
      </c>
      <c r="M522" t="s">
        <v>30</v>
      </c>
      <c r="N522" t="s">
        <v>30</v>
      </c>
      <c r="O522" t="s">
        <v>31</v>
      </c>
      <c r="Q522">
        <v>3</v>
      </c>
      <c r="R522" t="s">
        <v>32</v>
      </c>
      <c r="S522" t="s">
        <v>399</v>
      </c>
      <c r="T522">
        <v>67698</v>
      </c>
      <c r="U522" t="s">
        <v>400</v>
      </c>
      <c r="V522" t="s">
        <v>401</v>
      </c>
      <c r="W522">
        <v>2000</v>
      </c>
    </row>
    <row r="523" spans="1:23">
      <c r="A523">
        <v>7487947</v>
      </c>
      <c r="B523" t="s">
        <v>299</v>
      </c>
      <c r="C523" s="4" t="s">
        <v>24</v>
      </c>
      <c r="D523" t="s">
        <v>402</v>
      </c>
      <c r="E523" t="s">
        <v>403</v>
      </c>
      <c r="G523" t="s">
        <v>136</v>
      </c>
      <c r="H523" t="s">
        <v>28</v>
      </c>
      <c r="J523">
        <v>0.1</v>
      </c>
      <c r="K523">
        <v>0.2</v>
      </c>
      <c r="L523" t="s">
        <v>29</v>
      </c>
      <c r="M523" t="s">
        <v>30</v>
      </c>
      <c r="N523" t="s">
        <v>30</v>
      </c>
      <c r="O523" t="s">
        <v>31</v>
      </c>
      <c r="Q523">
        <v>3</v>
      </c>
      <c r="R523" t="s">
        <v>32</v>
      </c>
      <c r="S523" t="s">
        <v>404</v>
      </c>
      <c r="T523">
        <v>169915</v>
      </c>
      <c r="U523" t="s">
        <v>405</v>
      </c>
      <c r="V523" t="s">
        <v>406</v>
      </c>
      <c r="W523">
        <v>2013</v>
      </c>
    </row>
    <row r="524" spans="1:23">
      <c r="A524">
        <v>7487947</v>
      </c>
      <c r="B524" t="s">
        <v>299</v>
      </c>
      <c r="C524" s="4" t="s">
        <v>24</v>
      </c>
      <c r="D524" t="s">
        <v>410</v>
      </c>
      <c r="E524" t="s">
        <v>411</v>
      </c>
      <c r="F524" t="s">
        <v>41</v>
      </c>
      <c r="G524" t="s">
        <v>50</v>
      </c>
      <c r="H524" t="s">
        <v>28</v>
      </c>
      <c r="I524">
        <v>0.17299999999999999</v>
      </c>
      <c r="J524">
        <v>0.161</v>
      </c>
      <c r="K524">
        <v>0.186</v>
      </c>
      <c r="L524" t="s">
        <v>29</v>
      </c>
      <c r="M524" t="s">
        <v>30</v>
      </c>
      <c r="N524" t="s">
        <v>30</v>
      </c>
      <c r="O524" t="s">
        <v>31</v>
      </c>
      <c r="Q524">
        <v>3</v>
      </c>
      <c r="R524" t="s">
        <v>32</v>
      </c>
      <c r="S524" t="s">
        <v>399</v>
      </c>
      <c r="T524">
        <v>67698</v>
      </c>
      <c r="U524" t="s">
        <v>400</v>
      </c>
      <c r="V524" t="s">
        <v>401</v>
      </c>
      <c r="W524">
        <v>2000</v>
      </c>
    </row>
    <row r="525" spans="1:23">
      <c r="A525">
        <v>7487947</v>
      </c>
      <c r="B525" t="s">
        <v>299</v>
      </c>
      <c r="C525" s="4" t="s">
        <v>24</v>
      </c>
      <c r="D525" t="s">
        <v>412</v>
      </c>
      <c r="E525" t="s">
        <v>413</v>
      </c>
      <c r="F525" t="s">
        <v>36</v>
      </c>
      <c r="G525" t="s">
        <v>50</v>
      </c>
      <c r="H525" t="s">
        <v>28</v>
      </c>
      <c r="I525">
        <v>4.1500000000000004</v>
      </c>
      <c r="L525" t="s">
        <v>29</v>
      </c>
      <c r="M525" t="s">
        <v>30</v>
      </c>
      <c r="N525" t="s">
        <v>30</v>
      </c>
      <c r="O525" t="s">
        <v>31</v>
      </c>
      <c r="Q525">
        <v>3</v>
      </c>
      <c r="R525" t="s">
        <v>32</v>
      </c>
      <c r="S525" t="s">
        <v>414</v>
      </c>
      <c r="T525">
        <v>11326</v>
      </c>
      <c r="U525" t="s">
        <v>415</v>
      </c>
      <c r="V525" t="s">
        <v>416</v>
      </c>
      <c r="W525">
        <v>1981</v>
      </c>
    </row>
    <row r="526" spans="1:23">
      <c r="A526">
        <v>7487947</v>
      </c>
      <c r="B526" t="s">
        <v>299</v>
      </c>
      <c r="C526" s="4" t="s">
        <v>24</v>
      </c>
      <c r="D526" t="s">
        <v>438</v>
      </c>
      <c r="E526" t="s">
        <v>439</v>
      </c>
      <c r="H526" t="s">
        <v>28</v>
      </c>
      <c r="I526">
        <v>0.1</v>
      </c>
      <c r="L526" t="s">
        <v>29</v>
      </c>
      <c r="M526" t="s">
        <v>30</v>
      </c>
      <c r="N526" t="s">
        <v>30</v>
      </c>
      <c r="O526" t="s">
        <v>31</v>
      </c>
      <c r="Q526">
        <v>3</v>
      </c>
      <c r="R526" t="s">
        <v>32</v>
      </c>
      <c r="S526" t="s">
        <v>417</v>
      </c>
      <c r="T526">
        <v>19233</v>
      </c>
      <c r="U526" t="s">
        <v>418</v>
      </c>
      <c r="V526" t="s">
        <v>419</v>
      </c>
      <c r="W526">
        <v>1994</v>
      </c>
    </row>
    <row r="527" spans="1:23">
      <c r="A527">
        <v>7487947</v>
      </c>
      <c r="B527" t="s">
        <v>299</v>
      </c>
      <c r="C527" s="4" t="s">
        <v>24</v>
      </c>
      <c r="D527" t="s">
        <v>108</v>
      </c>
      <c r="E527" t="s">
        <v>109</v>
      </c>
      <c r="G527" t="s">
        <v>27</v>
      </c>
      <c r="H527" t="s">
        <v>28</v>
      </c>
      <c r="I527">
        <v>0.52</v>
      </c>
      <c r="L527" t="s">
        <v>29</v>
      </c>
      <c r="M527" t="s">
        <v>30</v>
      </c>
      <c r="N527" t="s">
        <v>30</v>
      </c>
      <c r="O527" t="s">
        <v>31</v>
      </c>
      <c r="Q527">
        <v>3</v>
      </c>
      <c r="R527" t="s">
        <v>32</v>
      </c>
      <c r="S527" t="s">
        <v>110</v>
      </c>
      <c r="T527">
        <v>280</v>
      </c>
      <c r="U527" t="s">
        <v>111</v>
      </c>
      <c r="V527" t="s">
        <v>112</v>
      </c>
      <c r="W527">
        <v>1989</v>
      </c>
    </row>
    <row r="528" spans="1:23">
      <c r="A528">
        <v>7487947</v>
      </c>
      <c r="B528" t="s">
        <v>299</v>
      </c>
      <c r="C528" s="4" t="s">
        <v>24</v>
      </c>
      <c r="D528" t="s">
        <v>382</v>
      </c>
      <c r="E528" t="s">
        <v>383</v>
      </c>
      <c r="H528" t="s">
        <v>28</v>
      </c>
      <c r="I528">
        <v>0.4</v>
      </c>
      <c r="L528" t="s">
        <v>29</v>
      </c>
      <c r="M528" t="s">
        <v>30</v>
      </c>
      <c r="N528" t="s">
        <v>30</v>
      </c>
      <c r="O528" t="s">
        <v>31</v>
      </c>
      <c r="Q528">
        <v>3</v>
      </c>
      <c r="R528" t="s">
        <v>32</v>
      </c>
      <c r="S528" t="s">
        <v>417</v>
      </c>
      <c r="T528">
        <v>19233</v>
      </c>
      <c r="U528" t="s">
        <v>418</v>
      </c>
      <c r="V528" t="s">
        <v>419</v>
      </c>
      <c r="W528">
        <v>1994</v>
      </c>
    </row>
    <row r="529" spans="1:23">
      <c r="A529">
        <v>7487947</v>
      </c>
      <c r="B529" t="s">
        <v>299</v>
      </c>
      <c r="C529" s="4" t="s">
        <v>24</v>
      </c>
      <c r="D529" t="s">
        <v>420</v>
      </c>
      <c r="E529" t="s">
        <v>421</v>
      </c>
      <c r="H529" t="s">
        <v>28</v>
      </c>
      <c r="I529">
        <v>0.2</v>
      </c>
      <c r="L529" t="s">
        <v>29</v>
      </c>
      <c r="M529" t="s">
        <v>30</v>
      </c>
      <c r="N529" t="s">
        <v>30</v>
      </c>
      <c r="O529" t="s">
        <v>31</v>
      </c>
      <c r="Q529">
        <v>3</v>
      </c>
      <c r="R529" t="s">
        <v>32</v>
      </c>
      <c r="S529" t="s">
        <v>417</v>
      </c>
      <c r="T529">
        <v>19233</v>
      </c>
      <c r="U529" t="s">
        <v>418</v>
      </c>
      <c r="V529" t="s">
        <v>419</v>
      </c>
      <c r="W529">
        <v>1994</v>
      </c>
    </row>
    <row r="530" spans="1:23">
      <c r="A530">
        <v>7487947</v>
      </c>
      <c r="B530" t="s">
        <v>299</v>
      </c>
      <c r="C530" s="4" t="s">
        <v>24</v>
      </c>
      <c r="D530" t="s">
        <v>39</v>
      </c>
      <c r="E530" t="s">
        <v>40</v>
      </c>
      <c r="G530" t="s">
        <v>27</v>
      </c>
      <c r="H530" t="s">
        <v>28</v>
      </c>
      <c r="I530">
        <v>0.41</v>
      </c>
      <c r="L530" t="s">
        <v>29</v>
      </c>
      <c r="M530" t="s">
        <v>30</v>
      </c>
      <c r="N530" t="s">
        <v>30</v>
      </c>
      <c r="O530" t="s">
        <v>31</v>
      </c>
      <c r="Q530">
        <v>3</v>
      </c>
      <c r="R530" t="s">
        <v>32</v>
      </c>
      <c r="S530" t="s">
        <v>54</v>
      </c>
      <c r="T530">
        <v>568</v>
      </c>
      <c r="U530" t="s">
        <v>55</v>
      </c>
      <c r="V530" t="s">
        <v>56</v>
      </c>
      <c r="W530">
        <v>1980</v>
      </c>
    </row>
    <row r="531" spans="1:23">
      <c r="A531">
        <v>7487947</v>
      </c>
      <c r="B531" t="s">
        <v>299</v>
      </c>
      <c r="C531" s="4" t="s">
        <v>24</v>
      </c>
      <c r="D531" t="s">
        <v>82</v>
      </c>
      <c r="E531" t="s">
        <v>83</v>
      </c>
      <c r="F531" t="s">
        <v>104</v>
      </c>
      <c r="G531" t="s">
        <v>50</v>
      </c>
      <c r="H531" t="s">
        <v>28</v>
      </c>
      <c r="I531">
        <v>0.1</v>
      </c>
      <c r="L531" t="s">
        <v>29</v>
      </c>
      <c r="M531" t="s">
        <v>30</v>
      </c>
      <c r="N531" t="s">
        <v>506</v>
      </c>
      <c r="O531" t="s">
        <v>31</v>
      </c>
      <c r="Q531">
        <v>3</v>
      </c>
      <c r="R531" t="s">
        <v>32</v>
      </c>
      <c r="S531" t="s">
        <v>507</v>
      </c>
      <c r="T531">
        <v>16136</v>
      </c>
      <c r="U531" t="s">
        <v>508</v>
      </c>
      <c r="V531" t="s">
        <v>509</v>
      </c>
      <c r="W531">
        <v>1977</v>
      </c>
    </row>
    <row r="532" spans="1:23">
      <c r="A532">
        <v>7487947</v>
      </c>
      <c r="B532" t="s">
        <v>299</v>
      </c>
      <c r="C532" s="4" t="s">
        <v>24</v>
      </c>
      <c r="D532" t="s">
        <v>319</v>
      </c>
      <c r="E532" t="s">
        <v>320</v>
      </c>
      <c r="G532" t="s">
        <v>73</v>
      </c>
      <c r="H532" t="s">
        <v>28</v>
      </c>
      <c r="I532">
        <v>0.74</v>
      </c>
      <c r="L532" t="s">
        <v>29</v>
      </c>
      <c r="M532" t="s">
        <v>30</v>
      </c>
      <c r="N532" t="s">
        <v>30</v>
      </c>
      <c r="O532" t="s">
        <v>31</v>
      </c>
      <c r="Q532">
        <v>3</v>
      </c>
      <c r="R532" t="s">
        <v>32</v>
      </c>
      <c r="S532" t="s">
        <v>321</v>
      </c>
      <c r="T532">
        <v>10228</v>
      </c>
      <c r="U532" t="s">
        <v>322</v>
      </c>
      <c r="V532" t="s">
        <v>323</v>
      </c>
      <c r="W532">
        <v>1983</v>
      </c>
    </row>
    <row r="533" spans="1:23">
      <c r="A533">
        <v>7487947</v>
      </c>
      <c r="B533" t="s">
        <v>299</v>
      </c>
      <c r="C533" s="4" t="s">
        <v>24</v>
      </c>
      <c r="D533" t="s">
        <v>134</v>
      </c>
      <c r="E533" t="s">
        <v>135</v>
      </c>
      <c r="G533" t="s">
        <v>73</v>
      </c>
      <c r="H533" t="s">
        <v>28</v>
      </c>
      <c r="I533">
        <v>0.155</v>
      </c>
      <c r="J533">
        <v>0.13200000000000001</v>
      </c>
      <c r="K533">
        <v>0.18099999999999999</v>
      </c>
      <c r="L533" t="s">
        <v>29</v>
      </c>
      <c r="M533" t="s">
        <v>30</v>
      </c>
      <c r="N533" t="s">
        <v>30</v>
      </c>
      <c r="O533" t="s">
        <v>31</v>
      </c>
      <c r="Q533">
        <v>3</v>
      </c>
      <c r="R533" t="s">
        <v>32</v>
      </c>
      <c r="S533" t="s">
        <v>443</v>
      </c>
      <c r="T533">
        <v>10579</v>
      </c>
      <c r="U533" t="s">
        <v>444</v>
      </c>
      <c r="V533" t="s">
        <v>445</v>
      </c>
      <c r="W533">
        <v>1983</v>
      </c>
    </row>
    <row r="534" spans="1:23">
      <c r="A534">
        <v>7487947</v>
      </c>
      <c r="B534" t="s">
        <v>299</v>
      </c>
      <c r="C534" s="4" t="s">
        <v>24</v>
      </c>
      <c r="D534" t="s">
        <v>87</v>
      </c>
      <c r="E534" t="s">
        <v>88</v>
      </c>
      <c r="F534" t="s">
        <v>36</v>
      </c>
      <c r="H534" t="s">
        <v>28</v>
      </c>
      <c r="I534">
        <v>0.5</v>
      </c>
      <c r="L534" t="s">
        <v>29</v>
      </c>
      <c r="M534" t="s">
        <v>30</v>
      </c>
      <c r="N534" t="s">
        <v>30</v>
      </c>
      <c r="O534" t="s">
        <v>31</v>
      </c>
      <c r="Q534">
        <v>3</v>
      </c>
      <c r="R534" t="s">
        <v>32</v>
      </c>
      <c r="S534" t="s">
        <v>510</v>
      </c>
      <c r="T534">
        <v>45148</v>
      </c>
      <c r="U534" t="s">
        <v>511</v>
      </c>
      <c r="V534" t="s">
        <v>512</v>
      </c>
      <c r="W534">
        <v>1997</v>
      </c>
    </row>
    <row r="535" spans="1:23">
      <c r="A535">
        <v>7487947</v>
      </c>
      <c r="B535" t="s">
        <v>299</v>
      </c>
      <c r="C535" s="4" t="s">
        <v>24</v>
      </c>
      <c r="D535" t="s">
        <v>92</v>
      </c>
      <c r="E535" t="s">
        <v>93</v>
      </c>
      <c r="H535" t="s">
        <v>28</v>
      </c>
      <c r="I535">
        <v>0.2</v>
      </c>
      <c r="L535" t="s">
        <v>29</v>
      </c>
      <c r="M535" t="s">
        <v>30</v>
      </c>
      <c r="N535" t="s">
        <v>30</v>
      </c>
      <c r="O535" t="s">
        <v>31</v>
      </c>
      <c r="Q535">
        <v>3</v>
      </c>
      <c r="R535" t="s">
        <v>32</v>
      </c>
      <c r="S535" t="s">
        <v>451</v>
      </c>
      <c r="T535">
        <v>3731</v>
      </c>
      <c r="U535" t="s">
        <v>452</v>
      </c>
      <c r="V535" t="s">
        <v>453</v>
      </c>
      <c r="W535">
        <v>1977</v>
      </c>
    </row>
    <row r="536" spans="1:23">
      <c r="A536">
        <v>7487947</v>
      </c>
      <c r="B536" t="s">
        <v>299</v>
      </c>
      <c r="C536" s="4" t="s">
        <v>24</v>
      </c>
      <c r="D536" t="s">
        <v>185</v>
      </c>
      <c r="E536" t="s">
        <v>186</v>
      </c>
      <c r="G536" t="s">
        <v>27</v>
      </c>
      <c r="H536" t="s">
        <v>28</v>
      </c>
      <c r="I536">
        <v>0.16</v>
      </c>
      <c r="J536">
        <v>0.14000000000000001</v>
      </c>
      <c r="K536">
        <v>0.19</v>
      </c>
      <c r="L536" t="s">
        <v>29</v>
      </c>
      <c r="M536" t="s">
        <v>30</v>
      </c>
      <c r="N536" t="s">
        <v>30</v>
      </c>
      <c r="O536" t="s">
        <v>31</v>
      </c>
      <c r="Q536">
        <v>3</v>
      </c>
      <c r="R536" t="s">
        <v>32</v>
      </c>
      <c r="S536" t="s">
        <v>454</v>
      </c>
      <c r="T536">
        <v>10417</v>
      </c>
      <c r="U536" t="s">
        <v>455</v>
      </c>
      <c r="V536" t="s">
        <v>456</v>
      </c>
      <c r="W536">
        <v>1983</v>
      </c>
    </row>
    <row r="537" spans="1:23">
      <c r="A537">
        <v>7487947</v>
      </c>
      <c r="B537" t="s">
        <v>299</v>
      </c>
      <c r="C537" s="4" t="s">
        <v>24</v>
      </c>
      <c r="D537" t="s">
        <v>102</v>
      </c>
      <c r="E537" t="s">
        <v>103</v>
      </c>
      <c r="G537" t="s">
        <v>136</v>
      </c>
      <c r="H537" t="s">
        <v>28</v>
      </c>
      <c r="J537">
        <v>0.1</v>
      </c>
      <c r="K537">
        <v>0.2</v>
      </c>
      <c r="L537" t="s">
        <v>29</v>
      </c>
      <c r="M537" t="s">
        <v>30</v>
      </c>
      <c r="N537" t="s">
        <v>30</v>
      </c>
      <c r="O537" t="s">
        <v>31</v>
      </c>
      <c r="Q537">
        <v>3</v>
      </c>
      <c r="R537" t="s">
        <v>32</v>
      </c>
      <c r="S537" t="s">
        <v>404</v>
      </c>
      <c r="T537">
        <v>169915</v>
      </c>
      <c r="U537" t="s">
        <v>405</v>
      </c>
      <c r="V537" t="s">
        <v>406</v>
      </c>
      <c r="W537">
        <v>2013</v>
      </c>
    </row>
    <row r="538" spans="1:23">
      <c r="A538">
        <v>7487947</v>
      </c>
      <c r="B538" t="s">
        <v>299</v>
      </c>
      <c r="C538" s="4" t="s">
        <v>24</v>
      </c>
      <c r="D538" t="s">
        <v>92</v>
      </c>
      <c r="E538" t="s">
        <v>93</v>
      </c>
      <c r="H538" t="s">
        <v>28</v>
      </c>
      <c r="I538">
        <v>0.3</v>
      </c>
      <c r="L538" t="s">
        <v>29</v>
      </c>
      <c r="M538" t="s">
        <v>30</v>
      </c>
      <c r="N538" t="s">
        <v>30</v>
      </c>
      <c r="O538" t="s">
        <v>31</v>
      </c>
      <c r="Q538">
        <v>3</v>
      </c>
      <c r="R538" t="s">
        <v>32</v>
      </c>
      <c r="S538" t="s">
        <v>451</v>
      </c>
      <c r="T538">
        <v>3731</v>
      </c>
      <c r="U538" t="s">
        <v>452</v>
      </c>
      <c r="V538" t="s">
        <v>453</v>
      </c>
      <c r="W538">
        <v>1977</v>
      </c>
    </row>
    <row r="539" spans="1:23">
      <c r="A539">
        <v>7487947</v>
      </c>
      <c r="B539" t="s">
        <v>299</v>
      </c>
      <c r="C539" s="4" t="s">
        <v>24</v>
      </c>
      <c r="D539" t="s">
        <v>48</v>
      </c>
      <c r="E539" t="s">
        <v>49</v>
      </c>
      <c r="G539" t="s">
        <v>50</v>
      </c>
      <c r="H539" t="s">
        <v>28</v>
      </c>
      <c r="I539">
        <v>0.21</v>
      </c>
      <c r="L539" t="s">
        <v>29</v>
      </c>
      <c r="M539" t="s">
        <v>30</v>
      </c>
      <c r="N539" t="s">
        <v>30</v>
      </c>
      <c r="O539" t="s">
        <v>31</v>
      </c>
      <c r="Q539">
        <v>3</v>
      </c>
      <c r="R539" t="s">
        <v>32</v>
      </c>
      <c r="S539" t="s">
        <v>51</v>
      </c>
      <c r="T539">
        <v>503</v>
      </c>
      <c r="U539" t="s">
        <v>52</v>
      </c>
      <c r="V539" t="s">
        <v>53</v>
      </c>
      <c r="W539">
        <v>1971</v>
      </c>
    </row>
    <row r="540" spans="1:23">
      <c r="A540">
        <v>7487947</v>
      </c>
      <c r="B540" t="s">
        <v>299</v>
      </c>
      <c r="C540" s="4" t="s">
        <v>24</v>
      </c>
      <c r="D540" t="s">
        <v>468</v>
      </c>
      <c r="E540" t="s">
        <v>469</v>
      </c>
      <c r="F540" t="s">
        <v>159</v>
      </c>
      <c r="G540" t="s">
        <v>136</v>
      </c>
      <c r="H540" t="s">
        <v>28</v>
      </c>
      <c r="J540">
        <v>0.3</v>
      </c>
      <c r="K540">
        <v>0.4</v>
      </c>
      <c r="L540" t="s">
        <v>29</v>
      </c>
      <c r="M540" t="s">
        <v>30</v>
      </c>
      <c r="N540" t="s">
        <v>30</v>
      </c>
      <c r="O540" t="s">
        <v>31</v>
      </c>
      <c r="Q540">
        <v>3</v>
      </c>
      <c r="R540" t="s">
        <v>32</v>
      </c>
      <c r="S540" t="s">
        <v>404</v>
      </c>
      <c r="T540">
        <v>169915</v>
      </c>
      <c r="U540" t="s">
        <v>405</v>
      </c>
      <c r="V540" t="s">
        <v>406</v>
      </c>
      <c r="W540">
        <v>2013</v>
      </c>
    </row>
    <row r="541" spans="1:23">
      <c r="A541">
        <v>7487947</v>
      </c>
      <c r="B541" t="s">
        <v>299</v>
      </c>
      <c r="C541" s="4" t="s">
        <v>24</v>
      </c>
      <c r="D541" t="s">
        <v>260</v>
      </c>
      <c r="E541" t="s">
        <v>261</v>
      </c>
      <c r="F541" t="s">
        <v>36</v>
      </c>
      <c r="G541" t="s">
        <v>73</v>
      </c>
      <c r="H541" t="s">
        <v>28</v>
      </c>
      <c r="I541">
        <v>7.0000000000000007E-2</v>
      </c>
      <c r="L541" t="s">
        <v>29</v>
      </c>
      <c r="M541" t="s">
        <v>30</v>
      </c>
      <c r="N541" t="s">
        <v>30</v>
      </c>
      <c r="O541" t="s">
        <v>177</v>
      </c>
      <c r="Q541">
        <v>4</v>
      </c>
      <c r="R541" t="s">
        <v>32</v>
      </c>
      <c r="S541" t="s">
        <v>513</v>
      </c>
      <c r="T541">
        <v>13889</v>
      </c>
      <c r="U541" t="s">
        <v>514</v>
      </c>
      <c r="V541" t="s">
        <v>515</v>
      </c>
      <c r="W541">
        <v>1979</v>
      </c>
    </row>
    <row r="542" spans="1:23">
      <c r="A542">
        <v>7487947</v>
      </c>
      <c r="B542" t="s">
        <v>299</v>
      </c>
      <c r="C542" s="4" t="s">
        <v>24</v>
      </c>
      <c r="D542" t="s">
        <v>329</v>
      </c>
      <c r="E542" t="s">
        <v>330</v>
      </c>
      <c r="F542" t="s">
        <v>159</v>
      </c>
      <c r="H542" t="s">
        <v>28</v>
      </c>
      <c r="I542">
        <v>6.3460000000000001E-3</v>
      </c>
      <c r="L542" t="s">
        <v>29</v>
      </c>
      <c r="M542" t="s">
        <v>30</v>
      </c>
      <c r="N542" t="s">
        <v>30</v>
      </c>
      <c r="O542" t="s">
        <v>331</v>
      </c>
      <c r="Q542">
        <v>4</v>
      </c>
      <c r="R542" t="s">
        <v>32</v>
      </c>
      <c r="S542" t="s">
        <v>332</v>
      </c>
      <c r="T542">
        <v>116574</v>
      </c>
      <c r="U542" t="s">
        <v>333</v>
      </c>
      <c r="V542" t="s">
        <v>334</v>
      </c>
      <c r="W542">
        <v>2009</v>
      </c>
    </row>
    <row r="543" spans="1:23">
      <c r="A543">
        <v>7487947</v>
      </c>
      <c r="B543" t="s">
        <v>299</v>
      </c>
      <c r="C543" s="4" t="s">
        <v>24</v>
      </c>
      <c r="D543" t="s">
        <v>260</v>
      </c>
      <c r="E543" t="s">
        <v>261</v>
      </c>
      <c r="F543" t="s">
        <v>36</v>
      </c>
      <c r="G543" t="s">
        <v>73</v>
      </c>
      <c r="H543" t="s">
        <v>28</v>
      </c>
      <c r="I543">
        <v>0.59</v>
      </c>
      <c r="L543" t="s">
        <v>29</v>
      </c>
      <c r="M543" t="s">
        <v>30</v>
      </c>
      <c r="N543" t="s">
        <v>30</v>
      </c>
      <c r="O543" t="s">
        <v>307</v>
      </c>
      <c r="Q543">
        <v>4</v>
      </c>
      <c r="R543" t="s">
        <v>32</v>
      </c>
      <c r="S543" t="s">
        <v>513</v>
      </c>
      <c r="T543">
        <v>13889</v>
      </c>
      <c r="U543" t="s">
        <v>514</v>
      </c>
      <c r="V543" t="s">
        <v>515</v>
      </c>
      <c r="W543">
        <v>1979</v>
      </c>
    </row>
    <row r="544" spans="1:23">
      <c r="A544">
        <v>7487947</v>
      </c>
      <c r="B544" t="s">
        <v>299</v>
      </c>
      <c r="C544" s="4" t="s">
        <v>24</v>
      </c>
      <c r="D544" t="s">
        <v>516</v>
      </c>
      <c r="E544" t="s">
        <v>517</v>
      </c>
      <c r="F544" t="s">
        <v>41</v>
      </c>
      <c r="G544" t="s">
        <v>50</v>
      </c>
      <c r="H544" t="s">
        <v>28</v>
      </c>
      <c r="I544">
        <v>0.01</v>
      </c>
      <c r="L544" t="s">
        <v>29</v>
      </c>
      <c r="M544" t="s">
        <v>30</v>
      </c>
      <c r="N544" t="s">
        <v>30</v>
      </c>
      <c r="O544" t="s">
        <v>246</v>
      </c>
      <c r="Q544">
        <v>4</v>
      </c>
      <c r="R544" t="s">
        <v>32</v>
      </c>
      <c r="S544" t="s">
        <v>518</v>
      </c>
      <c r="T544">
        <v>78035</v>
      </c>
      <c r="U544" t="s">
        <v>519</v>
      </c>
      <c r="V544" t="s">
        <v>520</v>
      </c>
      <c r="W544">
        <v>2003</v>
      </c>
    </row>
    <row r="545" spans="1:23">
      <c r="A545">
        <v>7487947</v>
      </c>
      <c r="B545" t="s">
        <v>299</v>
      </c>
      <c r="C545" s="4" t="s">
        <v>24</v>
      </c>
      <c r="D545" t="s">
        <v>516</v>
      </c>
      <c r="E545" t="s">
        <v>517</v>
      </c>
      <c r="F545" t="s">
        <v>41</v>
      </c>
      <c r="G545" t="s">
        <v>50</v>
      </c>
      <c r="H545" t="s">
        <v>28</v>
      </c>
      <c r="I545">
        <v>0.06</v>
      </c>
      <c r="L545" t="s">
        <v>29</v>
      </c>
      <c r="M545" t="s">
        <v>30</v>
      </c>
      <c r="N545" t="s">
        <v>30</v>
      </c>
      <c r="O545" t="s">
        <v>246</v>
      </c>
      <c r="Q545">
        <v>4</v>
      </c>
      <c r="R545" t="s">
        <v>32</v>
      </c>
      <c r="S545" t="s">
        <v>518</v>
      </c>
      <c r="T545">
        <v>78035</v>
      </c>
      <c r="U545" t="s">
        <v>519</v>
      </c>
      <c r="V545" t="s">
        <v>520</v>
      </c>
      <c r="W545">
        <v>2003</v>
      </c>
    </row>
    <row r="546" spans="1:23">
      <c r="A546">
        <v>7487947</v>
      </c>
      <c r="B546" t="s">
        <v>299</v>
      </c>
      <c r="C546" s="4" t="s">
        <v>24</v>
      </c>
      <c r="D546" t="s">
        <v>118</v>
      </c>
      <c r="E546" t="s">
        <v>119</v>
      </c>
      <c r="H546" t="s">
        <v>28</v>
      </c>
      <c r="I546">
        <v>4.0300000000000002E-2</v>
      </c>
      <c r="J546">
        <v>3.09E-2</v>
      </c>
      <c r="K546">
        <v>4.1700000000000001E-2</v>
      </c>
      <c r="L546" t="s">
        <v>29</v>
      </c>
      <c r="M546" t="s">
        <v>30</v>
      </c>
      <c r="N546" t="s">
        <v>30</v>
      </c>
      <c r="O546" t="s">
        <v>31</v>
      </c>
      <c r="Q546">
        <v>4</v>
      </c>
      <c r="R546" t="s">
        <v>32</v>
      </c>
      <c r="S546" t="s">
        <v>521</v>
      </c>
      <c r="T546">
        <v>18504</v>
      </c>
      <c r="U546" t="s">
        <v>522</v>
      </c>
      <c r="V546" t="s">
        <v>523</v>
      </c>
      <c r="W546">
        <v>1995</v>
      </c>
    </row>
    <row r="547" spans="1:23">
      <c r="A547">
        <v>7487947</v>
      </c>
      <c r="B547" t="s">
        <v>299</v>
      </c>
      <c r="C547" s="4" t="s">
        <v>24</v>
      </c>
      <c r="D547" t="s">
        <v>524</v>
      </c>
      <c r="E547" t="s">
        <v>525</v>
      </c>
      <c r="F547" t="s">
        <v>526</v>
      </c>
      <c r="G547" t="s">
        <v>27</v>
      </c>
      <c r="H547" t="s">
        <v>28</v>
      </c>
      <c r="I547">
        <v>0.124</v>
      </c>
      <c r="J547">
        <v>0.106</v>
      </c>
      <c r="K547">
        <v>0.14599999999999999</v>
      </c>
      <c r="L547" t="s">
        <v>29</v>
      </c>
      <c r="M547" t="s">
        <v>30</v>
      </c>
      <c r="N547" t="s">
        <v>30</v>
      </c>
      <c r="O547" t="s">
        <v>31</v>
      </c>
      <c r="Q547">
        <v>4</v>
      </c>
      <c r="R547" t="s">
        <v>32</v>
      </c>
      <c r="S547" t="s">
        <v>527</v>
      </c>
      <c r="T547">
        <v>3956</v>
      </c>
      <c r="U547" t="s">
        <v>528</v>
      </c>
      <c r="V547" t="s">
        <v>529</v>
      </c>
      <c r="W547">
        <v>1991</v>
      </c>
    </row>
    <row r="548" spans="1:23">
      <c r="A548">
        <v>7487947</v>
      </c>
      <c r="B548" t="s">
        <v>299</v>
      </c>
      <c r="C548" s="4" t="s">
        <v>24</v>
      </c>
      <c r="D548" t="s">
        <v>118</v>
      </c>
      <c r="E548" t="s">
        <v>119</v>
      </c>
      <c r="H548" t="s">
        <v>28</v>
      </c>
      <c r="I548">
        <v>0.15049999999999999</v>
      </c>
      <c r="J548">
        <v>0.14873</v>
      </c>
      <c r="K548">
        <v>0.15226999999999999</v>
      </c>
      <c r="L548" t="s">
        <v>29</v>
      </c>
      <c r="M548" t="s">
        <v>30</v>
      </c>
      <c r="N548" t="s">
        <v>30</v>
      </c>
      <c r="O548" t="s">
        <v>31</v>
      </c>
      <c r="Q548">
        <v>4</v>
      </c>
      <c r="R548" t="s">
        <v>32</v>
      </c>
      <c r="S548" t="s">
        <v>521</v>
      </c>
      <c r="T548">
        <v>18504</v>
      </c>
      <c r="U548" t="s">
        <v>522</v>
      </c>
      <c r="V548" t="s">
        <v>523</v>
      </c>
      <c r="W548">
        <v>1995</v>
      </c>
    </row>
    <row r="549" spans="1:23">
      <c r="A549">
        <v>7487947</v>
      </c>
      <c r="B549" t="s">
        <v>299</v>
      </c>
      <c r="C549" s="4" t="s">
        <v>24</v>
      </c>
      <c r="D549" t="s">
        <v>524</v>
      </c>
      <c r="E549" t="s">
        <v>525</v>
      </c>
      <c r="F549" t="s">
        <v>159</v>
      </c>
      <c r="G549" t="s">
        <v>27</v>
      </c>
      <c r="H549" t="s">
        <v>28</v>
      </c>
      <c r="I549">
        <v>0.218</v>
      </c>
      <c r="J549">
        <v>0.186</v>
      </c>
      <c r="K549">
        <v>0.25600000000000001</v>
      </c>
      <c r="L549" t="s">
        <v>29</v>
      </c>
      <c r="M549" t="s">
        <v>30</v>
      </c>
      <c r="N549" t="s">
        <v>30</v>
      </c>
      <c r="O549" t="s">
        <v>31</v>
      </c>
      <c r="Q549">
        <v>4</v>
      </c>
      <c r="R549" t="s">
        <v>32</v>
      </c>
      <c r="S549" t="s">
        <v>527</v>
      </c>
      <c r="T549">
        <v>3956</v>
      </c>
      <c r="U549" t="s">
        <v>528</v>
      </c>
      <c r="V549" t="s">
        <v>529</v>
      </c>
      <c r="W549">
        <v>1991</v>
      </c>
    </row>
    <row r="550" spans="1:23">
      <c r="A550">
        <v>7487947</v>
      </c>
      <c r="B550" t="s">
        <v>299</v>
      </c>
      <c r="C550" s="4" t="s">
        <v>24</v>
      </c>
      <c r="D550" t="s">
        <v>118</v>
      </c>
      <c r="E550" t="s">
        <v>119</v>
      </c>
      <c r="H550" t="s">
        <v>28</v>
      </c>
      <c r="I550">
        <v>1.8800000000000001E-2</v>
      </c>
      <c r="J550">
        <v>1.8190000000000001E-2</v>
      </c>
      <c r="K550">
        <v>1.941E-2</v>
      </c>
      <c r="L550" t="s">
        <v>29</v>
      </c>
      <c r="M550" t="s">
        <v>30</v>
      </c>
      <c r="N550" t="s">
        <v>30</v>
      </c>
      <c r="O550" t="s">
        <v>31</v>
      </c>
      <c r="Q550">
        <v>4</v>
      </c>
      <c r="R550" t="s">
        <v>32</v>
      </c>
      <c r="S550" t="s">
        <v>521</v>
      </c>
      <c r="T550">
        <v>18504</v>
      </c>
      <c r="U550" t="s">
        <v>522</v>
      </c>
      <c r="V550" t="s">
        <v>523</v>
      </c>
      <c r="W550">
        <v>1995</v>
      </c>
    </row>
    <row r="551" spans="1:23">
      <c r="A551">
        <v>7487947</v>
      </c>
      <c r="B551" t="s">
        <v>299</v>
      </c>
      <c r="C551" s="4" t="s">
        <v>24</v>
      </c>
      <c r="D551" t="s">
        <v>118</v>
      </c>
      <c r="E551" t="s">
        <v>119</v>
      </c>
      <c r="H551" t="s">
        <v>28</v>
      </c>
      <c r="I551">
        <v>0.2102</v>
      </c>
      <c r="J551">
        <v>0.20172999999999999</v>
      </c>
      <c r="K551">
        <v>0.21867</v>
      </c>
      <c r="L551" t="s">
        <v>29</v>
      </c>
      <c r="M551" t="s">
        <v>30</v>
      </c>
      <c r="N551" t="s">
        <v>30</v>
      </c>
      <c r="O551" t="s">
        <v>31</v>
      </c>
      <c r="Q551">
        <v>4</v>
      </c>
      <c r="R551" t="s">
        <v>32</v>
      </c>
      <c r="S551" t="s">
        <v>521</v>
      </c>
      <c r="T551">
        <v>18504</v>
      </c>
      <c r="U551" t="s">
        <v>522</v>
      </c>
      <c r="V551" t="s">
        <v>523</v>
      </c>
      <c r="W551">
        <v>1995</v>
      </c>
    </row>
    <row r="552" spans="1:23">
      <c r="A552">
        <v>7487947</v>
      </c>
      <c r="B552" t="s">
        <v>299</v>
      </c>
      <c r="C552" s="4" t="s">
        <v>24</v>
      </c>
      <c r="D552" t="s">
        <v>530</v>
      </c>
      <c r="E552" t="s">
        <v>531</v>
      </c>
      <c r="F552" t="s">
        <v>295</v>
      </c>
      <c r="G552" t="s">
        <v>73</v>
      </c>
      <c r="H552" t="s">
        <v>28</v>
      </c>
      <c r="I552">
        <v>5.3E-3</v>
      </c>
      <c r="J552">
        <v>5.0000000000000001E-3</v>
      </c>
      <c r="K552">
        <v>5.5999999999999999E-3</v>
      </c>
      <c r="L552" t="s">
        <v>29</v>
      </c>
      <c r="M552" t="s">
        <v>30</v>
      </c>
      <c r="N552" t="s">
        <v>506</v>
      </c>
      <c r="O552" t="s">
        <v>31</v>
      </c>
      <c r="Q552">
        <v>4</v>
      </c>
      <c r="R552" t="s">
        <v>532</v>
      </c>
      <c r="S552" t="s">
        <v>533</v>
      </c>
      <c r="T552">
        <v>10189</v>
      </c>
      <c r="U552" t="s">
        <v>534</v>
      </c>
      <c r="V552" t="s">
        <v>535</v>
      </c>
      <c r="W552">
        <v>1979</v>
      </c>
    </row>
    <row r="553" spans="1:23">
      <c r="A553">
        <v>7487947</v>
      </c>
      <c r="B553" t="s">
        <v>299</v>
      </c>
      <c r="C553" s="4" t="s">
        <v>24</v>
      </c>
      <c r="D553" t="s">
        <v>340</v>
      </c>
      <c r="E553" t="s">
        <v>341</v>
      </c>
      <c r="G553" t="s">
        <v>27</v>
      </c>
      <c r="H553" t="s">
        <v>28</v>
      </c>
      <c r="I553">
        <v>5.6000000000000001E-2</v>
      </c>
      <c r="L553" t="s">
        <v>29</v>
      </c>
      <c r="M553" t="s">
        <v>30</v>
      </c>
      <c r="N553" t="s">
        <v>30</v>
      </c>
      <c r="O553" t="s">
        <v>31</v>
      </c>
      <c r="Q553">
        <v>4</v>
      </c>
      <c r="R553" t="s">
        <v>32</v>
      </c>
      <c r="S553" t="s">
        <v>536</v>
      </c>
      <c r="T553">
        <v>400</v>
      </c>
      <c r="U553" t="s">
        <v>537</v>
      </c>
      <c r="V553" t="s">
        <v>538</v>
      </c>
      <c r="W553">
        <v>1980</v>
      </c>
    </row>
    <row r="554" spans="1:23">
      <c r="A554">
        <v>7487947</v>
      </c>
      <c r="B554" t="s">
        <v>299</v>
      </c>
      <c r="C554" s="4" t="s">
        <v>24</v>
      </c>
      <c r="D554" t="s">
        <v>530</v>
      </c>
      <c r="E554" t="s">
        <v>531</v>
      </c>
      <c r="F554" t="s">
        <v>295</v>
      </c>
      <c r="G554" t="s">
        <v>50</v>
      </c>
      <c r="H554" t="s">
        <v>28</v>
      </c>
      <c r="I554">
        <v>0.14000000000000001</v>
      </c>
      <c r="J554">
        <v>0.12870000000000001</v>
      </c>
      <c r="K554">
        <v>0.15190000000000001</v>
      </c>
      <c r="L554" t="s">
        <v>29</v>
      </c>
      <c r="M554" t="s">
        <v>30</v>
      </c>
      <c r="N554" t="s">
        <v>506</v>
      </c>
      <c r="O554" t="s">
        <v>31</v>
      </c>
      <c r="Q554">
        <v>4</v>
      </c>
      <c r="R554" t="s">
        <v>532</v>
      </c>
      <c r="S554" t="s">
        <v>533</v>
      </c>
      <c r="T554">
        <v>10189</v>
      </c>
      <c r="U554" t="s">
        <v>534</v>
      </c>
      <c r="V554" t="s">
        <v>535</v>
      </c>
      <c r="W554">
        <v>1979</v>
      </c>
    </row>
    <row r="555" spans="1:23">
      <c r="A555">
        <v>7487947</v>
      </c>
      <c r="B555" t="s">
        <v>299</v>
      </c>
      <c r="C555" s="4" t="s">
        <v>24</v>
      </c>
      <c r="D555" t="s">
        <v>311</v>
      </c>
      <c r="E555" t="s">
        <v>312</v>
      </c>
      <c r="G555" t="s">
        <v>50</v>
      </c>
      <c r="H555" t="s">
        <v>28</v>
      </c>
      <c r="I555">
        <v>0.14499999999999999</v>
      </c>
      <c r="J555">
        <v>0.13300000000000001</v>
      </c>
      <c r="K555">
        <v>0.16500000000000001</v>
      </c>
      <c r="L555" t="s">
        <v>29</v>
      </c>
      <c r="M555" t="s">
        <v>30</v>
      </c>
      <c r="N555" t="s">
        <v>30</v>
      </c>
      <c r="O555" t="s">
        <v>31</v>
      </c>
      <c r="Q555">
        <v>4</v>
      </c>
      <c r="R555" t="s">
        <v>32</v>
      </c>
      <c r="S555" t="s">
        <v>313</v>
      </c>
      <c r="T555">
        <v>10029</v>
      </c>
      <c r="U555" t="s">
        <v>314</v>
      </c>
      <c r="V555" t="s">
        <v>315</v>
      </c>
      <c r="W555">
        <v>1981</v>
      </c>
    </row>
    <row r="556" spans="1:23">
      <c r="A556">
        <v>7487947</v>
      </c>
      <c r="B556" t="s">
        <v>299</v>
      </c>
      <c r="C556" s="4" t="s">
        <v>24</v>
      </c>
      <c r="D556" t="s">
        <v>539</v>
      </c>
      <c r="E556" t="s">
        <v>540</v>
      </c>
      <c r="F556" t="s">
        <v>295</v>
      </c>
      <c r="G556" t="s">
        <v>50</v>
      </c>
      <c r="H556" t="s">
        <v>28</v>
      </c>
      <c r="I556">
        <v>0.13719999999999999</v>
      </c>
      <c r="J556">
        <v>0.115</v>
      </c>
      <c r="K556">
        <v>0.1628</v>
      </c>
      <c r="L556" t="s">
        <v>29</v>
      </c>
      <c r="M556" t="s">
        <v>30</v>
      </c>
      <c r="N556" t="s">
        <v>506</v>
      </c>
      <c r="O556" t="s">
        <v>31</v>
      </c>
      <c r="Q556">
        <v>4</v>
      </c>
      <c r="R556" t="s">
        <v>532</v>
      </c>
      <c r="S556" t="s">
        <v>533</v>
      </c>
      <c r="T556">
        <v>10189</v>
      </c>
      <c r="U556" t="s">
        <v>534</v>
      </c>
      <c r="V556" t="s">
        <v>535</v>
      </c>
      <c r="W556">
        <v>1979</v>
      </c>
    </row>
    <row r="557" spans="1:23">
      <c r="A557">
        <v>7487947</v>
      </c>
      <c r="B557" t="s">
        <v>299</v>
      </c>
      <c r="C557" s="4" t="s">
        <v>24</v>
      </c>
      <c r="D557" t="s">
        <v>329</v>
      </c>
      <c r="E557" t="s">
        <v>330</v>
      </c>
      <c r="F557" t="s">
        <v>159</v>
      </c>
      <c r="H557" t="s">
        <v>28</v>
      </c>
      <c r="I557">
        <v>6.1890000000000001E-2</v>
      </c>
      <c r="J557">
        <v>4.292E-2</v>
      </c>
      <c r="K557">
        <v>0.1016</v>
      </c>
      <c r="L557" t="s">
        <v>29</v>
      </c>
      <c r="M557" t="s">
        <v>30</v>
      </c>
      <c r="N557" t="s">
        <v>30</v>
      </c>
      <c r="O557" t="s">
        <v>31</v>
      </c>
      <c r="Q557">
        <v>4</v>
      </c>
      <c r="R557" t="s">
        <v>32</v>
      </c>
      <c r="S557" t="s">
        <v>332</v>
      </c>
      <c r="T557">
        <v>116574</v>
      </c>
      <c r="U557" t="s">
        <v>333</v>
      </c>
      <c r="V557" t="s">
        <v>334</v>
      </c>
      <c r="W557">
        <v>2009</v>
      </c>
    </row>
    <row r="558" spans="1:23">
      <c r="A558">
        <v>7487947</v>
      </c>
      <c r="B558" t="s">
        <v>299</v>
      </c>
      <c r="C558" s="4" t="s">
        <v>24</v>
      </c>
      <c r="D558" t="s">
        <v>335</v>
      </c>
      <c r="E558" t="s">
        <v>336</v>
      </c>
      <c r="F558" t="s">
        <v>159</v>
      </c>
      <c r="G558" t="s">
        <v>27</v>
      </c>
      <c r="H558" t="s">
        <v>28</v>
      </c>
      <c r="I558">
        <v>0.06</v>
      </c>
      <c r="L558" t="s">
        <v>29</v>
      </c>
      <c r="M558" t="s">
        <v>30</v>
      </c>
      <c r="N558" t="s">
        <v>30</v>
      </c>
      <c r="O558" t="s">
        <v>31</v>
      </c>
      <c r="Q558">
        <v>4</v>
      </c>
      <c r="R558" t="s">
        <v>32</v>
      </c>
      <c r="S558" t="s">
        <v>337</v>
      </c>
      <c r="T558">
        <v>11014</v>
      </c>
      <c r="U558" t="s">
        <v>338</v>
      </c>
      <c r="V558" t="s">
        <v>339</v>
      </c>
      <c r="W558">
        <v>1983</v>
      </c>
    </row>
    <row r="559" spans="1:23">
      <c r="A559">
        <v>7487947</v>
      </c>
      <c r="B559" t="s">
        <v>299</v>
      </c>
      <c r="C559" s="4" t="s">
        <v>24</v>
      </c>
      <c r="D559" t="s">
        <v>252</v>
      </c>
      <c r="E559" t="s">
        <v>253</v>
      </c>
      <c r="G559" t="s">
        <v>27</v>
      </c>
      <c r="H559" t="s">
        <v>28</v>
      </c>
      <c r="I559">
        <v>0.26</v>
      </c>
      <c r="L559" t="s">
        <v>29</v>
      </c>
      <c r="M559" t="s">
        <v>30</v>
      </c>
      <c r="N559" t="s">
        <v>30</v>
      </c>
      <c r="O559" t="s">
        <v>31</v>
      </c>
      <c r="Q559">
        <v>4</v>
      </c>
      <c r="R559" t="s">
        <v>32</v>
      </c>
      <c r="S559" t="s">
        <v>536</v>
      </c>
      <c r="T559">
        <v>400</v>
      </c>
      <c r="U559" t="s">
        <v>537</v>
      </c>
      <c r="V559" t="s">
        <v>538</v>
      </c>
      <c r="W559">
        <v>1980</v>
      </c>
    </row>
    <row r="560" spans="1:23">
      <c r="A560">
        <v>7487947</v>
      </c>
      <c r="B560" t="s">
        <v>299</v>
      </c>
      <c r="C560" s="4" t="s">
        <v>24</v>
      </c>
      <c r="D560" t="s">
        <v>541</v>
      </c>
      <c r="E560" t="s">
        <v>542</v>
      </c>
      <c r="G560" t="s">
        <v>27</v>
      </c>
      <c r="H560" t="s">
        <v>28</v>
      </c>
      <c r="I560">
        <v>0.5</v>
      </c>
      <c r="L560" t="s">
        <v>29</v>
      </c>
      <c r="M560" t="s">
        <v>30</v>
      </c>
      <c r="N560" t="s">
        <v>30</v>
      </c>
      <c r="O560" t="s">
        <v>31</v>
      </c>
      <c r="Q560">
        <v>4</v>
      </c>
      <c r="R560" t="s">
        <v>32</v>
      </c>
      <c r="S560" t="s">
        <v>543</v>
      </c>
      <c r="T560">
        <v>3054</v>
      </c>
      <c r="U560" t="s">
        <v>544</v>
      </c>
      <c r="V560" t="s">
        <v>545</v>
      </c>
      <c r="W560">
        <v>1989</v>
      </c>
    </row>
    <row r="561" spans="1:23">
      <c r="A561">
        <v>7487947</v>
      </c>
      <c r="B561" t="s">
        <v>299</v>
      </c>
      <c r="C561" s="4" t="s">
        <v>24</v>
      </c>
      <c r="D561" t="s">
        <v>546</v>
      </c>
      <c r="E561" t="s">
        <v>547</v>
      </c>
      <c r="H561" t="s">
        <v>28</v>
      </c>
      <c r="I561">
        <v>1.6</v>
      </c>
      <c r="L561" t="s">
        <v>29</v>
      </c>
      <c r="M561" t="s">
        <v>30</v>
      </c>
      <c r="N561" t="s">
        <v>30</v>
      </c>
      <c r="O561" t="s">
        <v>31</v>
      </c>
      <c r="Q561">
        <v>4</v>
      </c>
      <c r="R561" t="s">
        <v>32</v>
      </c>
      <c r="S561" t="s">
        <v>548</v>
      </c>
      <c r="T561">
        <v>9573</v>
      </c>
      <c r="U561" t="s">
        <v>549</v>
      </c>
      <c r="V561" t="s">
        <v>550</v>
      </c>
      <c r="W561">
        <v>1990</v>
      </c>
    </row>
    <row r="562" spans="1:23">
      <c r="A562">
        <v>7487947</v>
      </c>
      <c r="B562" t="s">
        <v>299</v>
      </c>
      <c r="C562" s="4" t="s">
        <v>24</v>
      </c>
      <c r="D562" t="s">
        <v>252</v>
      </c>
      <c r="E562" t="s">
        <v>253</v>
      </c>
      <c r="G562" t="s">
        <v>27</v>
      </c>
      <c r="H562" t="s">
        <v>28</v>
      </c>
      <c r="I562">
        <v>1</v>
      </c>
      <c r="L562" t="s">
        <v>29</v>
      </c>
      <c r="M562" t="s">
        <v>30</v>
      </c>
      <c r="N562" t="s">
        <v>30</v>
      </c>
      <c r="O562" t="s">
        <v>31</v>
      </c>
      <c r="Q562">
        <v>4</v>
      </c>
      <c r="R562" t="s">
        <v>32</v>
      </c>
      <c r="S562" t="s">
        <v>551</v>
      </c>
      <c r="T562">
        <v>2591</v>
      </c>
      <c r="U562" t="s">
        <v>552</v>
      </c>
      <c r="V562" t="s">
        <v>553</v>
      </c>
      <c r="W562">
        <v>1981</v>
      </c>
    </row>
    <row r="563" spans="1:23">
      <c r="A563">
        <v>7487947</v>
      </c>
      <c r="B563" t="s">
        <v>299</v>
      </c>
      <c r="C563" s="4" t="s">
        <v>24</v>
      </c>
      <c r="D563" t="s">
        <v>345</v>
      </c>
      <c r="E563" t="s">
        <v>237</v>
      </c>
      <c r="G563" t="s">
        <v>27</v>
      </c>
      <c r="H563" t="s">
        <v>28</v>
      </c>
      <c r="I563">
        <v>1.3</v>
      </c>
      <c r="L563" t="s">
        <v>29</v>
      </c>
      <c r="M563" t="s">
        <v>30</v>
      </c>
      <c r="N563" t="s">
        <v>30</v>
      </c>
      <c r="O563" t="s">
        <v>31</v>
      </c>
      <c r="Q563">
        <v>4</v>
      </c>
      <c r="R563" t="s">
        <v>32</v>
      </c>
      <c r="S563" t="s">
        <v>551</v>
      </c>
      <c r="T563">
        <v>2591</v>
      </c>
      <c r="U563" t="s">
        <v>552</v>
      </c>
      <c r="V563" t="s">
        <v>553</v>
      </c>
      <c r="W563">
        <v>1981</v>
      </c>
    </row>
    <row r="564" spans="1:23">
      <c r="A564">
        <v>7487947</v>
      </c>
      <c r="B564" t="s">
        <v>299</v>
      </c>
      <c r="C564" s="4" t="s">
        <v>24</v>
      </c>
      <c r="D564" t="s">
        <v>364</v>
      </c>
      <c r="E564" t="s">
        <v>365</v>
      </c>
      <c r="G564" t="s">
        <v>27</v>
      </c>
      <c r="H564" t="s">
        <v>28</v>
      </c>
      <c r="I564">
        <v>0.72</v>
      </c>
      <c r="L564" t="s">
        <v>29</v>
      </c>
      <c r="M564" t="s">
        <v>30</v>
      </c>
      <c r="N564" t="s">
        <v>30</v>
      </c>
      <c r="O564" t="s">
        <v>31</v>
      </c>
      <c r="Q564">
        <v>4</v>
      </c>
      <c r="R564" t="s">
        <v>32</v>
      </c>
      <c r="S564" t="s">
        <v>366</v>
      </c>
      <c r="T564">
        <v>12718</v>
      </c>
      <c r="U564" t="s">
        <v>367</v>
      </c>
      <c r="V564" t="s">
        <v>368</v>
      </c>
      <c r="W564">
        <v>1987</v>
      </c>
    </row>
    <row r="565" spans="1:23">
      <c r="A565">
        <v>7487947</v>
      </c>
      <c r="B565" t="s">
        <v>299</v>
      </c>
      <c r="C565" s="4" t="s">
        <v>24</v>
      </c>
      <c r="D565" t="s">
        <v>118</v>
      </c>
      <c r="E565" t="s">
        <v>119</v>
      </c>
      <c r="H565" t="s">
        <v>28</v>
      </c>
      <c r="I565">
        <v>7.5009999999999993E-2</v>
      </c>
      <c r="J565">
        <v>7.3419999999999999E-2</v>
      </c>
      <c r="K565">
        <v>7.6579999999999995E-2</v>
      </c>
      <c r="L565" t="s">
        <v>29</v>
      </c>
      <c r="M565" t="s">
        <v>30</v>
      </c>
      <c r="N565" t="s">
        <v>30</v>
      </c>
      <c r="O565" t="s">
        <v>31</v>
      </c>
      <c r="Q565">
        <v>4</v>
      </c>
      <c r="R565" t="s">
        <v>32</v>
      </c>
      <c r="S565" t="s">
        <v>521</v>
      </c>
      <c r="T565">
        <v>18504</v>
      </c>
      <c r="U565" t="s">
        <v>522</v>
      </c>
      <c r="V565" t="s">
        <v>523</v>
      </c>
      <c r="W565">
        <v>1995</v>
      </c>
    </row>
    <row r="566" spans="1:23">
      <c r="A566">
        <v>7487947</v>
      </c>
      <c r="B566" t="s">
        <v>299</v>
      </c>
      <c r="C566" s="4" t="s">
        <v>24</v>
      </c>
      <c r="D566" t="s">
        <v>118</v>
      </c>
      <c r="E566" t="s">
        <v>119</v>
      </c>
      <c r="H566" t="s">
        <v>28</v>
      </c>
      <c r="I566">
        <v>3.0099999999999998E-2</v>
      </c>
      <c r="J566">
        <v>2.6370000000000001E-2</v>
      </c>
      <c r="K566">
        <v>3.3829999999999999E-2</v>
      </c>
      <c r="L566" t="s">
        <v>29</v>
      </c>
      <c r="M566" t="s">
        <v>30</v>
      </c>
      <c r="N566" t="s">
        <v>30</v>
      </c>
      <c r="O566" t="s">
        <v>31</v>
      </c>
      <c r="Q566">
        <v>4</v>
      </c>
      <c r="R566" t="s">
        <v>32</v>
      </c>
      <c r="S566" t="s">
        <v>521</v>
      </c>
      <c r="T566">
        <v>18504</v>
      </c>
      <c r="U566" t="s">
        <v>522</v>
      </c>
      <c r="V566" t="s">
        <v>523</v>
      </c>
      <c r="W566">
        <v>1995</v>
      </c>
    </row>
    <row r="567" spans="1:23">
      <c r="A567">
        <v>7487947</v>
      </c>
      <c r="B567" t="s">
        <v>299</v>
      </c>
      <c r="C567" s="4" t="s">
        <v>24</v>
      </c>
      <c r="D567" t="s">
        <v>118</v>
      </c>
      <c r="E567" t="s">
        <v>119</v>
      </c>
      <c r="H567" t="s">
        <v>28</v>
      </c>
      <c r="I567">
        <v>0.06</v>
      </c>
      <c r="J567">
        <v>5.8540000000000002E-2</v>
      </c>
      <c r="K567">
        <v>6.1460000000000001E-2</v>
      </c>
      <c r="L567" t="s">
        <v>29</v>
      </c>
      <c r="M567" t="s">
        <v>30</v>
      </c>
      <c r="N567" t="s">
        <v>30</v>
      </c>
      <c r="O567" t="s">
        <v>31</v>
      </c>
      <c r="Q567">
        <v>4</v>
      </c>
      <c r="R567" t="s">
        <v>32</v>
      </c>
      <c r="S567" t="s">
        <v>521</v>
      </c>
      <c r="T567">
        <v>18504</v>
      </c>
      <c r="U567" t="s">
        <v>522</v>
      </c>
      <c r="V567" t="s">
        <v>523</v>
      </c>
      <c r="W567">
        <v>1995</v>
      </c>
    </row>
    <row r="568" spans="1:23">
      <c r="A568">
        <v>7487947</v>
      </c>
      <c r="B568" t="s">
        <v>299</v>
      </c>
      <c r="C568" s="4" t="s">
        <v>24</v>
      </c>
      <c r="D568" t="s">
        <v>118</v>
      </c>
      <c r="E568" t="s">
        <v>119</v>
      </c>
      <c r="H568" t="s">
        <v>28</v>
      </c>
      <c r="I568">
        <v>1.72E-2</v>
      </c>
      <c r="J568">
        <v>1.72E-2</v>
      </c>
      <c r="K568">
        <v>1.7399999999999999E-2</v>
      </c>
      <c r="L568" t="s">
        <v>29</v>
      </c>
      <c r="M568" t="s">
        <v>30</v>
      </c>
      <c r="N568" t="s">
        <v>30</v>
      </c>
      <c r="O568" t="s">
        <v>31</v>
      </c>
      <c r="Q568">
        <v>4</v>
      </c>
      <c r="R568" t="s">
        <v>32</v>
      </c>
      <c r="S568" t="s">
        <v>521</v>
      </c>
      <c r="T568">
        <v>18504</v>
      </c>
      <c r="U568" t="s">
        <v>522</v>
      </c>
      <c r="V568" t="s">
        <v>523</v>
      </c>
      <c r="W568">
        <v>1995</v>
      </c>
    </row>
    <row r="569" spans="1:23">
      <c r="A569">
        <v>7487947</v>
      </c>
      <c r="B569" t="s">
        <v>299</v>
      </c>
      <c r="C569" s="4" t="s">
        <v>24</v>
      </c>
      <c r="D569" t="s">
        <v>118</v>
      </c>
      <c r="E569" t="s">
        <v>119</v>
      </c>
      <c r="H569" t="s">
        <v>28</v>
      </c>
      <c r="I569">
        <v>0.11</v>
      </c>
      <c r="J569">
        <v>0.10845</v>
      </c>
      <c r="K569">
        <v>0.11155</v>
      </c>
      <c r="L569" t="s">
        <v>29</v>
      </c>
      <c r="M569" t="s">
        <v>30</v>
      </c>
      <c r="N569" t="s">
        <v>30</v>
      </c>
      <c r="O569" t="s">
        <v>31</v>
      </c>
      <c r="Q569">
        <v>4</v>
      </c>
      <c r="R569" t="s">
        <v>32</v>
      </c>
      <c r="S569" t="s">
        <v>521</v>
      </c>
      <c r="T569">
        <v>18504</v>
      </c>
      <c r="U569" t="s">
        <v>522</v>
      </c>
      <c r="V569" t="s">
        <v>523</v>
      </c>
      <c r="W569">
        <v>1995</v>
      </c>
    </row>
    <row r="570" spans="1:23">
      <c r="A570">
        <v>7487947</v>
      </c>
      <c r="B570" t="s">
        <v>299</v>
      </c>
      <c r="C570" s="4" t="s">
        <v>24</v>
      </c>
      <c r="D570" t="s">
        <v>118</v>
      </c>
      <c r="E570" t="s">
        <v>119</v>
      </c>
      <c r="H570" t="s">
        <v>28</v>
      </c>
      <c r="I570">
        <v>2.7099999999999999E-2</v>
      </c>
      <c r="J570">
        <v>2.418E-2</v>
      </c>
      <c r="K570">
        <v>3.0020000000000002E-2</v>
      </c>
      <c r="L570" t="s">
        <v>29</v>
      </c>
      <c r="M570" t="s">
        <v>30</v>
      </c>
      <c r="N570" t="s">
        <v>30</v>
      </c>
      <c r="O570" t="s">
        <v>31</v>
      </c>
      <c r="Q570">
        <v>4</v>
      </c>
      <c r="R570" t="s">
        <v>32</v>
      </c>
      <c r="S570" t="s">
        <v>521</v>
      </c>
      <c r="T570">
        <v>18504</v>
      </c>
      <c r="U570" t="s">
        <v>522</v>
      </c>
      <c r="V570" t="s">
        <v>523</v>
      </c>
      <c r="W570">
        <v>1995</v>
      </c>
    </row>
    <row r="571" spans="1:23">
      <c r="A571">
        <v>7487947</v>
      </c>
      <c r="B571" t="s">
        <v>299</v>
      </c>
      <c r="C571" s="4" t="s">
        <v>24</v>
      </c>
      <c r="D571" t="s">
        <v>118</v>
      </c>
      <c r="E571" t="s">
        <v>119</v>
      </c>
      <c r="H571" t="s">
        <v>28</v>
      </c>
      <c r="I571">
        <v>2.18E-2</v>
      </c>
      <c r="J571">
        <v>1.9009999999999999E-2</v>
      </c>
      <c r="K571">
        <v>2.4590000000000001E-2</v>
      </c>
      <c r="L571" t="s">
        <v>29</v>
      </c>
      <c r="M571" t="s">
        <v>30</v>
      </c>
      <c r="N571" t="s">
        <v>30</v>
      </c>
      <c r="O571" t="s">
        <v>31</v>
      </c>
      <c r="Q571">
        <v>4</v>
      </c>
      <c r="R571" t="s">
        <v>32</v>
      </c>
      <c r="S571" t="s">
        <v>521</v>
      </c>
      <c r="T571">
        <v>18504</v>
      </c>
      <c r="U571" t="s">
        <v>522</v>
      </c>
      <c r="V571" t="s">
        <v>523</v>
      </c>
      <c r="W571">
        <v>1995</v>
      </c>
    </row>
    <row r="572" spans="1:23">
      <c r="A572">
        <v>7487947</v>
      </c>
      <c r="B572" t="s">
        <v>299</v>
      </c>
      <c r="C572" s="4" t="s">
        <v>24</v>
      </c>
      <c r="D572" t="s">
        <v>118</v>
      </c>
      <c r="E572" t="s">
        <v>119</v>
      </c>
      <c r="H572" t="s">
        <v>28</v>
      </c>
      <c r="I572">
        <v>0.17549999999999999</v>
      </c>
      <c r="J572">
        <v>0.17030999999999999</v>
      </c>
      <c r="K572">
        <v>0.18068999999999999</v>
      </c>
      <c r="L572" t="s">
        <v>29</v>
      </c>
      <c r="M572" t="s">
        <v>30</v>
      </c>
      <c r="N572" t="s">
        <v>30</v>
      </c>
      <c r="O572" t="s">
        <v>31</v>
      </c>
      <c r="Q572">
        <v>4</v>
      </c>
      <c r="R572" t="s">
        <v>32</v>
      </c>
      <c r="S572" t="s">
        <v>521</v>
      </c>
      <c r="T572">
        <v>18504</v>
      </c>
      <c r="U572" t="s">
        <v>522</v>
      </c>
      <c r="V572" t="s">
        <v>523</v>
      </c>
      <c r="W572">
        <v>1995</v>
      </c>
    </row>
    <row r="573" spans="1:23">
      <c r="A573">
        <v>7487947</v>
      </c>
      <c r="B573" t="s">
        <v>299</v>
      </c>
      <c r="C573" s="4" t="s">
        <v>24</v>
      </c>
      <c r="D573" t="s">
        <v>118</v>
      </c>
      <c r="E573" t="s">
        <v>119</v>
      </c>
      <c r="H573" t="s">
        <v>28</v>
      </c>
      <c r="I573">
        <v>0.31019999999999998</v>
      </c>
      <c r="J573">
        <v>0.28874</v>
      </c>
      <c r="K573">
        <v>0.33166000000000001</v>
      </c>
      <c r="L573" t="s">
        <v>29</v>
      </c>
      <c r="M573" t="s">
        <v>30</v>
      </c>
      <c r="N573" t="s">
        <v>30</v>
      </c>
      <c r="O573" t="s">
        <v>31</v>
      </c>
      <c r="Q573">
        <v>4</v>
      </c>
      <c r="R573" t="s">
        <v>32</v>
      </c>
      <c r="S573" t="s">
        <v>521</v>
      </c>
      <c r="T573">
        <v>18504</v>
      </c>
      <c r="U573" t="s">
        <v>522</v>
      </c>
      <c r="V573" t="s">
        <v>523</v>
      </c>
      <c r="W573">
        <v>1995</v>
      </c>
    </row>
    <row r="574" spans="1:23">
      <c r="A574">
        <v>7487947</v>
      </c>
      <c r="B574" t="s">
        <v>299</v>
      </c>
      <c r="C574" s="4" t="s">
        <v>24</v>
      </c>
      <c r="D574" t="s">
        <v>118</v>
      </c>
      <c r="E574" t="s">
        <v>119</v>
      </c>
      <c r="H574" t="s">
        <v>28</v>
      </c>
      <c r="I574">
        <v>2.3699999999999999E-2</v>
      </c>
      <c r="J574">
        <v>2.0820000000000002E-2</v>
      </c>
      <c r="K574">
        <v>2.6579999999999999E-2</v>
      </c>
      <c r="L574" t="s">
        <v>29</v>
      </c>
      <c r="M574" t="s">
        <v>30</v>
      </c>
      <c r="N574" t="s">
        <v>30</v>
      </c>
      <c r="O574" t="s">
        <v>31</v>
      </c>
      <c r="Q574">
        <v>4</v>
      </c>
      <c r="R574" t="s">
        <v>32</v>
      </c>
      <c r="S574" t="s">
        <v>521</v>
      </c>
      <c r="T574">
        <v>18504</v>
      </c>
      <c r="U574" t="s">
        <v>522</v>
      </c>
      <c r="V574" t="s">
        <v>523</v>
      </c>
      <c r="W574">
        <v>1995</v>
      </c>
    </row>
    <row r="575" spans="1:23">
      <c r="A575">
        <v>7487947</v>
      </c>
      <c r="B575" t="s">
        <v>299</v>
      </c>
      <c r="C575" s="4" t="s">
        <v>24</v>
      </c>
      <c r="D575" t="s">
        <v>118</v>
      </c>
      <c r="E575" t="s">
        <v>119</v>
      </c>
      <c r="H575" t="s">
        <v>28</v>
      </c>
      <c r="I575">
        <v>0.25569999999999998</v>
      </c>
      <c r="J575">
        <v>0.24987999999999999</v>
      </c>
      <c r="K575">
        <v>0.26151999999999997</v>
      </c>
      <c r="L575" t="s">
        <v>29</v>
      </c>
      <c r="M575" t="s">
        <v>30</v>
      </c>
      <c r="N575" t="s">
        <v>30</v>
      </c>
      <c r="O575" t="s">
        <v>31</v>
      </c>
      <c r="Q575">
        <v>4</v>
      </c>
      <c r="R575" t="s">
        <v>32</v>
      </c>
      <c r="S575" t="s">
        <v>521</v>
      </c>
      <c r="T575">
        <v>18504</v>
      </c>
      <c r="U575" t="s">
        <v>522</v>
      </c>
      <c r="V575" t="s">
        <v>523</v>
      </c>
      <c r="W575">
        <v>1995</v>
      </c>
    </row>
    <row r="576" spans="1:23">
      <c r="A576">
        <v>7487947</v>
      </c>
      <c r="B576" t="s">
        <v>299</v>
      </c>
      <c r="C576" s="4" t="s">
        <v>24</v>
      </c>
      <c r="D576" t="s">
        <v>118</v>
      </c>
      <c r="E576" t="s">
        <v>119</v>
      </c>
      <c r="H576" t="s">
        <v>28</v>
      </c>
      <c r="I576">
        <v>2.4199999999999999E-2</v>
      </c>
      <c r="J576">
        <v>2.1239999999999998E-2</v>
      </c>
      <c r="K576">
        <v>2.716E-2</v>
      </c>
      <c r="L576" t="s">
        <v>29</v>
      </c>
      <c r="M576" t="s">
        <v>30</v>
      </c>
      <c r="N576" t="s">
        <v>30</v>
      </c>
      <c r="O576" t="s">
        <v>31</v>
      </c>
      <c r="Q576">
        <v>4</v>
      </c>
      <c r="R576" t="s">
        <v>32</v>
      </c>
      <c r="S576" t="s">
        <v>521</v>
      </c>
      <c r="T576">
        <v>18504</v>
      </c>
      <c r="U576" t="s">
        <v>522</v>
      </c>
      <c r="V576" t="s">
        <v>523</v>
      </c>
      <c r="W576">
        <v>1995</v>
      </c>
    </row>
    <row r="577" spans="1:23">
      <c r="A577">
        <v>7487947</v>
      </c>
      <c r="B577" t="s">
        <v>299</v>
      </c>
      <c r="C577" s="4" t="s">
        <v>24</v>
      </c>
      <c r="D577" t="s">
        <v>118</v>
      </c>
      <c r="E577" t="s">
        <v>119</v>
      </c>
      <c r="H577" t="s">
        <v>28</v>
      </c>
      <c r="I577">
        <v>0.32050000000000001</v>
      </c>
      <c r="J577">
        <v>0.30025000000000002</v>
      </c>
      <c r="K577">
        <v>0.34075</v>
      </c>
      <c r="L577" t="s">
        <v>29</v>
      </c>
      <c r="M577" t="s">
        <v>30</v>
      </c>
      <c r="N577" t="s">
        <v>30</v>
      </c>
      <c r="O577" t="s">
        <v>31</v>
      </c>
      <c r="Q577">
        <v>4</v>
      </c>
      <c r="R577" t="s">
        <v>32</v>
      </c>
      <c r="S577" t="s">
        <v>521</v>
      </c>
      <c r="T577">
        <v>18504</v>
      </c>
      <c r="U577" t="s">
        <v>522</v>
      </c>
      <c r="V577" t="s">
        <v>523</v>
      </c>
      <c r="W577">
        <v>1995</v>
      </c>
    </row>
    <row r="578" spans="1:23">
      <c r="A578">
        <v>7487947</v>
      </c>
      <c r="B578" t="s">
        <v>299</v>
      </c>
      <c r="C578" s="4" t="s">
        <v>24</v>
      </c>
      <c r="D578" t="s">
        <v>118</v>
      </c>
      <c r="E578" t="s">
        <v>119</v>
      </c>
      <c r="H578" t="s">
        <v>28</v>
      </c>
      <c r="I578">
        <v>1.8200000000000001E-2</v>
      </c>
      <c r="J578">
        <v>1.7850000000000001E-2</v>
      </c>
      <c r="K578">
        <v>1.8550000000000001E-2</v>
      </c>
      <c r="L578" t="s">
        <v>29</v>
      </c>
      <c r="M578" t="s">
        <v>30</v>
      </c>
      <c r="N578" t="s">
        <v>30</v>
      </c>
      <c r="O578" t="s">
        <v>31</v>
      </c>
      <c r="Q578">
        <v>4</v>
      </c>
      <c r="R578" t="s">
        <v>32</v>
      </c>
      <c r="S578" t="s">
        <v>521</v>
      </c>
      <c r="T578">
        <v>18504</v>
      </c>
      <c r="U578" t="s">
        <v>522</v>
      </c>
      <c r="V578" t="s">
        <v>523</v>
      </c>
      <c r="W578">
        <v>1995</v>
      </c>
    </row>
    <row r="579" spans="1:23">
      <c r="A579">
        <v>7487947</v>
      </c>
      <c r="B579" t="s">
        <v>299</v>
      </c>
      <c r="C579" s="4" t="s">
        <v>24</v>
      </c>
      <c r="D579" t="s">
        <v>118</v>
      </c>
      <c r="E579" t="s">
        <v>119</v>
      </c>
      <c r="H579" t="s">
        <v>28</v>
      </c>
      <c r="I579">
        <v>2.2200000000000001E-2</v>
      </c>
      <c r="J579">
        <v>2.0219999999999998E-2</v>
      </c>
      <c r="K579">
        <v>2.418E-2</v>
      </c>
      <c r="L579" t="s">
        <v>29</v>
      </c>
      <c r="M579" t="s">
        <v>30</v>
      </c>
      <c r="N579" t="s">
        <v>30</v>
      </c>
      <c r="O579" t="s">
        <v>31</v>
      </c>
      <c r="Q579">
        <v>4</v>
      </c>
      <c r="R579" t="s">
        <v>32</v>
      </c>
      <c r="S579" t="s">
        <v>521</v>
      </c>
      <c r="T579">
        <v>18504</v>
      </c>
      <c r="U579" t="s">
        <v>522</v>
      </c>
      <c r="V579" t="s">
        <v>523</v>
      </c>
      <c r="W579">
        <v>1995</v>
      </c>
    </row>
    <row r="580" spans="1:23">
      <c r="A580">
        <v>7487947</v>
      </c>
      <c r="B580" t="s">
        <v>299</v>
      </c>
      <c r="C580" s="4" t="s">
        <v>24</v>
      </c>
      <c r="D580" t="s">
        <v>118</v>
      </c>
      <c r="E580" t="s">
        <v>119</v>
      </c>
      <c r="H580" t="s">
        <v>28</v>
      </c>
      <c r="I580">
        <v>3.3180000000000001E-2</v>
      </c>
      <c r="J580">
        <v>3.0190000000000002E-2</v>
      </c>
      <c r="K580">
        <v>3.601E-2</v>
      </c>
      <c r="L580" t="s">
        <v>29</v>
      </c>
      <c r="M580" t="s">
        <v>30</v>
      </c>
      <c r="N580" t="s">
        <v>30</v>
      </c>
      <c r="O580" t="s">
        <v>31</v>
      </c>
      <c r="Q580">
        <v>4</v>
      </c>
      <c r="R580" t="s">
        <v>32</v>
      </c>
      <c r="S580" t="s">
        <v>521</v>
      </c>
      <c r="T580">
        <v>18504</v>
      </c>
      <c r="U580" t="s">
        <v>522</v>
      </c>
      <c r="V580" t="s">
        <v>523</v>
      </c>
      <c r="W580">
        <v>1995</v>
      </c>
    </row>
    <row r="581" spans="1:23">
      <c r="A581">
        <v>7487947</v>
      </c>
      <c r="B581" t="s">
        <v>299</v>
      </c>
      <c r="C581" s="4" t="s">
        <v>24</v>
      </c>
      <c r="D581" t="s">
        <v>345</v>
      </c>
      <c r="E581" t="s">
        <v>237</v>
      </c>
      <c r="G581" t="s">
        <v>136</v>
      </c>
      <c r="H581" t="s">
        <v>28</v>
      </c>
      <c r="I581">
        <v>0.81</v>
      </c>
      <c r="L581" t="s">
        <v>29</v>
      </c>
      <c r="M581" t="s">
        <v>30</v>
      </c>
      <c r="N581" t="s">
        <v>30</v>
      </c>
      <c r="O581" t="s">
        <v>31</v>
      </c>
      <c r="Q581">
        <v>4</v>
      </c>
      <c r="R581" t="s">
        <v>32</v>
      </c>
      <c r="S581" t="s">
        <v>554</v>
      </c>
      <c r="T581">
        <v>150105</v>
      </c>
      <c r="U581" t="s">
        <v>555</v>
      </c>
      <c r="V581" t="s">
        <v>556</v>
      </c>
      <c r="W581">
        <v>2009</v>
      </c>
    </row>
    <row r="582" spans="1:23">
      <c r="A582">
        <v>7487947</v>
      </c>
      <c r="B582" t="s">
        <v>299</v>
      </c>
      <c r="C582" s="4" t="s">
        <v>24</v>
      </c>
      <c r="D582" t="s">
        <v>218</v>
      </c>
      <c r="E582" t="s">
        <v>219</v>
      </c>
      <c r="F582" t="s">
        <v>36</v>
      </c>
      <c r="H582" t="s">
        <v>28</v>
      </c>
      <c r="I582">
        <v>5.5250000000000004</v>
      </c>
      <c r="L582" t="s">
        <v>29</v>
      </c>
      <c r="M582" t="s">
        <v>30</v>
      </c>
      <c r="N582" t="s">
        <v>30</v>
      </c>
      <c r="O582" t="s">
        <v>31</v>
      </c>
      <c r="Q582">
        <v>4</v>
      </c>
      <c r="R582" t="s">
        <v>32</v>
      </c>
      <c r="S582" t="s">
        <v>557</v>
      </c>
      <c r="T582">
        <v>45153</v>
      </c>
      <c r="U582" t="s">
        <v>558</v>
      </c>
      <c r="V582" t="s">
        <v>559</v>
      </c>
      <c r="W582">
        <v>1993</v>
      </c>
    </row>
    <row r="583" spans="1:23">
      <c r="A583">
        <v>7487947</v>
      </c>
      <c r="B583" t="s">
        <v>299</v>
      </c>
      <c r="C583" s="4" t="s">
        <v>24</v>
      </c>
      <c r="D583" t="s">
        <v>560</v>
      </c>
      <c r="E583" t="s">
        <v>561</v>
      </c>
      <c r="F583" t="s">
        <v>68</v>
      </c>
      <c r="G583" t="s">
        <v>27</v>
      </c>
      <c r="H583" t="s">
        <v>28</v>
      </c>
      <c r="I583">
        <v>0.31469999999999998</v>
      </c>
      <c r="J583">
        <v>0.1</v>
      </c>
      <c r="K583">
        <v>1</v>
      </c>
      <c r="L583" t="s">
        <v>29</v>
      </c>
      <c r="M583" t="s">
        <v>30</v>
      </c>
      <c r="N583" t="s">
        <v>30</v>
      </c>
      <c r="O583" t="s">
        <v>31</v>
      </c>
      <c r="Q583">
        <v>4</v>
      </c>
      <c r="R583" t="s">
        <v>32</v>
      </c>
      <c r="S583" t="s">
        <v>562</v>
      </c>
      <c r="T583">
        <v>156210</v>
      </c>
      <c r="U583" t="s">
        <v>563</v>
      </c>
      <c r="V583" t="s">
        <v>564</v>
      </c>
      <c r="W583">
        <v>1985</v>
      </c>
    </row>
    <row r="584" spans="1:23">
      <c r="A584">
        <v>7487947</v>
      </c>
      <c r="B584" t="s">
        <v>299</v>
      </c>
      <c r="C584" s="4" t="s">
        <v>24</v>
      </c>
      <c r="D584" t="s">
        <v>382</v>
      </c>
      <c r="E584" t="s">
        <v>383</v>
      </c>
      <c r="F584" t="s">
        <v>145</v>
      </c>
      <c r="G584" t="s">
        <v>27</v>
      </c>
      <c r="H584" t="s">
        <v>28</v>
      </c>
      <c r="I584">
        <v>1.5</v>
      </c>
      <c r="L584" t="s">
        <v>29</v>
      </c>
      <c r="M584" t="s">
        <v>30</v>
      </c>
      <c r="N584" t="s">
        <v>30</v>
      </c>
      <c r="O584" t="s">
        <v>31</v>
      </c>
      <c r="Q584">
        <v>4</v>
      </c>
      <c r="R584" t="s">
        <v>32</v>
      </c>
      <c r="S584" t="s">
        <v>376</v>
      </c>
      <c r="T584">
        <v>3222</v>
      </c>
      <c r="U584" t="s">
        <v>377</v>
      </c>
      <c r="V584" t="s">
        <v>378</v>
      </c>
      <c r="W584">
        <v>1987</v>
      </c>
    </row>
    <row r="585" spans="1:23">
      <c r="A585">
        <v>7487947</v>
      </c>
      <c r="B585" t="s">
        <v>299</v>
      </c>
      <c r="C585" s="4" t="s">
        <v>24</v>
      </c>
      <c r="D585" t="s">
        <v>565</v>
      </c>
      <c r="E585" t="s">
        <v>566</v>
      </c>
      <c r="F585" t="s">
        <v>68</v>
      </c>
      <c r="G585" t="s">
        <v>50</v>
      </c>
      <c r="H585" t="s">
        <v>28</v>
      </c>
      <c r="I585">
        <v>3.3</v>
      </c>
      <c r="L585" t="s">
        <v>29</v>
      </c>
      <c r="M585" t="s">
        <v>30</v>
      </c>
      <c r="N585" t="s">
        <v>30</v>
      </c>
      <c r="O585" t="s">
        <v>31</v>
      </c>
      <c r="Q585">
        <v>4</v>
      </c>
      <c r="R585" t="s">
        <v>32</v>
      </c>
      <c r="S585" t="s">
        <v>567</v>
      </c>
      <c r="T585">
        <v>906</v>
      </c>
      <c r="U585" t="s">
        <v>568</v>
      </c>
      <c r="V585" t="s">
        <v>569</v>
      </c>
      <c r="W585">
        <v>1971</v>
      </c>
    </row>
    <row r="586" spans="1:23">
      <c r="A586">
        <v>7487947</v>
      </c>
      <c r="B586" t="s">
        <v>299</v>
      </c>
      <c r="C586" s="4" t="s">
        <v>24</v>
      </c>
      <c r="D586" t="s">
        <v>345</v>
      </c>
      <c r="E586" t="s">
        <v>237</v>
      </c>
      <c r="H586" t="s">
        <v>28</v>
      </c>
      <c r="I586">
        <v>1.3</v>
      </c>
      <c r="L586" t="s">
        <v>29</v>
      </c>
      <c r="M586" t="s">
        <v>30</v>
      </c>
      <c r="N586" t="s">
        <v>30</v>
      </c>
      <c r="O586" t="s">
        <v>31</v>
      </c>
      <c r="Q586">
        <v>4</v>
      </c>
      <c r="R586" t="s">
        <v>32</v>
      </c>
      <c r="S586" t="s">
        <v>570</v>
      </c>
      <c r="T586">
        <v>7137</v>
      </c>
      <c r="U586" t="s">
        <v>571</v>
      </c>
      <c r="V586" t="s">
        <v>572</v>
      </c>
      <c r="W586">
        <v>1980</v>
      </c>
    </row>
    <row r="587" spans="1:23">
      <c r="A587">
        <v>7487947</v>
      </c>
      <c r="B587" t="s">
        <v>299</v>
      </c>
      <c r="C587" s="4" t="s">
        <v>24</v>
      </c>
      <c r="D587" t="s">
        <v>530</v>
      </c>
      <c r="E587" t="s">
        <v>531</v>
      </c>
      <c r="F587" t="s">
        <v>104</v>
      </c>
      <c r="G587" t="s">
        <v>50</v>
      </c>
      <c r="H587" t="s">
        <v>28</v>
      </c>
      <c r="J587">
        <v>0.1</v>
      </c>
      <c r="K587">
        <v>0.25</v>
      </c>
      <c r="L587" t="s">
        <v>29</v>
      </c>
      <c r="M587" t="s">
        <v>30</v>
      </c>
      <c r="N587" t="s">
        <v>506</v>
      </c>
      <c r="O587" t="s">
        <v>31</v>
      </c>
      <c r="Q587">
        <v>4</v>
      </c>
      <c r="R587" t="s">
        <v>32</v>
      </c>
      <c r="S587" t="s">
        <v>507</v>
      </c>
      <c r="T587">
        <v>16136</v>
      </c>
      <c r="U587" t="s">
        <v>508</v>
      </c>
      <c r="V587" t="s">
        <v>509</v>
      </c>
      <c r="W587">
        <v>1977</v>
      </c>
    </row>
    <row r="588" spans="1:23">
      <c r="A588">
        <v>7487947</v>
      </c>
      <c r="B588" t="s">
        <v>299</v>
      </c>
      <c r="C588" s="4" t="s">
        <v>24</v>
      </c>
      <c r="D588" t="s">
        <v>118</v>
      </c>
      <c r="E588" t="s">
        <v>119</v>
      </c>
      <c r="G588" t="s">
        <v>27</v>
      </c>
      <c r="H588" t="s">
        <v>28</v>
      </c>
      <c r="I588">
        <v>0.13</v>
      </c>
      <c r="J588">
        <v>0.12</v>
      </c>
      <c r="K588">
        <v>0.15</v>
      </c>
      <c r="L588" t="s">
        <v>29</v>
      </c>
      <c r="M588" t="s">
        <v>30</v>
      </c>
      <c r="N588" t="s">
        <v>30</v>
      </c>
      <c r="O588" t="s">
        <v>31</v>
      </c>
      <c r="Q588">
        <v>4</v>
      </c>
      <c r="R588" t="s">
        <v>32</v>
      </c>
      <c r="S588" t="s">
        <v>120</v>
      </c>
      <c r="T588">
        <v>12901</v>
      </c>
      <c r="U588" t="s">
        <v>121</v>
      </c>
      <c r="V588" t="s">
        <v>122</v>
      </c>
      <c r="W588">
        <v>1988</v>
      </c>
    </row>
    <row r="589" spans="1:23">
      <c r="A589">
        <v>7487947</v>
      </c>
      <c r="B589" t="s">
        <v>299</v>
      </c>
      <c r="C589" s="4" t="s">
        <v>24</v>
      </c>
      <c r="D589" t="s">
        <v>39</v>
      </c>
      <c r="E589" t="s">
        <v>40</v>
      </c>
      <c r="F589" t="s">
        <v>41</v>
      </c>
      <c r="G589" t="s">
        <v>27</v>
      </c>
      <c r="H589" t="s">
        <v>28</v>
      </c>
      <c r="I589">
        <v>0.6</v>
      </c>
      <c r="L589" t="s">
        <v>29</v>
      </c>
      <c r="M589" t="s">
        <v>30</v>
      </c>
      <c r="N589" t="s">
        <v>30</v>
      </c>
      <c r="O589" t="s">
        <v>31</v>
      </c>
      <c r="Q589">
        <v>4</v>
      </c>
      <c r="R589" t="s">
        <v>32</v>
      </c>
      <c r="S589" t="s">
        <v>45</v>
      </c>
      <c r="T589">
        <v>13099</v>
      </c>
      <c r="U589" t="s">
        <v>46</v>
      </c>
      <c r="V589" t="s">
        <v>47</v>
      </c>
      <c r="W589">
        <v>1986</v>
      </c>
    </row>
    <row r="590" spans="1:23">
      <c r="A590">
        <v>7487947</v>
      </c>
      <c r="B590" t="s">
        <v>299</v>
      </c>
      <c r="C590" s="4" t="s">
        <v>24</v>
      </c>
      <c r="D590" t="s">
        <v>369</v>
      </c>
      <c r="E590" t="s">
        <v>370</v>
      </c>
      <c r="G590" t="s">
        <v>50</v>
      </c>
      <c r="H590" t="s">
        <v>28</v>
      </c>
      <c r="I590">
        <v>1</v>
      </c>
      <c r="L590" t="s">
        <v>29</v>
      </c>
      <c r="M590" t="s">
        <v>30</v>
      </c>
      <c r="N590" t="s">
        <v>30</v>
      </c>
      <c r="O590" t="s">
        <v>31</v>
      </c>
      <c r="Q590">
        <v>4</v>
      </c>
      <c r="R590" t="s">
        <v>32</v>
      </c>
      <c r="S590" t="s">
        <v>371</v>
      </c>
      <c r="T590">
        <v>576</v>
      </c>
      <c r="U590" t="s">
        <v>372</v>
      </c>
      <c r="V590" t="s">
        <v>373</v>
      </c>
      <c r="W590">
        <v>1979</v>
      </c>
    </row>
    <row r="591" spans="1:23">
      <c r="A591">
        <v>7487947</v>
      </c>
      <c r="B591" t="s">
        <v>299</v>
      </c>
      <c r="C591" s="4" t="s">
        <v>24</v>
      </c>
      <c r="D591" t="s">
        <v>345</v>
      </c>
      <c r="E591" t="s">
        <v>237</v>
      </c>
      <c r="G591" t="s">
        <v>27</v>
      </c>
      <c r="H591" t="s">
        <v>28</v>
      </c>
      <c r="I591">
        <v>2.113</v>
      </c>
      <c r="J591">
        <v>1.2889999999999999</v>
      </c>
      <c r="K591">
        <v>2.9289999999999998</v>
      </c>
      <c r="L591" t="s">
        <v>29</v>
      </c>
      <c r="M591" t="s">
        <v>30</v>
      </c>
      <c r="N591" t="s">
        <v>30</v>
      </c>
      <c r="O591" t="s">
        <v>31</v>
      </c>
      <c r="Q591">
        <v>4</v>
      </c>
      <c r="R591" t="s">
        <v>32</v>
      </c>
      <c r="S591" t="s">
        <v>346</v>
      </c>
      <c r="T591">
        <v>3873</v>
      </c>
      <c r="U591" t="s">
        <v>347</v>
      </c>
      <c r="V591" t="s">
        <v>348</v>
      </c>
      <c r="W591">
        <v>1991</v>
      </c>
    </row>
    <row r="592" spans="1:23">
      <c r="A592">
        <v>7487947</v>
      </c>
      <c r="B592" t="s">
        <v>299</v>
      </c>
      <c r="C592" s="4" t="s">
        <v>24</v>
      </c>
      <c r="D592" t="s">
        <v>345</v>
      </c>
      <c r="E592" t="s">
        <v>237</v>
      </c>
      <c r="G592" t="s">
        <v>27</v>
      </c>
      <c r="H592" t="s">
        <v>28</v>
      </c>
      <c r="I592">
        <v>1.3</v>
      </c>
      <c r="L592" t="s">
        <v>29</v>
      </c>
      <c r="M592" t="s">
        <v>30</v>
      </c>
      <c r="N592" t="s">
        <v>30</v>
      </c>
      <c r="O592" t="s">
        <v>31</v>
      </c>
      <c r="Q592">
        <v>4</v>
      </c>
      <c r="R592" t="s">
        <v>32</v>
      </c>
      <c r="S592" t="s">
        <v>573</v>
      </c>
      <c r="T592">
        <v>5839</v>
      </c>
      <c r="U592" t="s">
        <v>574</v>
      </c>
      <c r="V592" t="s">
        <v>575</v>
      </c>
      <c r="W592">
        <v>1979</v>
      </c>
    </row>
    <row r="593" spans="1:23">
      <c r="A593">
        <v>7487947</v>
      </c>
      <c r="B593" t="s">
        <v>299</v>
      </c>
      <c r="C593" s="4" t="s">
        <v>24</v>
      </c>
      <c r="D593" t="s">
        <v>345</v>
      </c>
      <c r="E593" t="s">
        <v>237</v>
      </c>
      <c r="G593" t="s">
        <v>27</v>
      </c>
      <c r="H593" t="s">
        <v>28</v>
      </c>
      <c r="I593">
        <v>0.9</v>
      </c>
      <c r="J593">
        <v>0.8</v>
      </c>
      <c r="K593">
        <v>1.03</v>
      </c>
      <c r="L593" t="s">
        <v>29</v>
      </c>
      <c r="M593" t="s">
        <v>30</v>
      </c>
      <c r="N593" t="s">
        <v>30</v>
      </c>
      <c r="O593" t="s">
        <v>31</v>
      </c>
      <c r="Q593">
        <v>4</v>
      </c>
      <c r="R593" t="s">
        <v>32</v>
      </c>
      <c r="S593" t="s">
        <v>349</v>
      </c>
      <c r="T593">
        <v>10762</v>
      </c>
      <c r="U593" t="s">
        <v>350</v>
      </c>
      <c r="V593" t="s">
        <v>351</v>
      </c>
      <c r="W593">
        <v>1983</v>
      </c>
    </row>
    <row r="594" spans="1:23">
      <c r="A594">
        <v>7487947</v>
      </c>
      <c r="B594" t="s">
        <v>299</v>
      </c>
      <c r="C594" s="4" t="s">
        <v>24</v>
      </c>
      <c r="D594" t="s">
        <v>118</v>
      </c>
      <c r="E594" t="s">
        <v>119</v>
      </c>
      <c r="F594" t="s">
        <v>68</v>
      </c>
      <c r="H594" t="s">
        <v>28</v>
      </c>
      <c r="I594">
        <v>0.53</v>
      </c>
      <c r="L594" t="s">
        <v>29</v>
      </c>
      <c r="M594" t="s">
        <v>30</v>
      </c>
      <c r="N594" t="s">
        <v>30</v>
      </c>
      <c r="O594" t="s">
        <v>31</v>
      </c>
      <c r="Q594">
        <v>4</v>
      </c>
      <c r="R594" t="s">
        <v>32</v>
      </c>
      <c r="S594" t="s">
        <v>576</v>
      </c>
      <c r="T594">
        <v>65401</v>
      </c>
      <c r="U594" t="s">
        <v>577</v>
      </c>
      <c r="V594" t="s">
        <v>578</v>
      </c>
      <c r="W594">
        <v>2002</v>
      </c>
    </row>
    <row r="595" spans="1:23">
      <c r="A595">
        <v>7487947</v>
      </c>
      <c r="B595" t="s">
        <v>299</v>
      </c>
      <c r="C595" s="4" t="s">
        <v>24</v>
      </c>
      <c r="D595" t="s">
        <v>359</v>
      </c>
      <c r="E595" t="s">
        <v>360</v>
      </c>
      <c r="F595" t="s">
        <v>68</v>
      </c>
      <c r="G595" t="s">
        <v>50</v>
      </c>
      <c r="H595" t="s">
        <v>28</v>
      </c>
      <c r="I595">
        <v>0.63</v>
      </c>
      <c r="L595" t="s">
        <v>29</v>
      </c>
      <c r="M595" t="s">
        <v>30</v>
      </c>
      <c r="N595" t="s">
        <v>30</v>
      </c>
      <c r="O595" t="s">
        <v>31</v>
      </c>
      <c r="Q595">
        <v>4</v>
      </c>
      <c r="R595" t="s">
        <v>32</v>
      </c>
      <c r="S595" t="s">
        <v>361</v>
      </c>
      <c r="T595">
        <v>12099</v>
      </c>
      <c r="U595" t="s">
        <v>362</v>
      </c>
      <c r="V595" t="s">
        <v>363</v>
      </c>
      <c r="W595">
        <v>1986</v>
      </c>
    </row>
    <row r="596" spans="1:23">
      <c r="A596">
        <v>7487947</v>
      </c>
      <c r="B596" t="s">
        <v>299</v>
      </c>
      <c r="C596" s="4" t="s">
        <v>24</v>
      </c>
      <c r="D596" t="s">
        <v>39</v>
      </c>
      <c r="E596" t="s">
        <v>40</v>
      </c>
      <c r="G596" t="s">
        <v>27</v>
      </c>
      <c r="H596" t="s">
        <v>28</v>
      </c>
      <c r="I596">
        <v>0.17</v>
      </c>
      <c r="J596">
        <v>0.155</v>
      </c>
      <c r="K596">
        <v>0.185</v>
      </c>
      <c r="L596" t="s">
        <v>29</v>
      </c>
      <c r="M596" t="s">
        <v>30</v>
      </c>
      <c r="N596" t="s">
        <v>30</v>
      </c>
      <c r="O596" t="s">
        <v>31</v>
      </c>
      <c r="Q596">
        <v>4</v>
      </c>
      <c r="R596" t="s">
        <v>32</v>
      </c>
      <c r="S596" t="s">
        <v>120</v>
      </c>
      <c r="T596">
        <v>12901</v>
      </c>
      <c r="U596" t="s">
        <v>121</v>
      </c>
      <c r="V596" t="s">
        <v>122</v>
      </c>
      <c r="W596">
        <v>1988</v>
      </c>
    </row>
    <row r="597" spans="1:23">
      <c r="A597">
        <v>7487947</v>
      </c>
      <c r="B597" t="s">
        <v>299</v>
      </c>
      <c r="C597" s="4" t="s">
        <v>24</v>
      </c>
      <c r="D597" t="s">
        <v>374</v>
      </c>
      <c r="E597" t="s">
        <v>375</v>
      </c>
      <c r="F597" t="s">
        <v>145</v>
      </c>
      <c r="G597" t="s">
        <v>27</v>
      </c>
      <c r="H597" t="s">
        <v>28</v>
      </c>
      <c r="I597">
        <v>0.37</v>
      </c>
      <c r="L597" t="s">
        <v>29</v>
      </c>
      <c r="M597" t="s">
        <v>30</v>
      </c>
      <c r="N597" t="s">
        <v>30</v>
      </c>
      <c r="O597" t="s">
        <v>31</v>
      </c>
      <c r="Q597">
        <v>4</v>
      </c>
      <c r="R597" t="s">
        <v>32</v>
      </c>
      <c r="S597" t="s">
        <v>376</v>
      </c>
      <c r="T597">
        <v>3222</v>
      </c>
      <c r="U597" t="s">
        <v>377</v>
      </c>
      <c r="V597" t="s">
        <v>378</v>
      </c>
      <c r="W597">
        <v>1987</v>
      </c>
    </row>
    <row r="598" spans="1:23">
      <c r="A598">
        <v>7487947</v>
      </c>
      <c r="B598" t="s">
        <v>299</v>
      </c>
      <c r="C598" s="4" t="s">
        <v>24</v>
      </c>
      <c r="D598" t="s">
        <v>579</v>
      </c>
      <c r="E598" t="s">
        <v>580</v>
      </c>
      <c r="F598" t="s">
        <v>104</v>
      </c>
      <c r="G598" t="s">
        <v>27</v>
      </c>
      <c r="H598" t="s">
        <v>28</v>
      </c>
      <c r="I598">
        <v>0.91800000000000004</v>
      </c>
      <c r="J598">
        <v>0.70299999999999996</v>
      </c>
      <c r="K598">
        <v>1.2470000000000001</v>
      </c>
      <c r="L598" t="s">
        <v>29</v>
      </c>
      <c r="M598" t="s">
        <v>30</v>
      </c>
      <c r="N598" t="s">
        <v>30</v>
      </c>
      <c r="O598" t="s">
        <v>31</v>
      </c>
      <c r="Q598">
        <v>4</v>
      </c>
      <c r="R598" t="s">
        <v>32</v>
      </c>
      <c r="S598" t="s">
        <v>562</v>
      </c>
      <c r="T598">
        <v>156210</v>
      </c>
      <c r="U598" t="s">
        <v>563</v>
      </c>
      <c r="V598" t="s">
        <v>564</v>
      </c>
      <c r="W598">
        <v>1985</v>
      </c>
    </row>
    <row r="599" spans="1:23">
      <c r="A599">
        <v>7487947</v>
      </c>
      <c r="B599" t="s">
        <v>299</v>
      </c>
      <c r="C599" s="4" t="s">
        <v>24</v>
      </c>
      <c r="D599" t="s">
        <v>581</v>
      </c>
      <c r="E599" t="s">
        <v>582</v>
      </c>
      <c r="F599" t="s">
        <v>145</v>
      </c>
      <c r="G599" t="s">
        <v>27</v>
      </c>
      <c r="H599" t="s">
        <v>28</v>
      </c>
      <c r="I599">
        <v>1.956</v>
      </c>
      <c r="J599">
        <v>1</v>
      </c>
      <c r="K599">
        <v>3.3</v>
      </c>
      <c r="L599" t="s">
        <v>29</v>
      </c>
      <c r="M599" t="s">
        <v>30</v>
      </c>
      <c r="N599" t="s">
        <v>30</v>
      </c>
      <c r="O599" t="s">
        <v>31</v>
      </c>
      <c r="Q599">
        <v>4</v>
      </c>
      <c r="R599" t="s">
        <v>32</v>
      </c>
      <c r="S599" t="s">
        <v>562</v>
      </c>
      <c r="T599">
        <v>156210</v>
      </c>
      <c r="U599" t="s">
        <v>563</v>
      </c>
      <c r="V599" t="s">
        <v>564</v>
      </c>
      <c r="W599">
        <v>1985</v>
      </c>
    </row>
    <row r="600" spans="1:23">
      <c r="A600">
        <v>7487947</v>
      </c>
      <c r="B600" t="s">
        <v>299</v>
      </c>
      <c r="C600" s="4" t="s">
        <v>24</v>
      </c>
      <c r="D600" t="s">
        <v>579</v>
      </c>
      <c r="E600" t="s">
        <v>580</v>
      </c>
      <c r="F600" t="s">
        <v>145</v>
      </c>
      <c r="G600" t="s">
        <v>27</v>
      </c>
      <c r="H600" t="s">
        <v>28</v>
      </c>
      <c r="I600">
        <v>9.8400000000000001E-2</v>
      </c>
      <c r="J600">
        <v>6.1499999999999999E-2</v>
      </c>
      <c r="K600">
        <v>0.17080000000000001</v>
      </c>
      <c r="L600" t="s">
        <v>29</v>
      </c>
      <c r="M600" t="s">
        <v>30</v>
      </c>
      <c r="N600" t="s">
        <v>30</v>
      </c>
      <c r="O600" t="s">
        <v>31</v>
      </c>
      <c r="Q600">
        <v>4</v>
      </c>
      <c r="R600" t="s">
        <v>32</v>
      </c>
      <c r="S600" t="s">
        <v>562</v>
      </c>
      <c r="T600">
        <v>156210</v>
      </c>
      <c r="U600" t="s">
        <v>563</v>
      </c>
      <c r="V600" t="s">
        <v>564</v>
      </c>
      <c r="W600">
        <v>1985</v>
      </c>
    </row>
    <row r="601" spans="1:23">
      <c r="A601">
        <v>7487947</v>
      </c>
      <c r="B601" t="s">
        <v>299</v>
      </c>
      <c r="C601" s="4" t="s">
        <v>24</v>
      </c>
      <c r="D601" t="s">
        <v>581</v>
      </c>
      <c r="E601" t="s">
        <v>582</v>
      </c>
      <c r="F601" t="s">
        <v>145</v>
      </c>
      <c r="G601" t="s">
        <v>27</v>
      </c>
      <c r="H601" t="s">
        <v>28</v>
      </c>
      <c r="I601">
        <v>1.3160000000000001</v>
      </c>
      <c r="J601">
        <v>1.125</v>
      </c>
      <c r="K601">
        <v>1.5589999999999999</v>
      </c>
      <c r="L601" t="s">
        <v>29</v>
      </c>
      <c r="M601" t="s">
        <v>30</v>
      </c>
      <c r="N601" t="s">
        <v>30</v>
      </c>
      <c r="O601" t="s">
        <v>31</v>
      </c>
      <c r="Q601">
        <v>4</v>
      </c>
      <c r="R601" t="s">
        <v>32</v>
      </c>
      <c r="S601" t="s">
        <v>562</v>
      </c>
      <c r="T601">
        <v>156210</v>
      </c>
      <c r="U601" t="s">
        <v>563</v>
      </c>
      <c r="V601" t="s">
        <v>564</v>
      </c>
      <c r="W601">
        <v>1985</v>
      </c>
    </row>
    <row r="602" spans="1:23">
      <c r="A602">
        <v>7487947</v>
      </c>
      <c r="B602" t="s">
        <v>299</v>
      </c>
      <c r="C602" s="4" t="s">
        <v>24</v>
      </c>
      <c r="D602" t="s">
        <v>113</v>
      </c>
      <c r="E602" t="s">
        <v>114</v>
      </c>
      <c r="F602" t="s">
        <v>68</v>
      </c>
      <c r="G602" t="s">
        <v>50</v>
      </c>
      <c r="H602" t="s">
        <v>28</v>
      </c>
      <c r="I602">
        <v>0.50700000000000001</v>
      </c>
      <c r="J602">
        <v>0.46500000000000002</v>
      </c>
      <c r="K602">
        <v>0.55400000000000005</v>
      </c>
      <c r="L602" t="s">
        <v>29</v>
      </c>
      <c r="M602" t="s">
        <v>30</v>
      </c>
      <c r="N602" t="s">
        <v>30</v>
      </c>
      <c r="O602" t="s">
        <v>31</v>
      </c>
      <c r="Q602">
        <v>4</v>
      </c>
      <c r="R602" t="s">
        <v>32</v>
      </c>
      <c r="S602" t="s">
        <v>115</v>
      </c>
      <c r="T602">
        <v>12890</v>
      </c>
      <c r="U602" t="s">
        <v>116</v>
      </c>
      <c r="V602" t="s">
        <v>117</v>
      </c>
      <c r="W602">
        <v>1988</v>
      </c>
    </row>
    <row r="603" spans="1:23">
      <c r="A603">
        <v>7487947</v>
      </c>
      <c r="B603" t="s">
        <v>299</v>
      </c>
      <c r="C603" s="4" t="s">
        <v>24</v>
      </c>
      <c r="D603" t="s">
        <v>583</v>
      </c>
      <c r="E603" t="s">
        <v>584</v>
      </c>
      <c r="H603" t="s">
        <v>28</v>
      </c>
      <c r="I603">
        <v>0.3</v>
      </c>
      <c r="L603" t="s">
        <v>29</v>
      </c>
      <c r="M603" t="s">
        <v>30</v>
      </c>
      <c r="N603" t="s">
        <v>30</v>
      </c>
      <c r="O603" t="s">
        <v>31</v>
      </c>
      <c r="Q603">
        <v>4</v>
      </c>
      <c r="R603" t="s">
        <v>32</v>
      </c>
      <c r="S603" t="s">
        <v>585</v>
      </c>
      <c r="T603">
        <v>65402</v>
      </c>
      <c r="U603" t="s">
        <v>586</v>
      </c>
      <c r="V603" t="s">
        <v>587</v>
      </c>
      <c r="W603">
        <v>2002</v>
      </c>
    </row>
    <row r="604" spans="1:23">
      <c r="A604">
        <v>7487947</v>
      </c>
      <c r="B604" t="s">
        <v>299</v>
      </c>
      <c r="C604" s="4" t="s">
        <v>24</v>
      </c>
      <c r="D604" t="s">
        <v>583</v>
      </c>
      <c r="E604" t="s">
        <v>584</v>
      </c>
      <c r="H604" t="s">
        <v>28</v>
      </c>
      <c r="I604">
        <v>0.2</v>
      </c>
      <c r="L604" t="s">
        <v>29</v>
      </c>
      <c r="M604" t="s">
        <v>30</v>
      </c>
      <c r="N604" t="s">
        <v>30</v>
      </c>
      <c r="O604" t="s">
        <v>31</v>
      </c>
      <c r="Q604">
        <v>4</v>
      </c>
      <c r="R604" t="s">
        <v>32</v>
      </c>
      <c r="S604" t="s">
        <v>585</v>
      </c>
      <c r="T604">
        <v>65402</v>
      </c>
      <c r="U604" t="s">
        <v>586</v>
      </c>
      <c r="V604" t="s">
        <v>587</v>
      </c>
      <c r="W604">
        <v>2002</v>
      </c>
    </row>
    <row r="605" spans="1:23">
      <c r="A605">
        <v>7487947</v>
      </c>
      <c r="B605" t="s">
        <v>299</v>
      </c>
      <c r="C605" s="4" t="s">
        <v>24</v>
      </c>
      <c r="D605" t="s">
        <v>581</v>
      </c>
      <c r="E605" t="s">
        <v>582</v>
      </c>
      <c r="F605" t="s">
        <v>145</v>
      </c>
      <c r="G605" t="s">
        <v>27</v>
      </c>
      <c r="H605" t="s">
        <v>28</v>
      </c>
      <c r="I605">
        <v>1.8140000000000001</v>
      </c>
      <c r="J605">
        <v>1</v>
      </c>
      <c r="K605">
        <v>3.3</v>
      </c>
      <c r="L605" t="s">
        <v>29</v>
      </c>
      <c r="M605" t="s">
        <v>30</v>
      </c>
      <c r="N605" t="s">
        <v>30</v>
      </c>
      <c r="O605" t="s">
        <v>31</v>
      </c>
      <c r="Q605">
        <v>4</v>
      </c>
      <c r="R605" t="s">
        <v>32</v>
      </c>
      <c r="S605" t="s">
        <v>562</v>
      </c>
      <c r="T605">
        <v>156210</v>
      </c>
      <c r="U605" t="s">
        <v>563</v>
      </c>
      <c r="V605" t="s">
        <v>564</v>
      </c>
      <c r="W605">
        <v>1985</v>
      </c>
    </row>
    <row r="606" spans="1:23">
      <c r="A606">
        <v>7487947</v>
      </c>
      <c r="B606" t="s">
        <v>299</v>
      </c>
      <c r="C606" s="4" t="s">
        <v>24</v>
      </c>
      <c r="D606" t="s">
        <v>118</v>
      </c>
      <c r="E606" t="s">
        <v>119</v>
      </c>
      <c r="G606" t="s">
        <v>27</v>
      </c>
      <c r="H606" t="s">
        <v>28</v>
      </c>
      <c r="I606">
        <v>3.85</v>
      </c>
      <c r="J606">
        <v>3.234</v>
      </c>
      <c r="K606">
        <v>4.5810000000000004</v>
      </c>
      <c r="L606" t="s">
        <v>29</v>
      </c>
      <c r="M606" t="s">
        <v>30</v>
      </c>
      <c r="N606" t="s">
        <v>30</v>
      </c>
      <c r="O606" t="s">
        <v>31</v>
      </c>
      <c r="Q606">
        <v>4</v>
      </c>
      <c r="R606" t="s">
        <v>32</v>
      </c>
      <c r="S606" t="s">
        <v>588</v>
      </c>
      <c r="T606">
        <v>597</v>
      </c>
      <c r="U606" t="s">
        <v>589</v>
      </c>
      <c r="V606" t="s">
        <v>590</v>
      </c>
      <c r="W606">
        <v>1980</v>
      </c>
    </row>
    <row r="607" spans="1:23">
      <c r="A607">
        <v>7487947</v>
      </c>
      <c r="B607" t="s">
        <v>299</v>
      </c>
      <c r="C607" s="4" t="s">
        <v>24</v>
      </c>
      <c r="D607" t="s">
        <v>581</v>
      </c>
      <c r="E607" t="s">
        <v>582</v>
      </c>
      <c r="F607" t="s">
        <v>145</v>
      </c>
      <c r="G607" t="s">
        <v>27</v>
      </c>
      <c r="H607" t="s">
        <v>28</v>
      </c>
      <c r="I607">
        <v>1.8160000000000001</v>
      </c>
      <c r="J607">
        <v>1</v>
      </c>
      <c r="K607">
        <v>3.3</v>
      </c>
      <c r="L607" t="s">
        <v>29</v>
      </c>
      <c r="M607" t="s">
        <v>30</v>
      </c>
      <c r="N607" t="s">
        <v>30</v>
      </c>
      <c r="O607" t="s">
        <v>31</v>
      </c>
      <c r="Q607">
        <v>4</v>
      </c>
      <c r="R607" t="s">
        <v>32</v>
      </c>
      <c r="S607" t="s">
        <v>562</v>
      </c>
      <c r="T607">
        <v>156210</v>
      </c>
      <c r="U607" t="s">
        <v>563</v>
      </c>
      <c r="V607" t="s">
        <v>564</v>
      </c>
      <c r="W607">
        <v>1985</v>
      </c>
    </row>
    <row r="608" spans="1:23">
      <c r="A608">
        <v>7487947</v>
      </c>
      <c r="B608" t="s">
        <v>299</v>
      </c>
      <c r="C608" s="4" t="s">
        <v>24</v>
      </c>
      <c r="D608" t="s">
        <v>516</v>
      </c>
      <c r="E608" t="s">
        <v>517</v>
      </c>
      <c r="F608" t="s">
        <v>41</v>
      </c>
      <c r="G608" t="s">
        <v>50</v>
      </c>
      <c r="H608" t="s">
        <v>28</v>
      </c>
      <c r="I608">
        <v>8.5000000000000006E-2</v>
      </c>
      <c r="J608">
        <v>1.7999999999999999E-2</v>
      </c>
      <c r="K608">
        <v>0.39300000000000002</v>
      </c>
      <c r="L608" t="s">
        <v>29</v>
      </c>
      <c r="M608" t="s">
        <v>30</v>
      </c>
      <c r="N608" t="s">
        <v>30</v>
      </c>
      <c r="O608" t="s">
        <v>31</v>
      </c>
      <c r="Q608">
        <v>4</v>
      </c>
      <c r="R608" t="s">
        <v>32</v>
      </c>
      <c r="S608" t="s">
        <v>518</v>
      </c>
      <c r="T608">
        <v>78035</v>
      </c>
      <c r="U608" t="s">
        <v>519</v>
      </c>
      <c r="V608" t="s">
        <v>520</v>
      </c>
      <c r="W608">
        <v>2003</v>
      </c>
    </row>
    <row r="609" spans="1:23">
      <c r="A609">
        <v>7487947</v>
      </c>
      <c r="B609" t="s">
        <v>299</v>
      </c>
      <c r="C609" s="4" t="s">
        <v>24</v>
      </c>
      <c r="D609" t="s">
        <v>260</v>
      </c>
      <c r="E609" t="s">
        <v>261</v>
      </c>
      <c r="F609" t="s">
        <v>36</v>
      </c>
      <c r="G609" t="s">
        <v>73</v>
      </c>
      <c r="H609" t="s">
        <v>28</v>
      </c>
      <c r="I609">
        <v>0.38</v>
      </c>
      <c r="L609" t="s">
        <v>29</v>
      </c>
      <c r="M609" t="s">
        <v>30</v>
      </c>
      <c r="N609" t="s">
        <v>30</v>
      </c>
      <c r="O609" t="s">
        <v>31</v>
      </c>
      <c r="Q609">
        <v>4</v>
      </c>
      <c r="R609" t="s">
        <v>32</v>
      </c>
      <c r="S609" t="s">
        <v>513</v>
      </c>
      <c r="T609">
        <v>13889</v>
      </c>
      <c r="U609" t="s">
        <v>514</v>
      </c>
      <c r="V609" t="s">
        <v>515</v>
      </c>
      <c r="W609">
        <v>1979</v>
      </c>
    </row>
    <row r="610" spans="1:23">
      <c r="A610">
        <v>7487947</v>
      </c>
      <c r="B610" t="s">
        <v>299</v>
      </c>
      <c r="C610" s="4" t="s">
        <v>24</v>
      </c>
      <c r="D610" t="s">
        <v>583</v>
      </c>
      <c r="E610" t="s">
        <v>584</v>
      </c>
      <c r="H610" t="s">
        <v>28</v>
      </c>
      <c r="I610">
        <v>0.24</v>
      </c>
      <c r="L610" t="s">
        <v>29</v>
      </c>
      <c r="M610" t="s">
        <v>30</v>
      </c>
      <c r="N610" t="s">
        <v>30</v>
      </c>
      <c r="O610" t="s">
        <v>31</v>
      </c>
      <c r="Q610">
        <v>4</v>
      </c>
      <c r="R610" t="s">
        <v>32</v>
      </c>
      <c r="S610" t="s">
        <v>585</v>
      </c>
      <c r="T610">
        <v>65402</v>
      </c>
      <c r="U610" t="s">
        <v>586</v>
      </c>
      <c r="V610" t="s">
        <v>587</v>
      </c>
      <c r="W610">
        <v>2002</v>
      </c>
    </row>
    <row r="611" spans="1:23">
      <c r="A611">
        <v>7487947</v>
      </c>
      <c r="B611" t="s">
        <v>299</v>
      </c>
      <c r="C611" s="4" t="s">
        <v>24</v>
      </c>
      <c r="D611" t="s">
        <v>429</v>
      </c>
      <c r="E611" t="s">
        <v>353</v>
      </c>
      <c r="G611" t="s">
        <v>27</v>
      </c>
      <c r="H611" t="s">
        <v>28</v>
      </c>
      <c r="I611">
        <v>0.64100000000000001</v>
      </c>
      <c r="J611">
        <v>0.24</v>
      </c>
      <c r="K611">
        <v>0.92</v>
      </c>
      <c r="L611" t="s">
        <v>29</v>
      </c>
      <c r="M611" t="s">
        <v>30</v>
      </c>
      <c r="N611" t="s">
        <v>30</v>
      </c>
      <c r="O611" t="s">
        <v>31</v>
      </c>
      <c r="Q611">
        <v>4</v>
      </c>
      <c r="R611" t="s">
        <v>32</v>
      </c>
      <c r="S611" t="s">
        <v>591</v>
      </c>
      <c r="T611">
        <v>8294</v>
      </c>
      <c r="U611" t="s">
        <v>592</v>
      </c>
      <c r="V611" t="s">
        <v>593</v>
      </c>
      <c r="W611">
        <v>1992</v>
      </c>
    </row>
    <row r="612" spans="1:23">
      <c r="A612">
        <v>7487947</v>
      </c>
      <c r="B612" t="s">
        <v>299</v>
      </c>
      <c r="C612" s="4" t="s">
        <v>24</v>
      </c>
      <c r="D612" t="s">
        <v>594</v>
      </c>
      <c r="E612" t="s">
        <v>595</v>
      </c>
      <c r="F612" t="s">
        <v>68</v>
      </c>
      <c r="G612" t="s">
        <v>27</v>
      </c>
      <c r="H612" t="s">
        <v>28</v>
      </c>
      <c r="I612">
        <v>0.13469999999999999</v>
      </c>
      <c r="L612" t="s">
        <v>29</v>
      </c>
      <c r="M612" t="s">
        <v>30</v>
      </c>
      <c r="N612" t="s">
        <v>30</v>
      </c>
      <c r="O612" t="s">
        <v>31</v>
      </c>
      <c r="Q612">
        <v>4</v>
      </c>
      <c r="R612" t="s">
        <v>32</v>
      </c>
      <c r="S612" t="s">
        <v>596</v>
      </c>
      <c r="T612">
        <v>9465</v>
      </c>
      <c r="U612" t="s">
        <v>597</v>
      </c>
      <c r="V612" t="s">
        <v>598</v>
      </c>
      <c r="W612">
        <v>1981</v>
      </c>
    </row>
    <row r="613" spans="1:23">
      <c r="A613">
        <v>7487947</v>
      </c>
      <c r="B613" t="s">
        <v>299</v>
      </c>
      <c r="C613" s="4" t="s">
        <v>24</v>
      </c>
      <c r="D613" t="s">
        <v>316</v>
      </c>
      <c r="E613" t="s">
        <v>237</v>
      </c>
      <c r="G613" t="s">
        <v>50</v>
      </c>
      <c r="H613" t="s">
        <v>28</v>
      </c>
      <c r="I613">
        <v>0.314</v>
      </c>
      <c r="J613">
        <v>0.25700000000000001</v>
      </c>
      <c r="K613">
        <v>0.371</v>
      </c>
      <c r="L613" t="s">
        <v>29</v>
      </c>
      <c r="M613" t="s">
        <v>30</v>
      </c>
      <c r="N613" t="s">
        <v>30</v>
      </c>
      <c r="O613" t="s">
        <v>31</v>
      </c>
      <c r="Q613">
        <v>4</v>
      </c>
      <c r="R613" t="s">
        <v>32</v>
      </c>
      <c r="S613" t="s">
        <v>313</v>
      </c>
      <c r="T613">
        <v>10721</v>
      </c>
      <c r="U613" t="s">
        <v>317</v>
      </c>
      <c r="V613" t="s">
        <v>318</v>
      </c>
      <c r="W613">
        <v>1981</v>
      </c>
    </row>
    <row r="614" spans="1:23">
      <c r="A614">
        <v>7487947</v>
      </c>
      <c r="B614" t="s">
        <v>299</v>
      </c>
      <c r="C614" s="4" t="s">
        <v>24</v>
      </c>
      <c r="D614" t="s">
        <v>345</v>
      </c>
      <c r="E614" t="s">
        <v>237</v>
      </c>
      <c r="G614" t="s">
        <v>27</v>
      </c>
      <c r="H614" t="s">
        <v>28</v>
      </c>
      <c r="I614">
        <v>1.8</v>
      </c>
      <c r="L614" t="s">
        <v>29</v>
      </c>
      <c r="M614" t="s">
        <v>30</v>
      </c>
      <c r="N614" t="s">
        <v>30</v>
      </c>
      <c r="O614" t="s">
        <v>31</v>
      </c>
      <c r="Q614">
        <v>4</v>
      </c>
      <c r="R614" t="s">
        <v>32</v>
      </c>
      <c r="S614" t="s">
        <v>599</v>
      </c>
      <c r="T614">
        <v>5840</v>
      </c>
      <c r="U614" t="s">
        <v>600</v>
      </c>
      <c r="V614" t="s">
        <v>601</v>
      </c>
      <c r="W614">
        <v>1978</v>
      </c>
    </row>
    <row r="615" spans="1:23">
      <c r="A615">
        <v>7487947</v>
      </c>
      <c r="B615" t="s">
        <v>299</v>
      </c>
      <c r="C615" s="4" t="s">
        <v>24</v>
      </c>
      <c r="D615" t="s">
        <v>541</v>
      </c>
      <c r="E615" t="s">
        <v>542</v>
      </c>
      <c r="G615" t="s">
        <v>50</v>
      </c>
      <c r="H615" t="s">
        <v>28</v>
      </c>
      <c r="I615">
        <v>0.13</v>
      </c>
      <c r="J615">
        <v>0.12</v>
      </c>
      <c r="K615">
        <v>0.15</v>
      </c>
      <c r="L615" t="s">
        <v>29</v>
      </c>
      <c r="M615" t="s">
        <v>30</v>
      </c>
      <c r="N615" t="s">
        <v>30</v>
      </c>
      <c r="O615" t="s">
        <v>31</v>
      </c>
      <c r="Q615">
        <v>4</v>
      </c>
      <c r="R615" t="s">
        <v>32</v>
      </c>
      <c r="S615" t="s">
        <v>602</v>
      </c>
      <c r="T615">
        <v>60186</v>
      </c>
      <c r="U615" t="s">
        <v>603</v>
      </c>
      <c r="V615" t="s">
        <v>604</v>
      </c>
      <c r="W615">
        <v>1997</v>
      </c>
    </row>
    <row r="616" spans="1:23">
      <c r="A616">
        <v>7487947</v>
      </c>
      <c r="B616" t="s">
        <v>299</v>
      </c>
      <c r="C616" s="4" t="s">
        <v>24</v>
      </c>
      <c r="D616" t="s">
        <v>397</v>
      </c>
      <c r="E616" t="s">
        <v>398</v>
      </c>
      <c r="F616" t="s">
        <v>41</v>
      </c>
      <c r="G616" t="s">
        <v>50</v>
      </c>
      <c r="H616" t="s">
        <v>28</v>
      </c>
      <c r="I616">
        <v>0.161</v>
      </c>
      <c r="J616">
        <v>0.156</v>
      </c>
      <c r="K616">
        <v>0.16600000000000001</v>
      </c>
      <c r="L616" t="s">
        <v>29</v>
      </c>
      <c r="M616" t="s">
        <v>30</v>
      </c>
      <c r="N616" t="s">
        <v>30</v>
      </c>
      <c r="O616" t="s">
        <v>31</v>
      </c>
      <c r="Q616">
        <v>4</v>
      </c>
      <c r="R616" t="s">
        <v>32</v>
      </c>
      <c r="S616" t="s">
        <v>399</v>
      </c>
      <c r="T616">
        <v>67698</v>
      </c>
      <c r="U616" t="s">
        <v>400</v>
      </c>
      <c r="V616" t="s">
        <v>401</v>
      </c>
      <c r="W616">
        <v>2000</v>
      </c>
    </row>
    <row r="617" spans="1:23">
      <c r="A617">
        <v>7487947</v>
      </c>
      <c r="B617" t="s">
        <v>299</v>
      </c>
      <c r="C617" s="4" t="s">
        <v>24</v>
      </c>
      <c r="D617" t="s">
        <v>402</v>
      </c>
      <c r="E617" t="s">
        <v>403</v>
      </c>
      <c r="G617" t="s">
        <v>136</v>
      </c>
      <c r="H617" t="s">
        <v>28</v>
      </c>
      <c r="I617">
        <v>0.1</v>
      </c>
      <c r="J617">
        <v>7.5999999999999998E-2</v>
      </c>
      <c r="K617">
        <v>0.13100000000000001</v>
      </c>
      <c r="L617" t="s">
        <v>29</v>
      </c>
      <c r="M617" t="s">
        <v>30</v>
      </c>
      <c r="N617" t="s">
        <v>30</v>
      </c>
      <c r="O617" t="s">
        <v>31</v>
      </c>
      <c r="Q617">
        <v>4</v>
      </c>
      <c r="R617" t="s">
        <v>32</v>
      </c>
      <c r="S617" t="s">
        <v>404</v>
      </c>
      <c r="T617">
        <v>169915</v>
      </c>
      <c r="U617" t="s">
        <v>405</v>
      </c>
      <c r="V617" t="s">
        <v>406</v>
      </c>
      <c r="W617">
        <v>2013</v>
      </c>
    </row>
    <row r="618" spans="1:23">
      <c r="A618">
        <v>7487947</v>
      </c>
      <c r="B618" t="s">
        <v>299</v>
      </c>
      <c r="C618" s="4" t="s">
        <v>24</v>
      </c>
      <c r="D618" t="s">
        <v>410</v>
      </c>
      <c r="E618" t="s">
        <v>411</v>
      </c>
      <c r="F618" t="s">
        <v>41</v>
      </c>
      <c r="G618" t="s">
        <v>50</v>
      </c>
      <c r="H618" t="s">
        <v>28</v>
      </c>
      <c r="I618">
        <v>0.16800000000000001</v>
      </c>
      <c r="J618">
        <v>0.157</v>
      </c>
      <c r="K618">
        <v>0.18</v>
      </c>
      <c r="L618" t="s">
        <v>29</v>
      </c>
      <c r="M618" t="s">
        <v>30</v>
      </c>
      <c r="N618" t="s">
        <v>30</v>
      </c>
      <c r="O618" t="s">
        <v>31</v>
      </c>
      <c r="Q618">
        <v>4</v>
      </c>
      <c r="R618" t="s">
        <v>32</v>
      </c>
      <c r="S618" t="s">
        <v>399</v>
      </c>
      <c r="T618">
        <v>67698</v>
      </c>
      <c r="U618" t="s">
        <v>400</v>
      </c>
      <c r="V618" t="s">
        <v>401</v>
      </c>
      <c r="W618">
        <v>2000</v>
      </c>
    </row>
    <row r="619" spans="1:23">
      <c r="A619">
        <v>7487947</v>
      </c>
      <c r="B619" t="s">
        <v>299</v>
      </c>
      <c r="C619" s="4" t="s">
        <v>24</v>
      </c>
      <c r="D619" t="s">
        <v>412</v>
      </c>
      <c r="E619" t="s">
        <v>413</v>
      </c>
      <c r="F619" t="s">
        <v>36</v>
      </c>
      <c r="G619" t="s">
        <v>50</v>
      </c>
      <c r="H619" t="s">
        <v>28</v>
      </c>
      <c r="I619">
        <v>3.25</v>
      </c>
      <c r="L619" t="s">
        <v>29</v>
      </c>
      <c r="M619" t="s">
        <v>30</v>
      </c>
      <c r="N619" t="s">
        <v>30</v>
      </c>
      <c r="O619" t="s">
        <v>31</v>
      </c>
      <c r="Q619">
        <v>4</v>
      </c>
      <c r="R619" t="s">
        <v>32</v>
      </c>
      <c r="S619" t="s">
        <v>414</v>
      </c>
      <c r="T619">
        <v>11326</v>
      </c>
      <c r="U619" t="s">
        <v>415</v>
      </c>
      <c r="V619" t="s">
        <v>416</v>
      </c>
      <c r="W619">
        <v>1981</v>
      </c>
    </row>
    <row r="620" spans="1:23">
      <c r="A620">
        <v>7487947</v>
      </c>
      <c r="B620" t="s">
        <v>299</v>
      </c>
      <c r="C620" s="4" t="s">
        <v>24</v>
      </c>
      <c r="D620" t="s">
        <v>516</v>
      </c>
      <c r="E620" t="s">
        <v>517</v>
      </c>
      <c r="H620" t="s">
        <v>28</v>
      </c>
      <c r="I620">
        <v>0.1128</v>
      </c>
      <c r="L620" t="s">
        <v>29</v>
      </c>
      <c r="M620" t="s">
        <v>30</v>
      </c>
      <c r="N620" t="s">
        <v>30</v>
      </c>
      <c r="O620" t="s">
        <v>31</v>
      </c>
      <c r="Q620">
        <v>4</v>
      </c>
      <c r="R620" t="s">
        <v>32</v>
      </c>
      <c r="S620" t="s">
        <v>605</v>
      </c>
      <c r="T620">
        <v>17725</v>
      </c>
      <c r="U620" t="s">
        <v>606</v>
      </c>
      <c r="V620" t="s">
        <v>607</v>
      </c>
      <c r="W620">
        <v>1988</v>
      </c>
    </row>
    <row r="621" spans="1:23">
      <c r="A621">
        <v>7487947</v>
      </c>
      <c r="B621" t="s">
        <v>299</v>
      </c>
      <c r="C621" s="4" t="s">
        <v>24</v>
      </c>
      <c r="D621" t="s">
        <v>594</v>
      </c>
      <c r="E621" t="s">
        <v>595</v>
      </c>
      <c r="F621" t="s">
        <v>159</v>
      </c>
      <c r="G621" t="s">
        <v>27</v>
      </c>
      <c r="H621" t="s">
        <v>28</v>
      </c>
      <c r="I621">
        <v>5.0799999999999998E-2</v>
      </c>
      <c r="L621" t="s">
        <v>29</v>
      </c>
      <c r="M621" t="s">
        <v>30</v>
      </c>
      <c r="N621" t="s">
        <v>30</v>
      </c>
      <c r="O621" t="s">
        <v>31</v>
      </c>
      <c r="Q621">
        <v>4</v>
      </c>
      <c r="R621" t="s">
        <v>32</v>
      </c>
      <c r="S621" t="s">
        <v>596</v>
      </c>
      <c r="T621">
        <v>9465</v>
      </c>
      <c r="U621" t="s">
        <v>597</v>
      </c>
      <c r="V621" t="s">
        <v>598</v>
      </c>
      <c r="W621">
        <v>1981</v>
      </c>
    </row>
    <row r="622" spans="1:23">
      <c r="A622">
        <v>7487947</v>
      </c>
      <c r="B622" t="s">
        <v>299</v>
      </c>
      <c r="C622" s="4" t="s">
        <v>24</v>
      </c>
      <c r="D622" t="s">
        <v>594</v>
      </c>
      <c r="E622" t="s">
        <v>595</v>
      </c>
      <c r="F622" t="s">
        <v>159</v>
      </c>
      <c r="G622" t="s">
        <v>27</v>
      </c>
      <c r="H622" t="s">
        <v>28</v>
      </c>
      <c r="I622">
        <v>7.8600000000000007E-3</v>
      </c>
      <c r="L622" t="s">
        <v>29</v>
      </c>
      <c r="M622" t="s">
        <v>30</v>
      </c>
      <c r="N622" t="s">
        <v>30</v>
      </c>
      <c r="O622" t="s">
        <v>31</v>
      </c>
      <c r="Q622">
        <v>4</v>
      </c>
      <c r="R622" t="s">
        <v>32</v>
      </c>
      <c r="S622" t="s">
        <v>596</v>
      </c>
      <c r="T622">
        <v>9465</v>
      </c>
      <c r="U622" t="s">
        <v>597</v>
      </c>
      <c r="V622" t="s">
        <v>598</v>
      </c>
      <c r="W622">
        <v>1981</v>
      </c>
    </row>
    <row r="623" spans="1:23">
      <c r="A623">
        <v>7487947</v>
      </c>
      <c r="B623" t="s">
        <v>299</v>
      </c>
      <c r="C623" s="4" t="s">
        <v>24</v>
      </c>
      <c r="D623" t="s">
        <v>594</v>
      </c>
      <c r="E623" t="s">
        <v>595</v>
      </c>
      <c r="F623" t="s">
        <v>68</v>
      </c>
      <c r="G623" t="s">
        <v>27</v>
      </c>
      <c r="H623" t="s">
        <v>28</v>
      </c>
      <c r="I623">
        <v>7.4899999999999994E-2</v>
      </c>
      <c r="L623" t="s">
        <v>29</v>
      </c>
      <c r="M623" t="s">
        <v>30</v>
      </c>
      <c r="N623" t="s">
        <v>30</v>
      </c>
      <c r="O623" t="s">
        <v>31</v>
      </c>
      <c r="Q623">
        <v>4</v>
      </c>
      <c r="R623" t="s">
        <v>32</v>
      </c>
      <c r="S623" t="s">
        <v>596</v>
      </c>
      <c r="T623">
        <v>9465</v>
      </c>
      <c r="U623" t="s">
        <v>597</v>
      </c>
      <c r="V623" t="s">
        <v>598</v>
      </c>
      <c r="W623">
        <v>1981</v>
      </c>
    </row>
    <row r="624" spans="1:23">
      <c r="A624">
        <v>7487947</v>
      </c>
      <c r="B624" t="s">
        <v>299</v>
      </c>
      <c r="C624" s="4" t="s">
        <v>24</v>
      </c>
      <c r="D624" t="s">
        <v>581</v>
      </c>
      <c r="E624" t="s">
        <v>582</v>
      </c>
      <c r="F624" t="s">
        <v>145</v>
      </c>
      <c r="G624" t="s">
        <v>27</v>
      </c>
      <c r="H624" t="s">
        <v>28</v>
      </c>
      <c r="I624">
        <v>1.5569999999999999</v>
      </c>
      <c r="J624">
        <v>1.25</v>
      </c>
      <c r="K624">
        <v>2.0070000000000001</v>
      </c>
      <c r="L624" t="s">
        <v>29</v>
      </c>
      <c r="M624" t="s">
        <v>30</v>
      </c>
      <c r="N624" t="s">
        <v>30</v>
      </c>
      <c r="O624" t="s">
        <v>31</v>
      </c>
      <c r="Q624">
        <v>4</v>
      </c>
      <c r="R624" t="s">
        <v>32</v>
      </c>
      <c r="S624" t="s">
        <v>562</v>
      </c>
      <c r="T624">
        <v>156210</v>
      </c>
      <c r="U624" t="s">
        <v>563</v>
      </c>
      <c r="V624" t="s">
        <v>564</v>
      </c>
      <c r="W624">
        <v>1985</v>
      </c>
    </row>
    <row r="625" spans="1:23">
      <c r="A625">
        <v>7487947</v>
      </c>
      <c r="B625" t="s">
        <v>299</v>
      </c>
      <c r="C625" s="4" t="s">
        <v>24</v>
      </c>
      <c r="D625" t="s">
        <v>118</v>
      </c>
      <c r="E625" t="s">
        <v>119</v>
      </c>
      <c r="G625" t="s">
        <v>27</v>
      </c>
      <c r="H625" t="s">
        <v>28</v>
      </c>
      <c r="I625">
        <v>48</v>
      </c>
      <c r="J625">
        <v>43.268000000000001</v>
      </c>
      <c r="K625">
        <v>53.313000000000002</v>
      </c>
      <c r="L625" t="s">
        <v>29</v>
      </c>
      <c r="M625" t="s">
        <v>30</v>
      </c>
      <c r="N625" t="s">
        <v>30</v>
      </c>
      <c r="O625" t="s">
        <v>31</v>
      </c>
      <c r="Q625">
        <v>4</v>
      </c>
      <c r="R625" t="s">
        <v>32</v>
      </c>
      <c r="S625" t="s">
        <v>588</v>
      </c>
      <c r="T625">
        <v>597</v>
      </c>
      <c r="U625" t="s">
        <v>589</v>
      </c>
      <c r="V625" t="s">
        <v>590</v>
      </c>
      <c r="W625">
        <v>1980</v>
      </c>
    </row>
    <row r="626" spans="1:23">
      <c r="A626">
        <v>7487947</v>
      </c>
      <c r="B626" t="s">
        <v>299</v>
      </c>
      <c r="C626" s="4" t="s">
        <v>24</v>
      </c>
      <c r="D626" t="s">
        <v>345</v>
      </c>
      <c r="E626" t="s">
        <v>237</v>
      </c>
      <c r="G626" t="s">
        <v>27</v>
      </c>
      <c r="H626" t="s">
        <v>28</v>
      </c>
      <c r="I626">
        <v>1.3</v>
      </c>
      <c r="L626" t="s">
        <v>29</v>
      </c>
      <c r="M626" t="s">
        <v>30</v>
      </c>
      <c r="N626" t="s">
        <v>30</v>
      </c>
      <c r="O626" t="s">
        <v>31</v>
      </c>
      <c r="Q626">
        <v>4</v>
      </c>
      <c r="R626" t="s">
        <v>32</v>
      </c>
      <c r="S626" t="s">
        <v>599</v>
      </c>
      <c r="T626">
        <v>5841</v>
      </c>
      <c r="U626" t="s">
        <v>608</v>
      </c>
      <c r="V626" t="s">
        <v>609</v>
      </c>
      <c r="W626">
        <v>1978</v>
      </c>
    </row>
    <row r="627" spans="1:23">
      <c r="A627">
        <v>7487947</v>
      </c>
      <c r="B627" t="s">
        <v>299</v>
      </c>
      <c r="C627" s="4" t="s">
        <v>24</v>
      </c>
      <c r="D627" t="s">
        <v>516</v>
      </c>
      <c r="E627" t="s">
        <v>517</v>
      </c>
      <c r="F627" t="s">
        <v>41</v>
      </c>
      <c r="G627" t="s">
        <v>50</v>
      </c>
      <c r="H627" t="s">
        <v>28</v>
      </c>
      <c r="I627">
        <v>0.2</v>
      </c>
      <c r="J627">
        <v>9.0999999999999998E-2</v>
      </c>
      <c r="K627">
        <v>0.439</v>
      </c>
      <c r="L627" t="s">
        <v>29</v>
      </c>
      <c r="M627" t="s">
        <v>30</v>
      </c>
      <c r="N627" t="s">
        <v>30</v>
      </c>
      <c r="O627" t="s">
        <v>31</v>
      </c>
      <c r="Q627">
        <v>4</v>
      </c>
      <c r="R627" t="s">
        <v>32</v>
      </c>
      <c r="S627" t="s">
        <v>518</v>
      </c>
      <c r="T627">
        <v>78035</v>
      </c>
      <c r="U627" t="s">
        <v>519</v>
      </c>
      <c r="V627" t="s">
        <v>520</v>
      </c>
      <c r="W627">
        <v>2003</v>
      </c>
    </row>
    <row r="628" spans="1:23">
      <c r="A628">
        <v>7487947</v>
      </c>
      <c r="B628" t="s">
        <v>299</v>
      </c>
      <c r="C628" s="4" t="s">
        <v>24</v>
      </c>
      <c r="D628" t="s">
        <v>345</v>
      </c>
      <c r="E628" t="s">
        <v>237</v>
      </c>
      <c r="G628" t="s">
        <v>73</v>
      </c>
      <c r="H628" t="s">
        <v>28</v>
      </c>
      <c r="I628">
        <v>1.21</v>
      </c>
      <c r="J628">
        <v>0.68</v>
      </c>
      <c r="K628">
        <v>2.15</v>
      </c>
      <c r="L628" t="s">
        <v>29</v>
      </c>
      <c r="M628" t="s">
        <v>30</v>
      </c>
      <c r="N628" t="s">
        <v>30</v>
      </c>
      <c r="O628" t="s">
        <v>31</v>
      </c>
      <c r="Q628">
        <v>4</v>
      </c>
      <c r="R628" t="s">
        <v>32</v>
      </c>
      <c r="S628" t="s">
        <v>610</v>
      </c>
      <c r="T628">
        <v>81095</v>
      </c>
      <c r="U628" t="s">
        <v>611</v>
      </c>
      <c r="V628" t="s">
        <v>612</v>
      </c>
      <c r="W628">
        <v>2005</v>
      </c>
    </row>
    <row r="629" spans="1:23">
      <c r="A629">
        <v>7487947</v>
      </c>
      <c r="B629" t="s">
        <v>299</v>
      </c>
      <c r="C629" s="4" t="s">
        <v>24</v>
      </c>
      <c r="D629" t="s">
        <v>382</v>
      </c>
      <c r="E629" t="s">
        <v>383</v>
      </c>
      <c r="H629" t="s">
        <v>28</v>
      </c>
      <c r="J629">
        <v>0.2</v>
      </c>
      <c r="K629">
        <v>0.4</v>
      </c>
      <c r="L629" t="s">
        <v>29</v>
      </c>
      <c r="M629" t="s">
        <v>30</v>
      </c>
      <c r="N629" t="s">
        <v>30</v>
      </c>
      <c r="O629" t="s">
        <v>31</v>
      </c>
      <c r="Q629">
        <v>4</v>
      </c>
      <c r="R629" t="s">
        <v>32</v>
      </c>
      <c r="S629" t="s">
        <v>417</v>
      </c>
      <c r="T629">
        <v>19233</v>
      </c>
      <c r="U629" t="s">
        <v>418</v>
      </c>
      <c r="V629" t="s">
        <v>419</v>
      </c>
      <c r="W629">
        <v>1994</v>
      </c>
    </row>
    <row r="630" spans="1:23">
      <c r="A630">
        <v>7487947</v>
      </c>
      <c r="B630" t="s">
        <v>299</v>
      </c>
      <c r="C630" s="4" t="s">
        <v>24</v>
      </c>
      <c r="D630" t="s">
        <v>345</v>
      </c>
      <c r="E630" t="s">
        <v>237</v>
      </c>
      <c r="G630" t="s">
        <v>50</v>
      </c>
      <c r="H630" t="s">
        <v>28</v>
      </c>
      <c r="I630">
        <v>1.1499999999999999</v>
      </c>
      <c r="L630" t="s">
        <v>29</v>
      </c>
      <c r="M630" t="s">
        <v>30</v>
      </c>
      <c r="N630" t="s">
        <v>30</v>
      </c>
      <c r="O630" t="s">
        <v>31</v>
      </c>
      <c r="Q630">
        <v>4</v>
      </c>
      <c r="R630" t="s">
        <v>32</v>
      </c>
      <c r="S630" t="s">
        <v>613</v>
      </c>
      <c r="T630">
        <v>13692</v>
      </c>
      <c r="U630" t="s">
        <v>614</v>
      </c>
      <c r="V630" t="s">
        <v>615</v>
      </c>
      <c r="W630">
        <v>1994</v>
      </c>
    </row>
    <row r="631" spans="1:23">
      <c r="A631">
        <v>7487947</v>
      </c>
      <c r="B631" t="s">
        <v>299</v>
      </c>
      <c r="C631" s="4" t="s">
        <v>24</v>
      </c>
      <c r="D631" t="s">
        <v>39</v>
      </c>
      <c r="E631" t="s">
        <v>40</v>
      </c>
      <c r="G631" t="s">
        <v>27</v>
      </c>
      <c r="H631" t="s">
        <v>28</v>
      </c>
      <c r="I631">
        <v>0.18</v>
      </c>
      <c r="J631">
        <v>0.1</v>
      </c>
      <c r="K631">
        <v>0.3</v>
      </c>
      <c r="L631" t="s">
        <v>29</v>
      </c>
      <c r="M631" t="s">
        <v>30</v>
      </c>
      <c r="N631" t="s">
        <v>30</v>
      </c>
      <c r="O631" t="s">
        <v>31</v>
      </c>
      <c r="Q631">
        <v>4</v>
      </c>
      <c r="R631" t="s">
        <v>32</v>
      </c>
      <c r="S631" t="s">
        <v>54</v>
      </c>
      <c r="T631">
        <v>568</v>
      </c>
      <c r="U631" t="s">
        <v>55</v>
      </c>
      <c r="V631" t="s">
        <v>56</v>
      </c>
      <c r="W631">
        <v>1980</v>
      </c>
    </row>
    <row r="632" spans="1:23">
      <c r="A632">
        <v>7487947</v>
      </c>
      <c r="B632" t="s">
        <v>299</v>
      </c>
      <c r="C632" s="4" t="s">
        <v>24</v>
      </c>
      <c r="D632" t="s">
        <v>345</v>
      </c>
      <c r="E632" t="s">
        <v>237</v>
      </c>
      <c r="G632" t="s">
        <v>27</v>
      </c>
      <c r="I632">
        <v>0.76</v>
      </c>
      <c r="L632" t="s">
        <v>29</v>
      </c>
      <c r="M632" t="s">
        <v>30</v>
      </c>
      <c r="N632" t="s">
        <v>30</v>
      </c>
      <c r="O632" t="s">
        <v>31</v>
      </c>
      <c r="Q632">
        <v>4</v>
      </c>
      <c r="R632" t="s">
        <v>32</v>
      </c>
      <c r="S632" t="s">
        <v>616</v>
      </c>
      <c r="T632">
        <v>9289</v>
      </c>
      <c r="U632" t="s">
        <v>617</v>
      </c>
      <c r="V632" t="s">
        <v>618</v>
      </c>
      <c r="W632">
        <v>1990</v>
      </c>
    </row>
    <row r="633" spans="1:23">
      <c r="A633">
        <v>7487947</v>
      </c>
      <c r="B633" t="s">
        <v>299</v>
      </c>
      <c r="C633" s="4" t="s">
        <v>24</v>
      </c>
      <c r="D633" t="s">
        <v>420</v>
      </c>
      <c r="E633" t="s">
        <v>421</v>
      </c>
      <c r="H633" t="s">
        <v>28</v>
      </c>
      <c r="I633">
        <v>0.2</v>
      </c>
      <c r="L633" t="s">
        <v>29</v>
      </c>
      <c r="M633" t="s">
        <v>30</v>
      </c>
      <c r="N633" t="s">
        <v>30</v>
      </c>
      <c r="O633" t="s">
        <v>31</v>
      </c>
      <c r="Q633">
        <v>4</v>
      </c>
      <c r="R633" t="s">
        <v>32</v>
      </c>
      <c r="S633" t="s">
        <v>417</v>
      </c>
      <c r="T633">
        <v>19233</v>
      </c>
      <c r="U633" t="s">
        <v>418</v>
      </c>
      <c r="V633" t="s">
        <v>419</v>
      </c>
      <c r="W633">
        <v>1994</v>
      </c>
    </row>
    <row r="634" spans="1:23">
      <c r="A634">
        <v>7487947</v>
      </c>
      <c r="B634" t="s">
        <v>299</v>
      </c>
      <c r="C634" s="4" t="s">
        <v>24</v>
      </c>
      <c r="D634" t="s">
        <v>345</v>
      </c>
      <c r="E634" t="s">
        <v>237</v>
      </c>
      <c r="G634" t="s">
        <v>27</v>
      </c>
      <c r="H634" t="s">
        <v>28</v>
      </c>
      <c r="I634">
        <v>1.3</v>
      </c>
      <c r="L634" t="s">
        <v>29</v>
      </c>
      <c r="M634" t="s">
        <v>30</v>
      </c>
      <c r="N634" t="s">
        <v>30</v>
      </c>
      <c r="O634" t="s">
        <v>31</v>
      </c>
      <c r="Q634">
        <v>4</v>
      </c>
      <c r="R634" t="s">
        <v>32</v>
      </c>
      <c r="S634" t="s">
        <v>619</v>
      </c>
      <c r="T634">
        <v>5575</v>
      </c>
      <c r="U634" t="s">
        <v>620</v>
      </c>
      <c r="V634" t="s">
        <v>621</v>
      </c>
      <c r="W634">
        <v>1979</v>
      </c>
    </row>
    <row r="635" spans="1:23">
      <c r="A635">
        <v>7487947</v>
      </c>
      <c r="B635" t="s">
        <v>299</v>
      </c>
      <c r="C635" s="4" t="s">
        <v>24</v>
      </c>
      <c r="D635" t="s">
        <v>252</v>
      </c>
      <c r="E635" t="s">
        <v>253</v>
      </c>
      <c r="G635" t="s">
        <v>50</v>
      </c>
      <c r="H635" t="s">
        <v>28</v>
      </c>
      <c r="I635">
        <v>0.27060000000000001</v>
      </c>
      <c r="L635" t="s">
        <v>29</v>
      </c>
      <c r="M635" t="s">
        <v>30</v>
      </c>
      <c r="N635" t="s">
        <v>30</v>
      </c>
      <c r="O635" t="s">
        <v>31</v>
      </c>
      <c r="Q635">
        <v>4</v>
      </c>
      <c r="R635" t="s">
        <v>32</v>
      </c>
      <c r="S635" t="s">
        <v>622</v>
      </c>
      <c r="T635">
        <v>13482</v>
      </c>
      <c r="U635" t="s">
        <v>623</v>
      </c>
      <c r="V635" t="s">
        <v>624</v>
      </c>
      <c r="W635">
        <v>1993</v>
      </c>
    </row>
    <row r="636" spans="1:23">
      <c r="A636">
        <v>7487947</v>
      </c>
      <c r="B636" t="s">
        <v>299</v>
      </c>
      <c r="C636" s="4" t="s">
        <v>24</v>
      </c>
      <c r="D636" t="s">
        <v>345</v>
      </c>
      <c r="E636" t="s">
        <v>237</v>
      </c>
      <c r="H636" t="s">
        <v>28</v>
      </c>
      <c r="I636">
        <v>1.3</v>
      </c>
      <c r="L636" t="s">
        <v>29</v>
      </c>
      <c r="M636" t="s">
        <v>30</v>
      </c>
      <c r="N636" t="s">
        <v>30</v>
      </c>
      <c r="O636" t="s">
        <v>31</v>
      </c>
      <c r="Q636">
        <v>4</v>
      </c>
      <c r="R636" t="s">
        <v>32</v>
      </c>
      <c r="S636" t="s">
        <v>599</v>
      </c>
      <c r="T636">
        <v>599</v>
      </c>
      <c r="U636" t="s">
        <v>625</v>
      </c>
      <c r="V636" t="s">
        <v>626</v>
      </c>
      <c r="W636">
        <v>1980</v>
      </c>
    </row>
    <row r="637" spans="1:23">
      <c r="A637">
        <v>7487947</v>
      </c>
      <c r="B637" t="s">
        <v>299</v>
      </c>
      <c r="C637" s="4" t="s">
        <v>24</v>
      </c>
      <c r="D637" t="s">
        <v>546</v>
      </c>
      <c r="E637" t="s">
        <v>547</v>
      </c>
      <c r="H637" t="s">
        <v>28</v>
      </c>
      <c r="I637">
        <v>2</v>
      </c>
      <c r="L637" t="s">
        <v>29</v>
      </c>
      <c r="M637" t="s">
        <v>30</v>
      </c>
      <c r="N637" t="s">
        <v>30</v>
      </c>
      <c r="O637" t="s">
        <v>31</v>
      </c>
      <c r="Q637">
        <v>4</v>
      </c>
      <c r="R637" t="s">
        <v>32</v>
      </c>
      <c r="S637" t="s">
        <v>627</v>
      </c>
      <c r="T637">
        <v>51869</v>
      </c>
      <c r="U637" t="s">
        <v>628</v>
      </c>
      <c r="V637" t="s">
        <v>629</v>
      </c>
      <c r="W637">
        <v>1999</v>
      </c>
    </row>
    <row r="638" spans="1:23">
      <c r="A638">
        <v>7487947</v>
      </c>
      <c r="B638" t="s">
        <v>299</v>
      </c>
      <c r="C638" s="4" t="s">
        <v>24</v>
      </c>
      <c r="D638" t="s">
        <v>108</v>
      </c>
      <c r="E638" t="s">
        <v>109</v>
      </c>
      <c r="G638" t="s">
        <v>27</v>
      </c>
      <c r="H638" t="s">
        <v>28</v>
      </c>
      <c r="I638">
        <v>0.44</v>
      </c>
      <c r="L638" t="s">
        <v>29</v>
      </c>
      <c r="M638" t="s">
        <v>30</v>
      </c>
      <c r="N638" t="s">
        <v>30</v>
      </c>
      <c r="O638" t="s">
        <v>31</v>
      </c>
      <c r="Q638">
        <v>4</v>
      </c>
      <c r="R638" t="s">
        <v>32</v>
      </c>
      <c r="S638" t="s">
        <v>110</v>
      </c>
      <c r="T638">
        <v>280</v>
      </c>
      <c r="U638" t="s">
        <v>111</v>
      </c>
      <c r="V638" t="s">
        <v>112</v>
      </c>
      <c r="W638">
        <v>1989</v>
      </c>
    </row>
    <row r="639" spans="1:23">
      <c r="A639">
        <v>7487947</v>
      </c>
      <c r="B639" t="s">
        <v>299</v>
      </c>
      <c r="C639" s="4" t="s">
        <v>24</v>
      </c>
      <c r="D639" t="s">
        <v>324</v>
      </c>
      <c r="E639" t="s">
        <v>325</v>
      </c>
      <c r="F639" t="s">
        <v>145</v>
      </c>
      <c r="G639" t="s">
        <v>27</v>
      </c>
      <c r="H639" t="s">
        <v>28</v>
      </c>
      <c r="I639">
        <v>0.2</v>
      </c>
      <c r="L639" t="s">
        <v>29</v>
      </c>
      <c r="M639" t="s">
        <v>30</v>
      </c>
      <c r="N639" t="s">
        <v>30</v>
      </c>
      <c r="O639" t="s">
        <v>31</v>
      </c>
      <c r="Q639">
        <v>4</v>
      </c>
      <c r="R639" t="s">
        <v>32</v>
      </c>
      <c r="S639" t="s">
        <v>630</v>
      </c>
      <c r="T639">
        <v>10575</v>
      </c>
      <c r="U639" t="s">
        <v>631</v>
      </c>
      <c r="V639" t="s">
        <v>632</v>
      </c>
      <c r="W639">
        <v>1984</v>
      </c>
    </row>
    <row r="640" spans="1:23">
      <c r="A640">
        <v>7487947</v>
      </c>
      <c r="B640" t="s">
        <v>299</v>
      </c>
      <c r="C640" s="4" t="s">
        <v>24</v>
      </c>
      <c r="D640" t="s">
        <v>345</v>
      </c>
      <c r="E640" t="s">
        <v>237</v>
      </c>
      <c r="H640" t="s">
        <v>28</v>
      </c>
      <c r="I640">
        <v>2.032</v>
      </c>
      <c r="L640" t="s">
        <v>29</v>
      </c>
      <c r="M640" t="s">
        <v>30</v>
      </c>
      <c r="N640" t="s">
        <v>30</v>
      </c>
      <c r="O640" t="s">
        <v>31</v>
      </c>
      <c r="Q640">
        <v>4</v>
      </c>
      <c r="R640" t="s">
        <v>32</v>
      </c>
      <c r="S640" t="s">
        <v>633</v>
      </c>
      <c r="T640">
        <v>17836</v>
      </c>
      <c r="U640" t="s">
        <v>634</v>
      </c>
      <c r="V640" t="s">
        <v>635</v>
      </c>
      <c r="W640">
        <v>1986</v>
      </c>
    </row>
    <row r="641" spans="1:23">
      <c r="A641">
        <v>7487947</v>
      </c>
      <c r="B641" t="s">
        <v>299</v>
      </c>
      <c r="C641" s="4" t="s">
        <v>24</v>
      </c>
      <c r="D641" t="s">
        <v>324</v>
      </c>
      <c r="E641" t="s">
        <v>325</v>
      </c>
      <c r="F641" t="s">
        <v>36</v>
      </c>
      <c r="G641" t="s">
        <v>27</v>
      </c>
      <c r="H641" t="s">
        <v>28</v>
      </c>
      <c r="I641">
        <v>1</v>
      </c>
      <c r="L641" t="s">
        <v>29</v>
      </c>
      <c r="M641" t="s">
        <v>30</v>
      </c>
      <c r="N641" t="s">
        <v>30</v>
      </c>
      <c r="O641" t="s">
        <v>31</v>
      </c>
      <c r="Q641">
        <v>4</v>
      </c>
      <c r="R641" t="s">
        <v>32</v>
      </c>
      <c r="S641" t="s">
        <v>636</v>
      </c>
      <c r="T641">
        <v>3312</v>
      </c>
      <c r="U641" t="s">
        <v>637</v>
      </c>
      <c r="V641" t="s">
        <v>638</v>
      </c>
      <c r="W641">
        <v>1988</v>
      </c>
    </row>
    <row r="642" spans="1:23">
      <c r="A642">
        <v>7487947</v>
      </c>
      <c r="B642" t="s">
        <v>299</v>
      </c>
      <c r="C642" s="4" t="s">
        <v>24</v>
      </c>
      <c r="D642" t="s">
        <v>340</v>
      </c>
      <c r="E642" t="s">
        <v>341</v>
      </c>
      <c r="G642" t="s">
        <v>27</v>
      </c>
      <c r="H642" t="s">
        <v>28</v>
      </c>
      <c r="I642">
        <v>1</v>
      </c>
      <c r="L642" t="s">
        <v>29</v>
      </c>
      <c r="M642" t="s">
        <v>30</v>
      </c>
      <c r="N642" t="s">
        <v>30</v>
      </c>
      <c r="O642" t="s">
        <v>31</v>
      </c>
      <c r="Q642">
        <v>4</v>
      </c>
      <c r="R642" t="s">
        <v>32</v>
      </c>
      <c r="S642" t="s">
        <v>394</v>
      </c>
      <c r="T642">
        <v>5627</v>
      </c>
      <c r="U642" t="s">
        <v>395</v>
      </c>
      <c r="V642" t="s">
        <v>396</v>
      </c>
      <c r="W642">
        <v>1980</v>
      </c>
    </row>
    <row r="643" spans="1:23">
      <c r="A643">
        <v>7487947</v>
      </c>
      <c r="B643" t="s">
        <v>299</v>
      </c>
      <c r="C643" s="4" t="s">
        <v>24</v>
      </c>
      <c r="D643" t="s">
        <v>324</v>
      </c>
      <c r="E643" t="s">
        <v>325</v>
      </c>
      <c r="F643" t="s">
        <v>159</v>
      </c>
      <c r="G643" t="s">
        <v>27</v>
      </c>
      <c r="H643" t="s">
        <v>28</v>
      </c>
      <c r="I643">
        <v>0.1</v>
      </c>
      <c r="L643" t="s">
        <v>29</v>
      </c>
      <c r="M643" t="s">
        <v>30</v>
      </c>
      <c r="N643" t="s">
        <v>30</v>
      </c>
      <c r="O643" t="s">
        <v>31</v>
      </c>
      <c r="Q643">
        <v>4</v>
      </c>
      <c r="R643" t="s">
        <v>32</v>
      </c>
      <c r="S643" t="s">
        <v>636</v>
      </c>
      <c r="T643">
        <v>3312</v>
      </c>
      <c r="U643" t="s">
        <v>637</v>
      </c>
      <c r="V643" t="s">
        <v>638</v>
      </c>
      <c r="W643">
        <v>1988</v>
      </c>
    </row>
    <row r="644" spans="1:23">
      <c r="A644">
        <v>7487947</v>
      </c>
      <c r="B644" t="s">
        <v>299</v>
      </c>
      <c r="C644" s="4" t="s">
        <v>24</v>
      </c>
      <c r="D644" t="s">
        <v>324</v>
      </c>
      <c r="E644" t="s">
        <v>325</v>
      </c>
      <c r="F644" t="s">
        <v>41</v>
      </c>
      <c r="G644" t="s">
        <v>27</v>
      </c>
      <c r="H644" t="s">
        <v>28</v>
      </c>
      <c r="I644">
        <v>0.1</v>
      </c>
      <c r="L644" t="s">
        <v>29</v>
      </c>
      <c r="M644" t="s">
        <v>30</v>
      </c>
      <c r="N644" t="s">
        <v>30</v>
      </c>
      <c r="O644" t="s">
        <v>31</v>
      </c>
      <c r="Q644">
        <v>4</v>
      </c>
      <c r="R644" t="s">
        <v>32</v>
      </c>
      <c r="S644" t="s">
        <v>636</v>
      </c>
      <c r="T644">
        <v>3312</v>
      </c>
      <c r="U644" t="s">
        <v>637</v>
      </c>
      <c r="V644" t="s">
        <v>638</v>
      </c>
      <c r="W644">
        <v>1988</v>
      </c>
    </row>
    <row r="645" spans="1:23">
      <c r="A645">
        <v>7487947</v>
      </c>
      <c r="B645" t="s">
        <v>299</v>
      </c>
      <c r="C645" s="4" t="s">
        <v>24</v>
      </c>
      <c r="D645" t="s">
        <v>252</v>
      </c>
      <c r="E645" t="s">
        <v>253</v>
      </c>
      <c r="G645" t="s">
        <v>50</v>
      </c>
      <c r="H645" t="s">
        <v>28</v>
      </c>
      <c r="I645">
        <v>0.18</v>
      </c>
      <c r="L645" t="s">
        <v>29</v>
      </c>
      <c r="M645" t="s">
        <v>30</v>
      </c>
      <c r="N645" t="s">
        <v>30</v>
      </c>
      <c r="O645" t="s">
        <v>31</v>
      </c>
      <c r="Q645">
        <v>4</v>
      </c>
      <c r="R645" t="s">
        <v>32</v>
      </c>
      <c r="S645" t="s">
        <v>639</v>
      </c>
      <c r="T645">
        <v>14222</v>
      </c>
      <c r="U645" t="s">
        <v>640</v>
      </c>
      <c r="V645" t="s">
        <v>641</v>
      </c>
      <c r="W645">
        <v>1995</v>
      </c>
    </row>
    <row r="646" spans="1:23">
      <c r="A646">
        <v>7487947</v>
      </c>
      <c r="B646" t="s">
        <v>299</v>
      </c>
      <c r="C646" s="4" t="s">
        <v>24</v>
      </c>
      <c r="D646" t="s">
        <v>438</v>
      </c>
      <c r="E646" t="s">
        <v>439</v>
      </c>
      <c r="H646" t="s">
        <v>28</v>
      </c>
      <c r="I646">
        <v>0.1</v>
      </c>
      <c r="L646" t="s">
        <v>29</v>
      </c>
      <c r="M646" t="s">
        <v>30</v>
      </c>
      <c r="N646" t="s">
        <v>30</v>
      </c>
      <c r="O646" t="s">
        <v>31</v>
      </c>
      <c r="Q646">
        <v>4</v>
      </c>
      <c r="R646" t="s">
        <v>32</v>
      </c>
      <c r="S646" t="s">
        <v>417</v>
      </c>
      <c r="T646">
        <v>19233</v>
      </c>
      <c r="U646" t="s">
        <v>418</v>
      </c>
      <c r="V646" t="s">
        <v>419</v>
      </c>
      <c r="W646">
        <v>1994</v>
      </c>
    </row>
    <row r="647" spans="1:23">
      <c r="A647">
        <v>7487947</v>
      </c>
      <c r="B647" t="s">
        <v>299</v>
      </c>
      <c r="C647" s="4" t="s">
        <v>24</v>
      </c>
      <c r="D647" t="s">
        <v>252</v>
      </c>
      <c r="E647" t="s">
        <v>253</v>
      </c>
      <c r="G647" t="s">
        <v>50</v>
      </c>
      <c r="H647" t="s">
        <v>28</v>
      </c>
      <c r="I647">
        <v>9.9000000000000005E-2</v>
      </c>
      <c r="L647" t="s">
        <v>29</v>
      </c>
      <c r="M647" t="s">
        <v>30</v>
      </c>
      <c r="N647" t="s">
        <v>30</v>
      </c>
      <c r="O647" t="s">
        <v>31</v>
      </c>
      <c r="Q647">
        <v>4</v>
      </c>
      <c r="R647" t="s">
        <v>32</v>
      </c>
      <c r="S647" t="s">
        <v>642</v>
      </c>
      <c r="T647">
        <v>17206</v>
      </c>
      <c r="U647" t="s">
        <v>643</v>
      </c>
      <c r="V647" t="s">
        <v>644</v>
      </c>
      <c r="W647">
        <v>1991</v>
      </c>
    </row>
    <row r="648" spans="1:23">
      <c r="A648">
        <v>7487947</v>
      </c>
      <c r="B648" t="s">
        <v>299</v>
      </c>
      <c r="C648" s="4" t="s">
        <v>24</v>
      </c>
      <c r="D648" t="s">
        <v>324</v>
      </c>
      <c r="E648" t="s">
        <v>325</v>
      </c>
      <c r="F648" t="s">
        <v>41</v>
      </c>
      <c r="G648" t="s">
        <v>27</v>
      </c>
      <c r="H648" t="s">
        <v>28</v>
      </c>
      <c r="I648">
        <v>2.8000000000000001E-2</v>
      </c>
      <c r="L648" t="s">
        <v>29</v>
      </c>
      <c r="M648" t="s">
        <v>30</v>
      </c>
      <c r="N648" t="s">
        <v>30</v>
      </c>
      <c r="O648" t="s">
        <v>31</v>
      </c>
      <c r="Q648">
        <v>4</v>
      </c>
      <c r="R648" t="s">
        <v>32</v>
      </c>
      <c r="S648" t="s">
        <v>326</v>
      </c>
      <c r="T648">
        <v>3307</v>
      </c>
      <c r="U648" t="s">
        <v>327</v>
      </c>
      <c r="V648" t="s">
        <v>328</v>
      </c>
      <c r="W648">
        <v>1986</v>
      </c>
    </row>
    <row r="649" spans="1:23">
      <c r="A649">
        <v>7487947</v>
      </c>
      <c r="B649" t="s">
        <v>299</v>
      </c>
      <c r="C649" s="4" t="s">
        <v>24</v>
      </c>
      <c r="D649" t="s">
        <v>345</v>
      </c>
      <c r="E649" t="s">
        <v>237</v>
      </c>
      <c r="G649" t="s">
        <v>73</v>
      </c>
      <c r="H649" t="s">
        <v>28</v>
      </c>
      <c r="I649">
        <v>1.1499999999999999</v>
      </c>
      <c r="J649">
        <v>0.89</v>
      </c>
      <c r="K649">
        <v>1.49</v>
      </c>
      <c r="L649" t="s">
        <v>29</v>
      </c>
      <c r="M649" t="s">
        <v>30</v>
      </c>
      <c r="N649" t="s">
        <v>30</v>
      </c>
      <c r="O649" t="s">
        <v>31</v>
      </c>
      <c r="Q649">
        <v>4</v>
      </c>
      <c r="R649" t="s">
        <v>32</v>
      </c>
      <c r="S649" t="s">
        <v>610</v>
      </c>
      <c r="T649">
        <v>81095</v>
      </c>
      <c r="U649" t="s">
        <v>611</v>
      </c>
      <c r="V649" t="s">
        <v>612</v>
      </c>
      <c r="W649">
        <v>2005</v>
      </c>
    </row>
    <row r="650" spans="1:23">
      <c r="A650">
        <v>7487947</v>
      </c>
      <c r="B650" t="s">
        <v>299</v>
      </c>
      <c r="C650" s="4" t="s">
        <v>24</v>
      </c>
      <c r="D650" t="s">
        <v>324</v>
      </c>
      <c r="E650" t="s">
        <v>325</v>
      </c>
      <c r="F650" t="s">
        <v>41</v>
      </c>
      <c r="G650" t="s">
        <v>27</v>
      </c>
      <c r="H650" t="s">
        <v>28</v>
      </c>
      <c r="I650">
        <v>0.09</v>
      </c>
      <c r="L650" t="s">
        <v>29</v>
      </c>
      <c r="M650" t="s">
        <v>30</v>
      </c>
      <c r="N650" t="s">
        <v>30</v>
      </c>
      <c r="O650" t="s">
        <v>31</v>
      </c>
      <c r="Q650">
        <v>4</v>
      </c>
      <c r="R650" t="s">
        <v>32</v>
      </c>
      <c r="S650" t="s">
        <v>326</v>
      </c>
      <c r="T650">
        <v>3307</v>
      </c>
      <c r="U650" t="s">
        <v>327</v>
      </c>
      <c r="V650" t="s">
        <v>328</v>
      </c>
      <c r="W650">
        <v>1986</v>
      </c>
    </row>
    <row r="651" spans="1:23">
      <c r="A651">
        <v>7487947</v>
      </c>
      <c r="B651" t="s">
        <v>299</v>
      </c>
      <c r="C651" s="4" t="s">
        <v>24</v>
      </c>
      <c r="D651" t="s">
        <v>516</v>
      </c>
      <c r="E651" t="s">
        <v>517</v>
      </c>
      <c r="F651" t="s">
        <v>41</v>
      </c>
      <c r="G651" t="s">
        <v>50</v>
      </c>
      <c r="H651" t="s">
        <v>28</v>
      </c>
      <c r="I651">
        <v>0.33500000000000002</v>
      </c>
      <c r="L651" t="s">
        <v>29</v>
      </c>
      <c r="M651" t="s">
        <v>30</v>
      </c>
      <c r="N651" t="s">
        <v>30</v>
      </c>
      <c r="O651" t="s">
        <v>268</v>
      </c>
      <c r="Q651">
        <v>4</v>
      </c>
      <c r="R651" t="s">
        <v>32</v>
      </c>
      <c r="S651" t="s">
        <v>518</v>
      </c>
      <c r="T651">
        <v>78035</v>
      </c>
      <c r="U651" t="s">
        <v>519</v>
      </c>
      <c r="V651" t="s">
        <v>520</v>
      </c>
      <c r="W651">
        <v>2003</v>
      </c>
    </row>
    <row r="652" spans="1:23">
      <c r="A652">
        <v>7487947</v>
      </c>
      <c r="B652" t="s">
        <v>299</v>
      </c>
      <c r="C652" s="4" t="s">
        <v>24</v>
      </c>
      <c r="D652" t="s">
        <v>516</v>
      </c>
      <c r="E652" t="s">
        <v>517</v>
      </c>
      <c r="F652" t="s">
        <v>41</v>
      </c>
      <c r="G652" t="s">
        <v>50</v>
      </c>
      <c r="H652" t="s">
        <v>28</v>
      </c>
      <c r="I652">
        <v>0.17499999999999999</v>
      </c>
      <c r="L652" t="s">
        <v>29</v>
      </c>
      <c r="M652" t="s">
        <v>30</v>
      </c>
      <c r="N652" t="s">
        <v>30</v>
      </c>
      <c r="O652" t="s">
        <v>268</v>
      </c>
      <c r="Q652">
        <v>4</v>
      </c>
      <c r="R652" t="s">
        <v>32</v>
      </c>
      <c r="S652" t="s">
        <v>518</v>
      </c>
      <c r="T652">
        <v>78035</v>
      </c>
      <c r="U652" t="s">
        <v>519</v>
      </c>
      <c r="V652" t="s">
        <v>520</v>
      </c>
      <c r="W652">
        <v>2003</v>
      </c>
    </row>
    <row r="653" spans="1:23">
      <c r="A653">
        <v>7487947</v>
      </c>
      <c r="B653" t="s">
        <v>299</v>
      </c>
      <c r="C653" s="4" t="s">
        <v>24</v>
      </c>
      <c r="D653" t="s">
        <v>134</v>
      </c>
      <c r="E653" t="s">
        <v>135</v>
      </c>
      <c r="G653" t="s">
        <v>73</v>
      </c>
      <c r="H653" t="s">
        <v>28</v>
      </c>
      <c r="I653">
        <v>0.15</v>
      </c>
      <c r="J653">
        <v>0.128</v>
      </c>
      <c r="K653">
        <v>0.17599999999999999</v>
      </c>
      <c r="L653" t="s">
        <v>29</v>
      </c>
      <c r="M653" t="s">
        <v>30</v>
      </c>
      <c r="N653" t="s">
        <v>30</v>
      </c>
      <c r="O653" t="s">
        <v>31</v>
      </c>
      <c r="Q653">
        <v>4</v>
      </c>
      <c r="R653" t="s">
        <v>32</v>
      </c>
      <c r="S653" t="s">
        <v>443</v>
      </c>
      <c r="T653">
        <v>10579</v>
      </c>
      <c r="U653" t="s">
        <v>444</v>
      </c>
      <c r="V653" t="s">
        <v>445</v>
      </c>
      <c r="W653">
        <v>1983</v>
      </c>
    </row>
    <row r="654" spans="1:23">
      <c r="A654">
        <v>7487947</v>
      </c>
      <c r="B654" t="s">
        <v>299</v>
      </c>
      <c r="C654" s="4" t="s">
        <v>24</v>
      </c>
      <c r="D654" t="s">
        <v>282</v>
      </c>
      <c r="E654" t="s">
        <v>283</v>
      </c>
      <c r="G654" t="s">
        <v>27</v>
      </c>
      <c r="H654" t="s">
        <v>28</v>
      </c>
      <c r="I654">
        <v>7.0999999999999994E-2</v>
      </c>
      <c r="J654">
        <v>0.06</v>
      </c>
      <c r="K654">
        <v>8.4000000000000005E-2</v>
      </c>
      <c r="L654" t="s">
        <v>29</v>
      </c>
      <c r="M654" t="s">
        <v>30</v>
      </c>
      <c r="N654" t="s">
        <v>30</v>
      </c>
      <c r="O654" t="s">
        <v>31</v>
      </c>
      <c r="Q654">
        <v>4</v>
      </c>
      <c r="R654" t="s">
        <v>32</v>
      </c>
      <c r="S654" t="s">
        <v>645</v>
      </c>
      <c r="T654">
        <v>3732</v>
      </c>
      <c r="U654" t="s">
        <v>646</v>
      </c>
      <c r="V654" t="s">
        <v>647</v>
      </c>
      <c r="W654">
        <v>1983</v>
      </c>
    </row>
    <row r="655" spans="1:23">
      <c r="A655">
        <v>7487947</v>
      </c>
      <c r="B655" t="s">
        <v>299</v>
      </c>
      <c r="C655" s="4" t="s">
        <v>24</v>
      </c>
      <c r="D655" t="s">
        <v>134</v>
      </c>
      <c r="E655" t="s">
        <v>135</v>
      </c>
      <c r="G655" t="s">
        <v>136</v>
      </c>
      <c r="H655" t="s">
        <v>28</v>
      </c>
      <c r="I655">
        <v>5.3999999999999999E-2</v>
      </c>
      <c r="J655">
        <v>4.7E-2</v>
      </c>
      <c r="K655">
        <v>6.3E-2</v>
      </c>
      <c r="L655" t="s">
        <v>29</v>
      </c>
      <c r="M655" t="s">
        <v>30</v>
      </c>
      <c r="N655" t="s">
        <v>30</v>
      </c>
      <c r="O655" t="s">
        <v>31</v>
      </c>
      <c r="Q655">
        <v>4</v>
      </c>
      <c r="R655" t="s">
        <v>32</v>
      </c>
      <c r="S655" t="s">
        <v>648</v>
      </c>
      <c r="T655">
        <v>167639</v>
      </c>
      <c r="U655" t="s">
        <v>649</v>
      </c>
      <c r="V655" t="s">
        <v>650</v>
      </c>
      <c r="W655">
        <v>1976</v>
      </c>
    </row>
    <row r="656" spans="1:23">
      <c r="A656">
        <v>7487947</v>
      </c>
      <c r="B656" t="s">
        <v>299</v>
      </c>
      <c r="C656" s="4" t="s">
        <v>24</v>
      </c>
      <c r="D656" t="s">
        <v>92</v>
      </c>
      <c r="E656" t="s">
        <v>93</v>
      </c>
      <c r="G656" t="s">
        <v>27</v>
      </c>
      <c r="H656" t="s">
        <v>28</v>
      </c>
      <c r="I656">
        <v>0.23</v>
      </c>
      <c r="L656" t="s">
        <v>29</v>
      </c>
      <c r="M656" t="s">
        <v>30</v>
      </c>
      <c r="N656" t="s">
        <v>30</v>
      </c>
      <c r="O656" t="s">
        <v>31</v>
      </c>
      <c r="Q656">
        <v>4</v>
      </c>
      <c r="R656" t="s">
        <v>32</v>
      </c>
      <c r="S656" t="s">
        <v>651</v>
      </c>
      <c r="T656">
        <v>9700</v>
      </c>
      <c r="U656" t="s">
        <v>652</v>
      </c>
      <c r="V656" t="s">
        <v>653</v>
      </c>
      <c r="W656">
        <v>1970</v>
      </c>
    </row>
    <row r="657" spans="1:23">
      <c r="A657">
        <v>7487947</v>
      </c>
      <c r="B657" t="s">
        <v>299</v>
      </c>
      <c r="C657" s="4" t="s">
        <v>24</v>
      </c>
      <c r="D657" t="s">
        <v>92</v>
      </c>
      <c r="E657" t="s">
        <v>93</v>
      </c>
      <c r="H657" t="s">
        <v>28</v>
      </c>
      <c r="I657">
        <v>0.3</v>
      </c>
      <c r="L657" t="s">
        <v>29</v>
      </c>
      <c r="M657" t="s">
        <v>30</v>
      </c>
      <c r="N657" t="s">
        <v>30</v>
      </c>
      <c r="O657" t="s">
        <v>31</v>
      </c>
      <c r="Q657">
        <v>4</v>
      </c>
      <c r="R657" t="s">
        <v>32</v>
      </c>
      <c r="S657" t="s">
        <v>451</v>
      </c>
      <c r="T657">
        <v>3731</v>
      </c>
      <c r="U657" t="s">
        <v>452</v>
      </c>
      <c r="V657" t="s">
        <v>453</v>
      </c>
      <c r="W657">
        <v>1977</v>
      </c>
    </row>
    <row r="658" spans="1:23">
      <c r="A658">
        <v>7487947</v>
      </c>
      <c r="B658" t="s">
        <v>299</v>
      </c>
      <c r="C658" s="4" t="s">
        <v>24</v>
      </c>
      <c r="D658" t="s">
        <v>277</v>
      </c>
      <c r="E658" t="s">
        <v>278</v>
      </c>
      <c r="G658" t="s">
        <v>27</v>
      </c>
      <c r="H658" t="s">
        <v>28</v>
      </c>
      <c r="I658">
        <v>3.5999999999999997E-2</v>
      </c>
      <c r="J658">
        <v>3.2000000000000001E-2</v>
      </c>
      <c r="K658">
        <v>3.9E-2</v>
      </c>
      <c r="L658" t="s">
        <v>29</v>
      </c>
      <c r="M658" t="s">
        <v>30</v>
      </c>
      <c r="N658" t="s">
        <v>30</v>
      </c>
      <c r="O658" t="s">
        <v>31</v>
      </c>
      <c r="Q658">
        <v>4</v>
      </c>
      <c r="R658" t="s">
        <v>32</v>
      </c>
      <c r="S658" t="s">
        <v>645</v>
      </c>
      <c r="T658">
        <v>3732</v>
      </c>
      <c r="U658" t="s">
        <v>646</v>
      </c>
      <c r="V658" t="s">
        <v>647</v>
      </c>
      <c r="W658">
        <v>1983</v>
      </c>
    </row>
    <row r="659" spans="1:23">
      <c r="A659">
        <v>7487947</v>
      </c>
      <c r="B659" t="s">
        <v>299</v>
      </c>
      <c r="C659" s="4" t="s">
        <v>24</v>
      </c>
      <c r="D659" t="s">
        <v>319</v>
      </c>
      <c r="E659" t="s">
        <v>320</v>
      </c>
      <c r="G659" t="s">
        <v>73</v>
      </c>
      <c r="H659" t="s">
        <v>28</v>
      </c>
      <c r="I659">
        <v>0.68700000000000006</v>
      </c>
      <c r="L659" t="s">
        <v>29</v>
      </c>
      <c r="M659" t="s">
        <v>30</v>
      </c>
      <c r="N659" t="s">
        <v>30</v>
      </c>
      <c r="O659" t="s">
        <v>31</v>
      </c>
      <c r="Q659">
        <v>4</v>
      </c>
      <c r="R659" t="s">
        <v>32</v>
      </c>
      <c r="S659" t="s">
        <v>321</v>
      </c>
      <c r="T659">
        <v>10228</v>
      </c>
      <c r="U659" t="s">
        <v>322</v>
      </c>
      <c r="V659" t="s">
        <v>323</v>
      </c>
      <c r="W659">
        <v>1983</v>
      </c>
    </row>
    <row r="660" spans="1:23">
      <c r="A660">
        <v>7487947</v>
      </c>
      <c r="B660" t="s">
        <v>299</v>
      </c>
      <c r="C660" s="4" t="s">
        <v>24</v>
      </c>
      <c r="D660" t="s">
        <v>185</v>
      </c>
      <c r="E660" t="s">
        <v>186</v>
      </c>
      <c r="G660" t="s">
        <v>27</v>
      </c>
      <c r="H660" t="s">
        <v>28</v>
      </c>
      <c r="I660">
        <v>0.16</v>
      </c>
      <c r="J660">
        <v>0.13</v>
      </c>
      <c r="K660">
        <v>0.18</v>
      </c>
      <c r="L660" t="s">
        <v>29</v>
      </c>
      <c r="M660" t="s">
        <v>30</v>
      </c>
      <c r="N660" t="s">
        <v>30</v>
      </c>
      <c r="O660" t="s">
        <v>31</v>
      </c>
      <c r="Q660">
        <v>4</v>
      </c>
      <c r="R660" t="s">
        <v>32</v>
      </c>
      <c r="S660" t="s">
        <v>454</v>
      </c>
      <c r="T660">
        <v>10417</v>
      </c>
      <c r="U660" t="s">
        <v>455</v>
      </c>
      <c r="V660" t="s">
        <v>456</v>
      </c>
      <c r="W660">
        <v>1983</v>
      </c>
    </row>
    <row r="661" spans="1:23">
      <c r="A661">
        <v>7487947</v>
      </c>
      <c r="B661" t="s">
        <v>299</v>
      </c>
      <c r="C661" s="4" t="s">
        <v>24</v>
      </c>
      <c r="D661" t="s">
        <v>92</v>
      </c>
      <c r="E661" t="s">
        <v>93</v>
      </c>
      <c r="F661" t="s">
        <v>104</v>
      </c>
      <c r="G661" t="s">
        <v>50</v>
      </c>
      <c r="H661" t="s">
        <v>28</v>
      </c>
      <c r="I661">
        <v>6.7369999999999999E-2</v>
      </c>
      <c r="J661">
        <v>6.3899999999999998E-2</v>
      </c>
      <c r="K661">
        <v>7.0999999999999994E-2</v>
      </c>
      <c r="L661" t="s">
        <v>29</v>
      </c>
      <c r="M661" t="s">
        <v>30</v>
      </c>
      <c r="N661" t="s">
        <v>30</v>
      </c>
      <c r="O661" t="s">
        <v>31</v>
      </c>
      <c r="Q661">
        <v>4</v>
      </c>
      <c r="R661" t="s">
        <v>32</v>
      </c>
      <c r="S661" t="s">
        <v>128</v>
      </c>
      <c r="T661">
        <v>5634</v>
      </c>
      <c r="U661" t="s">
        <v>446</v>
      </c>
      <c r="V661" t="s">
        <v>447</v>
      </c>
      <c r="W661">
        <v>1980</v>
      </c>
    </row>
    <row r="662" spans="1:23">
      <c r="A662">
        <v>7487947</v>
      </c>
      <c r="B662" t="s">
        <v>299</v>
      </c>
      <c r="C662" s="4" t="s">
        <v>24</v>
      </c>
      <c r="D662" t="s">
        <v>185</v>
      </c>
      <c r="E662" t="s">
        <v>186</v>
      </c>
      <c r="G662" t="s">
        <v>50</v>
      </c>
      <c r="H662" t="s">
        <v>28</v>
      </c>
      <c r="I662">
        <v>0.4</v>
      </c>
      <c r="L662" t="s">
        <v>29</v>
      </c>
      <c r="M662" t="s">
        <v>30</v>
      </c>
      <c r="N662" t="s">
        <v>30</v>
      </c>
      <c r="O662" t="s">
        <v>31</v>
      </c>
      <c r="Q662">
        <v>4</v>
      </c>
      <c r="R662" t="s">
        <v>32</v>
      </c>
      <c r="S662" t="s">
        <v>497</v>
      </c>
      <c r="T662">
        <v>45166</v>
      </c>
      <c r="U662" t="s">
        <v>498</v>
      </c>
      <c r="V662" t="s">
        <v>499</v>
      </c>
      <c r="W662">
        <v>1995</v>
      </c>
    </row>
    <row r="663" spans="1:23">
      <c r="A663">
        <v>7487947</v>
      </c>
      <c r="B663" t="s">
        <v>299</v>
      </c>
      <c r="C663" s="4" t="s">
        <v>24</v>
      </c>
      <c r="D663" t="s">
        <v>92</v>
      </c>
      <c r="E663" t="s">
        <v>93</v>
      </c>
      <c r="F663" t="s">
        <v>104</v>
      </c>
      <c r="G663" t="s">
        <v>50</v>
      </c>
      <c r="H663" t="s">
        <v>28</v>
      </c>
      <c r="I663">
        <v>6.8140000000000006E-2</v>
      </c>
      <c r="J663">
        <v>6.5500000000000003E-2</v>
      </c>
      <c r="K663">
        <v>7.0900000000000005E-2</v>
      </c>
      <c r="L663" t="s">
        <v>29</v>
      </c>
      <c r="M663" t="s">
        <v>30</v>
      </c>
      <c r="N663" t="s">
        <v>30</v>
      </c>
      <c r="O663" t="s">
        <v>31</v>
      </c>
      <c r="Q663">
        <v>4</v>
      </c>
      <c r="R663" t="s">
        <v>32</v>
      </c>
      <c r="S663" t="s">
        <v>128</v>
      </c>
      <c r="T663">
        <v>5634</v>
      </c>
      <c r="U663" t="s">
        <v>446</v>
      </c>
      <c r="V663" t="s">
        <v>447</v>
      </c>
      <c r="W663">
        <v>1980</v>
      </c>
    </row>
    <row r="664" spans="1:23">
      <c r="A664">
        <v>7487947</v>
      </c>
      <c r="B664" t="s">
        <v>299</v>
      </c>
      <c r="C664" s="4" t="s">
        <v>24</v>
      </c>
      <c r="D664" t="s">
        <v>92</v>
      </c>
      <c r="E664" t="s">
        <v>93</v>
      </c>
      <c r="G664" t="s">
        <v>27</v>
      </c>
      <c r="H664" t="s">
        <v>28</v>
      </c>
      <c r="I664">
        <v>2</v>
      </c>
      <c r="L664" t="s">
        <v>29</v>
      </c>
      <c r="M664" t="s">
        <v>30</v>
      </c>
      <c r="N664" t="s">
        <v>30</v>
      </c>
      <c r="O664" t="s">
        <v>31</v>
      </c>
      <c r="Q664">
        <v>4</v>
      </c>
      <c r="R664" t="s">
        <v>32</v>
      </c>
      <c r="S664" t="s">
        <v>654</v>
      </c>
      <c r="T664">
        <v>5515</v>
      </c>
      <c r="U664" t="s">
        <v>655</v>
      </c>
      <c r="V664" t="s">
        <v>656</v>
      </c>
      <c r="W664">
        <v>1975</v>
      </c>
    </row>
    <row r="665" spans="1:23">
      <c r="A665">
        <v>7487947</v>
      </c>
      <c r="B665" t="s">
        <v>299</v>
      </c>
      <c r="C665" s="4" t="s">
        <v>24</v>
      </c>
      <c r="D665" t="s">
        <v>92</v>
      </c>
      <c r="E665" t="s">
        <v>93</v>
      </c>
      <c r="F665" t="s">
        <v>68</v>
      </c>
      <c r="G665" t="s">
        <v>27</v>
      </c>
      <c r="H665" t="s">
        <v>28</v>
      </c>
      <c r="I665">
        <v>0.8</v>
      </c>
      <c r="L665" t="s">
        <v>29</v>
      </c>
      <c r="M665" t="s">
        <v>30</v>
      </c>
      <c r="N665" t="s">
        <v>30</v>
      </c>
      <c r="O665" t="s">
        <v>31</v>
      </c>
      <c r="Q665">
        <v>4</v>
      </c>
      <c r="R665" t="s">
        <v>32</v>
      </c>
      <c r="S665" t="s">
        <v>448</v>
      </c>
      <c r="T665">
        <v>2253</v>
      </c>
      <c r="U665" t="s">
        <v>449</v>
      </c>
      <c r="V665" t="s">
        <v>450</v>
      </c>
      <c r="W665">
        <v>1977</v>
      </c>
    </row>
    <row r="666" spans="1:23">
      <c r="A666">
        <v>7487947</v>
      </c>
      <c r="B666" t="s">
        <v>299</v>
      </c>
      <c r="C666" s="4" t="s">
        <v>24</v>
      </c>
      <c r="D666" t="s">
        <v>87</v>
      </c>
      <c r="E666" t="s">
        <v>88</v>
      </c>
      <c r="F666" t="s">
        <v>36</v>
      </c>
      <c r="H666" t="s">
        <v>28</v>
      </c>
      <c r="I666">
        <v>4.4249999999999998</v>
      </c>
      <c r="L666" t="s">
        <v>29</v>
      </c>
      <c r="M666" t="s">
        <v>30</v>
      </c>
      <c r="N666" t="s">
        <v>30</v>
      </c>
      <c r="O666" t="s">
        <v>31</v>
      </c>
      <c r="Q666">
        <v>4</v>
      </c>
      <c r="R666" t="s">
        <v>32</v>
      </c>
      <c r="S666" t="s">
        <v>557</v>
      </c>
      <c r="T666">
        <v>45153</v>
      </c>
      <c r="U666" t="s">
        <v>558</v>
      </c>
      <c r="V666" t="s">
        <v>559</v>
      </c>
      <c r="W666">
        <v>1993</v>
      </c>
    </row>
    <row r="667" spans="1:23">
      <c r="A667">
        <v>7487947</v>
      </c>
      <c r="B667" t="s">
        <v>299</v>
      </c>
      <c r="C667" s="4" t="s">
        <v>24</v>
      </c>
      <c r="D667" t="s">
        <v>287</v>
      </c>
      <c r="E667" t="s">
        <v>288</v>
      </c>
      <c r="G667" t="s">
        <v>27</v>
      </c>
      <c r="H667" t="s">
        <v>28</v>
      </c>
      <c r="I667">
        <v>14</v>
      </c>
      <c r="J667">
        <v>11.84</v>
      </c>
      <c r="K667">
        <v>16.48</v>
      </c>
      <c r="L667" t="s">
        <v>29</v>
      </c>
      <c r="M667" t="s">
        <v>30</v>
      </c>
      <c r="N667" t="s">
        <v>30</v>
      </c>
      <c r="O667" t="s">
        <v>31</v>
      </c>
      <c r="Q667">
        <v>4</v>
      </c>
      <c r="R667" t="s">
        <v>32</v>
      </c>
      <c r="S667" t="s">
        <v>588</v>
      </c>
      <c r="T667">
        <v>597</v>
      </c>
      <c r="U667" t="s">
        <v>589</v>
      </c>
      <c r="V667" t="s">
        <v>590</v>
      </c>
      <c r="W667">
        <v>1980</v>
      </c>
    </row>
    <row r="668" spans="1:23">
      <c r="A668">
        <v>7487947</v>
      </c>
      <c r="B668" t="s">
        <v>299</v>
      </c>
      <c r="C668" s="4" t="s">
        <v>24</v>
      </c>
      <c r="D668" t="s">
        <v>657</v>
      </c>
      <c r="E668" t="s">
        <v>658</v>
      </c>
      <c r="F668" t="s">
        <v>159</v>
      </c>
      <c r="G668" t="s">
        <v>27</v>
      </c>
      <c r="H668" t="s">
        <v>28</v>
      </c>
      <c r="I668">
        <v>8.6099999999999996E-2</v>
      </c>
      <c r="J668">
        <v>4.7E-2</v>
      </c>
      <c r="K668">
        <v>0.1832</v>
      </c>
      <c r="L668" t="s">
        <v>29</v>
      </c>
      <c r="M668" t="s">
        <v>30</v>
      </c>
      <c r="N668" t="s">
        <v>30</v>
      </c>
      <c r="O668" t="s">
        <v>31</v>
      </c>
      <c r="Q668">
        <v>4</v>
      </c>
      <c r="R668" t="s">
        <v>32</v>
      </c>
      <c r="S668" t="s">
        <v>562</v>
      </c>
      <c r="T668">
        <v>156210</v>
      </c>
      <c r="U668" t="s">
        <v>563</v>
      </c>
      <c r="V668" t="s">
        <v>564</v>
      </c>
      <c r="W668">
        <v>1985</v>
      </c>
    </row>
    <row r="669" spans="1:23">
      <c r="A669">
        <v>7487947</v>
      </c>
      <c r="B669" t="s">
        <v>299</v>
      </c>
      <c r="C669" s="4" t="s">
        <v>24</v>
      </c>
      <c r="D669" t="s">
        <v>657</v>
      </c>
      <c r="E669" t="s">
        <v>658</v>
      </c>
      <c r="F669" t="s">
        <v>145</v>
      </c>
      <c r="G669" t="s">
        <v>27</v>
      </c>
      <c r="H669" t="s">
        <v>28</v>
      </c>
      <c r="I669">
        <v>0.14369999999999999</v>
      </c>
      <c r="J669">
        <v>0.12180000000000001</v>
      </c>
      <c r="K669">
        <v>0.17130000000000001</v>
      </c>
      <c r="L669" t="s">
        <v>29</v>
      </c>
      <c r="M669" t="s">
        <v>30</v>
      </c>
      <c r="N669" t="s">
        <v>30</v>
      </c>
      <c r="O669" t="s">
        <v>31</v>
      </c>
      <c r="Q669">
        <v>4</v>
      </c>
      <c r="R669" t="s">
        <v>32</v>
      </c>
      <c r="S669" t="s">
        <v>562</v>
      </c>
      <c r="T669">
        <v>156210</v>
      </c>
      <c r="U669" t="s">
        <v>563</v>
      </c>
      <c r="V669" t="s">
        <v>564</v>
      </c>
      <c r="W669">
        <v>1985</v>
      </c>
    </row>
    <row r="670" spans="1:23">
      <c r="A670">
        <v>7487947</v>
      </c>
      <c r="B670" t="s">
        <v>299</v>
      </c>
      <c r="C670" s="4" t="s">
        <v>24</v>
      </c>
      <c r="D670" t="s">
        <v>657</v>
      </c>
      <c r="E670" t="s">
        <v>658</v>
      </c>
      <c r="F670" t="s">
        <v>145</v>
      </c>
      <c r="G670" t="s">
        <v>27</v>
      </c>
      <c r="H670" t="s">
        <v>28</v>
      </c>
      <c r="I670">
        <v>0.125</v>
      </c>
      <c r="J670">
        <v>0.1024</v>
      </c>
      <c r="K670">
        <v>0.1502</v>
      </c>
      <c r="L670" t="s">
        <v>29</v>
      </c>
      <c r="M670" t="s">
        <v>30</v>
      </c>
      <c r="N670" t="s">
        <v>30</v>
      </c>
      <c r="O670" t="s">
        <v>31</v>
      </c>
      <c r="Q670">
        <v>4</v>
      </c>
      <c r="R670" t="s">
        <v>32</v>
      </c>
      <c r="S670" t="s">
        <v>562</v>
      </c>
      <c r="T670">
        <v>156210</v>
      </c>
      <c r="U670" t="s">
        <v>563</v>
      </c>
      <c r="V670" t="s">
        <v>564</v>
      </c>
      <c r="W670">
        <v>1985</v>
      </c>
    </row>
    <row r="671" spans="1:23">
      <c r="A671">
        <v>7487947</v>
      </c>
      <c r="B671" t="s">
        <v>299</v>
      </c>
      <c r="C671" s="4" t="s">
        <v>24</v>
      </c>
      <c r="D671" t="s">
        <v>287</v>
      </c>
      <c r="E671" t="s">
        <v>288</v>
      </c>
      <c r="G671" t="s">
        <v>27</v>
      </c>
      <c r="H671" t="s">
        <v>28</v>
      </c>
      <c r="I671">
        <v>7.8</v>
      </c>
      <c r="J671">
        <v>5.9329999999999998</v>
      </c>
      <c r="K671">
        <v>10.34</v>
      </c>
      <c r="L671" t="s">
        <v>29</v>
      </c>
      <c r="M671" t="s">
        <v>30</v>
      </c>
      <c r="N671" t="s">
        <v>30</v>
      </c>
      <c r="O671" t="s">
        <v>31</v>
      </c>
      <c r="Q671">
        <v>4</v>
      </c>
      <c r="R671" t="s">
        <v>32</v>
      </c>
      <c r="S671" t="s">
        <v>588</v>
      </c>
      <c r="T671">
        <v>597</v>
      </c>
      <c r="U671" t="s">
        <v>589</v>
      </c>
      <c r="V671" t="s">
        <v>590</v>
      </c>
      <c r="W671">
        <v>1980</v>
      </c>
    </row>
    <row r="672" spans="1:23">
      <c r="A672">
        <v>7487947</v>
      </c>
      <c r="B672" t="s">
        <v>299</v>
      </c>
      <c r="C672" s="4" t="s">
        <v>24</v>
      </c>
      <c r="D672" t="s">
        <v>87</v>
      </c>
      <c r="E672" t="s">
        <v>88</v>
      </c>
      <c r="F672" t="s">
        <v>67</v>
      </c>
      <c r="G672" t="s">
        <v>27</v>
      </c>
      <c r="H672" t="s">
        <v>28</v>
      </c>
      <c r="I672">
        <v>0.30499999999999999</v>
      </c>
      <c r="J672">
        <v>0.12</v>
      </c>
      <c r="K672">
        <v>0.78</v>
      </c>
      <c r="L672" t="s">
        <v>29</v>
      </c>
      <c r="M672" t="s">
        <v>30</v>
      </c>
      <c r="N672" t="s">
        <v>30</v>
      </c>
      <c r="O672" t="s">
        <v>31</v>
      </c>
      <c r="Q672">
        <v>4</v>
      </c>
      <c r="R672" t="s">
        <v>32</v>
      </c>
      <c r="S672" t="s">
        <v>659</v>
      </c>
      <c r="T672">
        <v>45108</v>
      </c>
      <c r="U672" t="s">
        <v>660</v>
      </c>
      <c r="V672" t="s">
        <v>661</v>
      </c>
      <c r="W672">
        <v>1994</v>
      </c>
    </row>
    <row r="673" spans="1:23">
      <c r="A673">
        <v>7487947</v>
      </c>
      <c r="B673" t="s">
        <v>299</v>
      </c>
      <c r="C673" s="4" t="s">
        <v>24</v>
      </c>
      <c r="D673" t="s">
        <v>87</v>
      </c>
      <c r="E673" t="s">
        <v>88</v>
      </c>
      <c r="F673" t="s">
        <v>145</v>
      </c>
      <c r="G673" t="s">
        <v>27</v>
      </c>
      <c r="H673" t="s">
        <v>28</v>
      </c>
      <c r="I673">
        <v>7.1999999999999995E-2</v>
      </c>
      <c r="J673">
        <v>0.02</v>
      </c>
      <c r="K673">
        <v>0.26</v>
      </c>
      <c r="L673" t="s">
        <v>29</v>
      </c>
      <c r="M673" t="s">
        <v>30</v>
      </c>
      <c r="N673" t="s">
        <v>30</v>
      </c>
      <c r="O673" t="s">
        <v>31</v>
      </c>
      <c r="Q673">
        <v>4</v>
      </c>
      <c r="R673" t="s">
        <v>32</v>
      </c>
      <c r="S673" t="s">
        <v>659</v>
      </c>
      <c r="T673">
        <v>45108</v>
      </c>
      <c r="U673" t="s">
        <v>660</v>
      </c>
      <c r="V673" t="s">
        <v>661</v>
      </c>
      <c r="W673">
        <v>1994</v>
      </c>
    </row>
    <row r="674" spans="1:23">
      <c r="A674">
        <v>7487947</v>
      </c>
      <c r="B674" t="s">
        <v>299</v>
      </c>
      <c r="C674" s="4" t="s">
        <v>24</v>
      </c>
      <c r="D674" t="s">
        <v>102</v>
      </c>
      <c r="E674" t="s">
        <v>103</v>
      </c>
      <c r="G674" t="s">
        <v>136</v>
      </c>
      <c r="H674" t="s">
        <v>28</v>
      </c>
      <c r="I674">
        <v>0.14000000000000001</v>
      </c>
      <c r="J674">
        <v>6.8000000000000005E-2</v>
      </c>
      <c r="K674">
        <v>0.26800000000000002</v>
      </c>
      <c r="L674" t="s">
        <v>29</v>
      </c>
      <c r="M674" t="s">
        <v>30</v>
      </c>
      <c r="N674" t="s">
        <v>30</v>
      </c>
      <c r="O674" t="s">
        <v>31</v>
      </c>
      <c r="Q674">
        <v>4</v>
      </c>
      <c r="R674" t="s">
        <v>32</v>
      </c>
      <c r="S674" t="s">
        <v>404</v>
      </c>
      <c r="T674">
        <v>169915</v>
      </c>
      <c r="U674" t="s">
        <v>405</v>
      </c>
      <c r="V674" t="s">
        <v>406</v>
      </c>
      <c r="W674">
        <v>2013</v>
      </c>
    </row>
    <row r="675" spans="1:23">
      <c r="A675">
        <v>7487947</v>
      </c>
      <c r="B675" t="s">
        <v>299</v>
      </c>
      <c r="C675" s="4" t="s">
        <v>24</v>
      </c>
      <c r="D675" t="s">
        <v>92</v>
      </c>
      <c r="E675" t="s">
        <v>93</v>
      </c>
      <c r="H675" t="s">
        <v>28</v>
      </c>
      <c r="I675">
        <v>0.2</v>
      </c>
      <c r="L675" t="s">
        <v>29</v>
      </c>
      <c r="M675" t="s">
        <v>30</v>
      </c>
      <c r="N675" t="s">
        <v>30</v>
      </c>
      <c r="O675" t="s">
        <v>31</v>
      </c>
      <c r="Q675">
        <v>4</v>
      </c>
      <c r="R675" t="s">
        <v>32</v>
      </c>
      <c r="S675" t="s">
        <v>451</v>
      </c>
      <c r="T675">
        <v>3731</v>
      </c>
      <c r="U675" t="s">
        <v>452</v>
      </c>
      <c r="V675" t="s">
        <v>453</v>
      </c>
      <c r="W675">
        <v>1977</v>
      </c>
    </row>
    <row r="676" spans="1:23">
      <c r="A676">
        <v>7487947</v>
      </c>
      <c r="B676" t="s">
        <v>299</v>
      </c>
      <c r="C676" s="4" t="s">
        <v>24</v>
      </c>
      <c r="D676" t="s">
        <v>92</v>
      </c>
      <c r="E676" t="s">
        <v>93</v>
      </c>
      <c r="F676" t="s">
        <v>159</v>
      </c>
      <c r="G676" t="s">
        <v>27</v>
      </c>
      <c r="H676" t="s">
        <v>28</v>
      </c>
      <c r="I676">
        <v>0.73</v>
      </c>
      <c r="J676">
        <v>0.56000000000000005</v>
      </c>
      <c r="K676">
        <v>1.04</v>
      </c>
      <c r="L676" t="s">
        <v>29</v>
      </c>
      <c r="M676" t="s">
        <v>30</v>
      </c>
      <c r="N676" t="s">
        <v>30</v>
      </c>
      <c r="O676" t="s">
        <v>31</v>
      </c>
      <c r="Q676">
        <v>4</v>
      </c>
      <c r="R676" t="s">
        <v>32</v>
      </c>
      <c r="S676" t="s">
        <v>94</v>
      </c>
      <c r="T676">
        <v>16895</v>
      </c>
      <c r="U676" t="s">
        <v>160</v>
      </c>
      <c r="V676" t="s">
        <v>161</v>
      </c>
      <c r="W676">
        <v>1994</v>
      </c>
    </row>
    <row r="677" spans="1:23">
      <c r="A677">
        <v>7487947</v>
      </c>
      <c r="B677" t="s">
        <v>299</v>
      </c>
      <c r="C677" s="4" t="s">
        <v>24</v>
      </c>
      <c r="D677" t="s">
        <v>87</v>
      </c>
      <c r="E677" t="s">
        <v>88</v>
      </c>
      <c r="F677" t="s">
        <v>67</v>
      </c>
      <c r="H677" t="s">
        <v>28</v>
      </c>
      <c r="I677">
        <v>1</v>
      </c>
      <c r="L677" t="s">
        <v>29</v>
      </c>
      <c r="M677" t="s">
        <v>30</v>
      </c>
      <c r="N677" t="s">
        <v>30</v>
      </c>
      <c r="O677" t="s">
        <v>31</v>
      </c>
      <c r="Q677">
        <v>4</v>
      </c>
      <c r="R677" t="s">
        <v>32</v>
      </c>
      <c r="S677" t="s">
        <v>662</v>
      </c>
      <c r="T677">
        <v>86235</v>
      </c>
      <c r="U677" t="s">
        <v>663</v>
      </c>
      <c r="V677" t="s">
        <v>664</v>
      </c>
      <c r="W677">
        <v>1984</v>
      </c>
    </row>
    <row r="678" spans="1:23">
      <c r="A678">
        <v>7487947</v>
      </c>
      <c r="B678" t="s">
        <v>299</v>
      </c>
      <c r="C678" s="4" t="s">
        <v>24</v>
      </c>
      <c r="D678" t="s">
        <v>92</v>
      </c>
      <c r="E678" t="s">
        <v>93</v>
      </c>
      <c r="F678" t="s">
        <v>159</v>
      </c>
      <c r="G678" t="s">
        <v>27</v>
      </c>
      <c r="H678" t="s">
        <v>28</v>
      </c>
      <c r="I678">
        <v>0.65</v>
      </c>
      <c r="J678">
        <v>0.53</v>
      </c>
      <c r="K678">
        <v>0.98</v>
      </c>
      <c r="L678" t="s">
        <v>29</v>
      </c>
      <c r="M678" t="s">
        <v>30</v>
      </c>
      <c r="N678" t="s">
        <v>30</v>
      </c>
      <c r="O678" t="s">
        <v>31</v>
      </c>
      <c r="Q678">
        <v>4</v>
      </c>
      <c r="R678" t="s">
        <v>32</v>
      </c>
      <c r="S678" t="s">
        <v>94</v>
      </c>
      <c r="T678">
        <v>16895</v>
      </c>
      <c r="U678" t="s">
        <v>160</v>
      </c>
      <c r="V678" t="s">
        <v>161</v>
      </c>
      <c r="W678">
        <v>1994</v>
      </c>
    </row>
    <row r="679" spans="1:23">
      <c r="A679">
        <v>7487947</v>
      </c>
      <c r="B679" t="s">
        <v>299</v>
      </c>
      <c r="C679" s="4" t="s">
        <v>24</v>
      </c>
      <c r="D679" t="s">
        <v>102</v>
      </c>
      <c r="E679" t="s">
        <v>103</v>
      </c>
      <c r="G679" t="s">
        <v>50</v>
      </c>
      <c r="H679" t="s">
        <v>28</v>
      </c>
      <c r="J679">
        <v>0.06</v>
      </c>
      <c r="K679">
        <v>0.1</v>
      </c>
      <c r="L679" t="s">
        <v>29</v>
      </c>
      <c r="M679" t="s">
        <v>30</v>
      </c>
      <c r="N679" t="s">
        <v>30</v>
      </c>
      <c r="O679" t="s">
        <v>31</v>
      </c>
      <c r="Q679">
        <v>4</v>
      </c>
      <c r="R679" t="s">
        <v>32</v>
      </c>
      <c r="S679" t="s">
        <v>665</v>
      </c>
      <c r="T679">
        <v>10392</v>
      </c>
      <c r="U679" t="s">
        <v>666</v>
      </c>
      <c r="V679" t="s">
        <v>667</v>
      </c>
      <c r="W679">
        <v>1982</v>
      </c>
    </row>
    <row r="680" spans="1:23">
      <c r="A680">
        <v>7487947</v>
      </c>
      <c r="B680" t="s">
        <v>299</v>
      </c>
      <c r="C680" s="4" t="s">
        <v>24</v>
      </c>
      <c r="D680" t="s">
        <v>287</v>
      </c>
      <c r="E680" t="s">
        <v>288</v>
      </c>
      <c r="H680" t="s">
        <v>28</v>
      </c>
      <c r="I680">
        <v>4.1000000000000002E-2</v>
      </c>
      <c r="L680" t="s">
        <v>29</v>
      </c>
      <c r="M680" t="s">
        <v>30</v>
      </c>
      <c r="N680" t="s">
        <v>30</v>
      </c>
      <c r="O680" t="s">
        <v>31</v>
      </c>
      <c r="Q680">
        <v>4</v>
      </c>
      <c r="R680" t="s">
        <v>32</v>
      </c>
      <c r="S680" t="s">
        <v>668</v>
      </c>
      <c r="T680">
        <v>7455</v>
      </c>
      <c r="U680" t="s">
        <v>669</v>
      </c>
      <c r="V680" t="s">
        <v>670</v>
      </c>
      <c r="W680">
        <v>1977</v>
      </c>
    </row>
    <row r="681" spans="1:23">
      <c r="A681">
        <v>7487947</v>
      </c>
      <c r="B681" t="s">
        <v>299</v>
      </c>
      <c r="C681" s="4" t="s">
        <v>24</v>
      </c>
      <c r="D681" t="s">
        <v>92</v>
      </c>
      <c r="E681" t="s">
        <v>93</v>
      </c>
      <c r="F681" t="s">
        <v>159</v>
      </c>
      <c r="G681" t="s">
        <v>27</v>
      </c>
      <c r="H681" t="s">
        <v>28</v>
      </c>
      <c r="I681">
        <v>0.6</v>
      </c>
      <c r="J681">
        <v>0.53</v>
      </c>
      <c r="K681">
        <v>0.98</v>
      </c>
      <c r="L681" t="s">
        <v>29</v>
      </c>
      <c r="M681" t="s">
        <v>30</v>
      </c>
      <c r="N681" t="s">
        <v>30</v>
      </c>
      <c r="O681" t="s">
        <v>31</v>
      </c>
      <c r="Q681">
        <v>4</v>
      </c>
      <c r="R681" t="s">
        <v>32</v>
      </c>
      <c r="S681" t="s">
        <v>94</v>
      </c>
      <c r="T681">
        <v>8494</v>
      </c>
      <c r="U681" t="s">
        <v>300</v>
      </c>
      <c r="V681" t="s">
        <v>301</v>
      </c>
      <c r="W681">
        <v>1987</v>
      </c>
    </row>
    <row r="682" spans="1:23">
      <c r="A682">
        <v>7487947</v>
      </c>
      <c r="B682" t="s">
        <v>299</v>
      </c>
      <c r="C682" s="4" t="s">
        <v>24</v>
      </c>
      <c r="D682" t="s">
        <v>82</v>
      </c>
      <c r="E682" t="s">
        <v>83</v>
      </c>
      <c r="F682" t="s">
        <v>295</v>
      </c>
      <c r="G682" t="s">
        <v>73</v>
      </c>
      <c r="H682" t="s">
        <v>28</v>
      </c>
      <c r="I682">
        <v>6.9999999999999999E-4</v>
      </c>
      <c r="J682">
        <v>5.9999999999999995E-4</v>
      </c>
      <c r="K682">
        <v>8.0000000000000004E-4</v>
      </c>
      <c r="L682" t="s">
        <v>29</v>
      </c>
      <c r="M682" t="s">
        <v>30</v>
      </c>
      <c r="N682" t="s">
        <v>506</v>
      </c>
      <c r="O682" t="s">
        <v>31</v>
      </c>
      <c r="Q682">
        <v>4</v>
      </c>
      <c r="R682" t="s">
        <v>532</v>
      </c>
      <c r="S682" t="s">
        <v>533</v>
      </c>
      <c r="T682">
        <v>10189</v>
      </c>
      <c r="U682" t="s">
        <v>534</v>
      </c>
      <c r="V682" t="s">
        <v>535</v>
      </c>
      <c r="W682">
        <v>1979</v>
      </c>
    </row>
    <row r="683" spans="1:23">
      <c r="A683">
        <v>7487947</v>
      </c>
      <c r="B683" t="s">
        <v>299</v>
      </c>
      <c r="C683" s="4" t="s">
        <v>24</v>
      </c>
      <c r="D683" t="s">
        <v>25</v>
      </c>
      <c r="E683" t="s">
        <v>26</v>
      </c>
      <c r="F683" t="s">
        <v>295</v>
      </c>
      <c r="G683" t="s">
        <v>73</v>
      </c>
      <c r="H683" t="s">
        <v>28</v>
      </c>
      <c r="I683">
        <v>2.9999999999999997E-4</v>
      </c>
      <c r="J683">
        <v>2.0000000000000001E-4</v>
      </c>
      <c r="K683">
        <v>4.0000000000000002E-4</v>
      </c>
      <c r="L683" t="s">
        <v>29</v>
      </c>
      <c r="M683" t="s">
        <v>30</v>
      </c>
      <c r="N683" t="s">
        <v>506</v>
      </c>
      <c r="O683" t="s">
        <v>31</v>
      </c>
      <c r="Q683">
        <v>4</v>
      </c>
      <c r="R683" t="s">
        <v>532</v>
      </c>
      <c r="S683" t="s">
        <v>533</v>
      </c>
      <c r="T683">
        <v>10189</v>
      </c>
      <c r="U683" t="s">
        <v>534</v>
      </c>
      <c r="V683" t="s">
        <v>535</v>
      </c>
      <c r="W683">
        <v>1979</v>
      </c>
    </row>
    <row r="684" spans="1:23">
      <c r="A684">
        <v>7487947</v>
      </c>
      <c r="B684" t="s">
        <v>299</v>
      </c>
      <c r="C684" s="4" t="s">
        <v>24</v>
      </c>
      <c r="D684" t="s">
        <v>25</v>
      </c>
      <c r="E684" t="s">
        <v>26</v>
      </c>
      <c r="F684" t="s">
        <v>295</v>
      </c>
      <c r="G684" t="s">
        <v>50</v>
      </c>
      <c r="H684" t="s">
        <v>28</v>
      </c>
      <c r="I684">
        <v>0.03</v>
      </c>
      <c r="J684">
        <v>2.69E-2</v>
      </c>
      <c r="K684">
        <v>3.32E-2</v>
      </c>
      <c r="L684" t="s">
        <v>29</v>
      </c>
      <c r="M684" t="s">
        <v>30</v>
      </c>
      <c r="N684" t="s">
        <v>506</v>
      </c>
      <c r="O684" t="s">
        <v>31</v>
      </c>
      <c r="Q684">
        <v>4</v>
      </c>
      <c r="R684" t="s">
        <v>532</v>
      </c>
      <c r="S684" t="s">
        <v>533</v>
      </c>
      <c r="T684">
        <v>10189</v>
      </c>
      <c r="U684" t="s">
        <v>534</v>
      </c>
      <c r="V684" t="s">
        <v>535</v>
      </c>
      <c r="W684">
        <v>1979</v>
      </c>
    </row>
    <row r="685" spans="1:23">
      <c r="A685">
        <v>7487947</v>
      </c>
      <c r="B685" t="s">
        <v>299</v>
      </c>
      <c r="C685" s="4" t="s">
        <v>24</v>
      </c>
      <c r="D685" t="s">
        <v>134</v>
      </c>
      <c r="E685" t="s">
        <v>135</v>
      </c>
      <c r="F685" t="s">
        <v>159</v>
      </c>
      <c r="G685" t="s">
        <v>73</v>
      </c>
      <c r="H685" t="s">
        <v>28</v>
      </c>
      <c r="I685">
        <v>0.16800000000000001</v>
      </c>
      <c r="J685">
        <v>0.1</v>
      </c>
      <c r="K685">
        <v>0.182</v>
      </c>
      <c r="L685" t="s">
        <v>29</v>
      </c>
      <c r="M685" t="s">
        <v>30</v>
      </c>
      <c r="N685" t="s">
        <v>30</v>
      </c>
      <c r="O685" t="s">
        <v>31</v>
      </c>
      <c r="Q685">
        <v>4</v>
      </c>
      <c r="R685" t="s">
        <v>32</v>
      </c>
      <c r="S685" t="s">
        <v>671</v>
      </c>
      <c r="T685">
        <v>15318</v>
      </c>
      <c r="U685" t="s">
        <v>672</v>
      </c>
      <c r="V685" t="s">
        <v>673</v>
      </c>
      <c r="W685">
        <v>1982</v>
      </c>
    </row>
    <row r="686" spans="1:23">
      <c r="A686">
        <v>7487947</v>
      </c>
      <c r="B686" t="s">
        <v>299</v>
      </c>
      <c r="C686" s="4" t="s">
        <v>24</v>
      </c>
      <c r="D686" t="s">
        <v>185</v>
      </c>
      <c r="E686" t="s">
        <v>186</v>
      </c>
      <c r="F686" t="s">
        <v>295</v>
      </c>
      <c r="G686" t="s">
        <v>50</v>
      </c>
      <c r="H686" t="s">
        <v>28</v>
      </c>
      <c r="I686">
        <v>8.8700000000000001E-2</v>
      </c>
      <c r="J686">
        <v>7.3499999999999996E-2</v>
      </c>
      <c r="K686">
        <v>0.10630000000000001</v>
      </c>
      <c r="L686" t="s">
        <v>29</v>
      </c>
      <c r="M686" t="s">
        <v>30</v>
      </c>
      <c r="N686" t="s">
        <v>506</v>
      </c>
      <c r="O686" t="s">
        <v>31</v>
      </c>
      <c r="Q686">
        <v>4</v>
      </c>
      <c r="R686" t="s">
        <v>532</v>
      </c>
      <c r="S686" t="s">
        <v>533</v>
      </c>
      <c r="T686">
        <v>10189</v>
      </c>
      <c r="U686" t="s">
        <v>534</v>
      </c>
      <c r="V686" t="s">
        <v>535</v>
      </c>
      <c r="W686">
        <v>1979</v>
      </c>
    </row>
    <row r="687" spans="1:23">
      <c r="A687">
        <v>7487947</v>
      </c>
      <c r="B687" t="s">
        <v>299</v>
      </c>
      <c r="C687" s="4" t="s">
        <v>24</v>
      </c>
      <c r="D687" t="s">
        <v>82</v>
      </c>
      <c r="E687" t="s">
        <v>83</v>
      </c>
      <c r="F687" t="s">
        <v>295</v>
      </c>
      <c r="G687" t="s">
        <v>50</v>
      </c>
      <c r="H687" t="s">
        <v>28</v>
      </c>
      <c r="I687">
        <v>0.12189999999999999</v>
      </c>
      <c r="J687">
        <v>0.1123</v>
      </c>
      <c r="K687">
        <v>0.1321</v>
      </c>
      <c r="L687" t="s">
        <v>29</v>
      </c>
      <c r="M687" t="s">
        <v>30</v>
      </c>
      <c r="N687" t="s">
        <v>506</v>
      </c>
      <c r="O687" t="s">
        <v>31</v>
      </c>
      <c r="Q687">
        <v>4</v>
      </c>
      <c r="R687" t="s">
        <v>532</v>
      </c>
      <c r="S687" t="s">
        <v>533</v>
      </c>
      <c r="T687">
        <v>10189</v>
      </c>
      <c r="U687" t="s">
        <v>534</v>
      </c>
      <c r="V687" t="s">
        <v>535</v>
      </c>
      <c r="W687">
        <v>1979</v>
      </c>
    </row>
    <row r="688" spans="1:23">
      <c r="A688">
        <v>7487947</v>
      </c>
      <c r="B688" t="s">
        <v>299</v>
      </c>
      <c r="C688" s="4" t="s">
        <v>24</v>
      </c>
      <c r="D688" t="s">
        <v>48</v>
      </c>
      <c r="E688" t="s">
        <v>49</v>
      </c>
      <c r="F688" t="s">
        <v>36</v>
      </c>
      <c r="G688" t="s">
        <v>73</v>
      </c>
      <c r="H688" t="s">
        <v>28</v>
      </c>
      <c r="I688">
        <v>0.4</v>
      </c>
      <c r="L688" t="s">
        <v>29</v>
      </c>
      <c r="M688" t="s">
        <v>30</v>
      </c>
      <c r="N688" t="s">
        <v>30</v>
      </c>
      <c r="O688" t="s">
        <v>31</v>
      </c>
      <c r="Q688">
        <v>4</v>
      </c>
      <c r="R688" t="s">
        <v>32</v>
      </c>
      <c r="S688" t="s">
        <v>74</v>
      </c>
      <c r="T688">
        <v>2460</v>
      </c>
      <c r="U688" t="s">
        <v>75</v>
      </c>
      <c r="V688" t="s">
        <v>76</v>
      </c>
      <c r="W688">
        <v>1973</v>
      </c>
    </row>
    <row r="689" spans="1:23">
      <c r="A689">
        <v>7487947</v>
      </c>
      <c r="B689" t="s">
        <v>299</v>
      </c>
      <c r="C689" s="4" t="s">
        <v>24</v>
      </c>
      <c r="D689" t="s">
        <v>48</v>
      </c>
      <c r="E689" t="s">
        <v>49</v>
      </c>
      <c r="F689" t="s">
        <v>36</v>
      </c>
      <c r="G689" t="s">
        <v>73</v>
      </c>
      <c r="H689" t="s">
        <v>28</v>
      </c>
      <c r="I689">
        <v>0.28000000000000003</v>
      </c>
      <c r="L689" t="s">
        <v>29</v>
      </c>
      <c r="M689" t="s">
        <v>30</v>
      </c>
      <c r="N689" t="s">
        <v>30</v>
      </c>
      <c r="O689" t="s">
        <v>31</v>
      </c>
      <c r="Q689">
        <v>4</v>
      </c>
      <c r="R689" t="s">
        <v>32</v>
      </c>
      <c r="S689" t="s">
        <v>74</v>
      </c>
      <c r="T689">
        <v>2460</v>
      </c>
      <c r="U689" t="s">
        <v>75</v>
      </c>
      <c r="V689" t="s">
        <v>76</v>
      </c>
      <c r="W689">
        <v>1973</v>
      </c>
    </row>
    <row r="690" spans="1:23">
      <c r="A690">
        <v>7487947</v>
      </c>
      <c r="B690" t="s">
        <v>299</v>
      </c>
      <c r="C690" s="4" t="s">
        <v>24</v>
      </c>
      <c r="D690" t="s">
        <v>48</v>
      </c>
      <c r="E690" t="s">
        <v>49</v>
      </c>
      <c r="F690" t="s">
        <v>36</v>
      </c>
      <c r="G690" t="s">
        <v>73</v>
      </c>
      <c r="H690" t="s">
        <v>28</v>
      </c>
      <c r="I690">
        <v>0.22</v>
      </c>
      <c r="L690" t="s">
        <v>29</v>
      </c>
      <c r="M690" t="s">
        <v>30</v>
      </c>
      <c r="N690" t="s">
        <v>30</v>
      </c>
      <c r="O690" t="s">
        <v>31</v>
      </c>
      <c r="Q690">
        <v>4</v>
      </c>
      <c r="R690" t="s">
        <v>32</v>
      </c>
      <c r="S690" t="s">
        <v>74</v>
      </c>
      <c r="T690">
        <v>2460</v>
      </c>
      <c r="U690" t="s">
        <v>75</v>
      </c>
      <c r="V690" t="s">
        <v>76</v>
      </c>
      <c r="W690">
        <v>1973</v>
      </c>
    </row>
    <row r="691" spans="1:23">
      <c r="A691">
        <v>7487947</v>
      </c>
      <c r="B691" t="s">
        <v>299</v>
      </c>
      <c r="C691" s="4" t="s">
        <v>24</v>
      </c>
      <c r="D691" t="s">
        <v>48</v>
      </c>
      <c r="E691" t="s">
        <v>49</v>
      </c>
      <c r="G691" t="s">
        <v>50</v>
      </c>
      <c r="H691" t="s">
        <v>28</v>
      </c>
      <c r="I691">
        <v>0.21</v>
      </c>
      <c r="L691" t="s">
        <v>29</v>
      </c>
      <c r="M691" t="s">
        <v>30</v>
      </c>
      <c r="N691" t="s">
        <v>30</v>
      </c>
      <c r="O691" t="s">
        <v>31</v>
      </c>
      <c r="Q691">
        <v>4</v>
      </c>
      <c r="R691" t="s">
        <v>32</v>
      </c>
      <c r="S691" t="s">
        <v>51</v>
      </c>
      <c r="T691">
        <v>503</v>
      </c>
      <c r="U691" t="s">
        <v>52</v>
      </c>
      <c r="V691" t="s">
        <v>53</v>
      </c>
      <c r="W691">
        <v>1971</v>
      </c>
    </row>
    <row r="692" spans="1:23">
      <c r="A692">
        <v>7487947</v>
      </c>
      <c r="B692" t="s">
        <v>299</v>
      </c>
      <c r="C692" s="4" t="s">
        <v>24</v>
      </c>
      <c r="D692" t="s">
        <v>460</v>
      </c>
      <c r="E692" t="s">
        <v>461</v>
      </c>
      <c r="F692" t="s">
        <v>41</v>
      </c>
      <c r="G692" t="s">
        <v>27</v>
      </c>
      <c r="H692" t="s">
        <v>28</v>
      </c>
      <c r="I692">
        <v>0.10100000000000001</v>
      </c>
      <c r="J692">
        <v>7.8E-2</v>
      </c>
      <c r="K692">
        <v>0.13</v>
      </c>
      <c r="L692" t="s">
        <v>29</v>
      </c>
      <c r="M692" t="s">
        <v>30</v>
      </c>
      <c r="N692" t="s">
        <v>30</v>
      </c>
      <c r="O692" t="s">
        <v>31</v>
      </c>
      <c r="Q692">
        <v>4</v>
      </c>
      <c r="R692" t="s">
        <v>32</v>
      </c>
      <c r="S692" t="s">
        <v>462</v>
      </c>
      <c r="T692">
        <v>3526</v>
      </c>
      <c r="U692" t="s">
        <v>463</v>
      </c>
      <c r="V692" t="s">
        <v>464</v>
      </c>
      <c r="W692">
        <v>1990</v>
      </c>
    </row>
    <row r="693" spans="1:23">
      <c r="A693">
        <v>7487947</v>
      </c>
      <c r="B693" t="s">
        <v>299</v>
      </c>
      <c r="C693" s="4" t="s">
        <v>24</v>
      </c>
      <c r="D693" t="s">
        <v>48</v>
      </c>
      <c r="E693" t="s">
        <v>49</v>
      </c>
      <c r="F693" t="s">
        <v>159</v>
      </c>
      <c r="G693" t="s">
        <v>27</v>
      </c>
      <c r="H693" t="s">
        <v>28</v>
      </c>
      <c r="I693">
        <v>0.193</v>
      </c>
      <c r="J693">
        <v>0.159</v>
      </c>
      <c r="K693">
        <v>0.23499999999999999</v>
      </c>
      <c r="L693" t="s">
        <v>29</v>
      </c>
      <c r="M693" t="s">
        <v>30</v>
      </c>
      <c r="N693" t="s">
        <v>30</v>
      </c>
      <c r="O693" t="s">
        <v>31</v>
      </c>
      <c r="Q693">
        <v>4</v>
      </c>
      <c r="R693" t="s">
        <v>32</v>
      </c>
      <c r="S693" t="s">
        <v>527</v>
      </c>
      <c r="T693">
        <v>3956</v>
      </c>
      <c r="U693" t="s">
        <v>528</v>
      </c>
      <c r="V693" t="s">
        <v>529</v>
      </c>
      <c r="W693">
        <v>1991</v>
      </c>
    </row>
    <row r="694" spans="1:23">
      <c r="A694">
        <v>7487947</v>
      </c>
      <c r="B694" t="s">
        <v>299</v>
      </c>
      <c r="C694" s="4" t="s">
        <v>24</v>
      </c>
      <c r="D694" t="s">
        <v>48</v>
      </c>
      <c r="E694" t="s">
        <v>49</v>
      </c>
      <c r="F694" t="s">
        <v>295</v>
      </c>
      <c r="G694" t="s">
        <v>73</v>
      </c>
      <c r="H694" t="s">
        <v>28</v>
      </c>
      <c r="I694">
        <v>1E-4</v>
      </c>
      <c r="L694" t="s">
        <v>29</v>
      </c>
      <c r="M694" t="s">
        <v>30</v>
      </c>
      <c r="N694" t="s">
        <v>506</v>
      </c>
      <c r="O694" t="s">
        <v>31</v>
      </c>
      <c r="Q694">
        <v>4</v>
      </c>
      <c r="R694" t="s">
        <v>532</v>
      </c>
      <c r="S694" t="s">
        <v>533</v>
      </c>
      <c r="T694">
        <v>10189</v>
      </c>
      <c r="U694" t="s">
        <v>534</v>
      </c>
      <c r="V694" t="s">
        <v>535</v>
      </c>
      <c r="W694">
        <v>1979</v>
      </c>
    </row>
    <row r="695" spans="1:23">
      <c r="A695">
        <v>7487947</v>
      </c>
      <c r="B695" t="s">
        <v>299</v>
      </c>
      <c r="C695" s="4" t="s">
        <v>24</v>
      </c>
      <c r="D695" t="s">
        <v>48</v>
      </c>
      <c r="E695" t="s">
        <v>49</v>
      </c>
      <c r="G695" t="s">
        <v>73</v>
      </c>
      <c r="H695" t="s">
        <v>28</v>
      </c>
      <c r="I695">
        <v>0.42</v>
      </c>
      <c r="L695" t="s">
        <v>29</v>
      </c>
      <c r="M695" t="s">
        <v>30</v>
      </c>
      <c r="N695" t="s">
        <v>30</v>
      </c>
      <c r="O695" t="s">
        <v>31</v>
      </c>
      <c r="Q695">
        <v>4</v>
      </c>
      <c r="R695" t="s">
        <v>32</v>
      </c>
      <c r="S695" t="s">
        <v>674</v>
      </c>
      <c r="T695">
        <v>6116</v>
      </c>
      <c r="U695" t="s">
        <v>675</v>
      </c>
      <c r="V695" t="s">
        <v>676</v>
      </c>
      <c r="W695">
        <v>1981</v>
      </c>
    </row>
    <row r="696" spans="1:23">
      <c r="A696">
        <v>7487947</v>
      </c>
      <c r="B696" t="s">
        <v>299</v>
      </c>
      <c r="C696" s="4" t="s">
        <v>24</v>
      </c>
      <c r="D696" t="s">
        <v>48</v>
      </c>
      <c r="E696" t="s">
        <v>49</v>
      </c>
      <c r="F696" t="s">
        <v>295</v>
      </c>
      <c r="G696" t="s">
        <v>50</v>
      </c>
      <c r="H696" t="s">
        <v>28</v>
      </c>
      <c r="I696">
        <v>4.7000000000000002E-3</v>
      </c>
      <c r="J696">
        <v>4.1999999999999997E-3</v>
      </c>
      <c r="K696">
        <v>5.3E-3</v>
      </c>
      <c r="L696" t="s">
        <v>29</v>
      </c>
      <c r="M696" t="s">
        <v>30</v>
      </c>
      <c r="N696" t="s">
        <v>506</v>
      </c>
      <c r="O696" t="s">
        <v>31</v>
      </c>
      <c r="Q696">
        <v>4</v>
      </c>
      <c r="R696" t="s">
        <v>532</v>
      </c>
      <c r="S696" t="s">
        <v>533</v>
      </c>
      <c r="T696">
        <v>10189</v>
      </c>
      <c r="U696" t="s">
        <v>534</v>
      </c>
      <c r="V696" t="s">
        <v>535</v>
      </c>
      <c r="W696">
        <v>1979</v>
      </c>
    </row>
    <row r="697" spans="1:23">
      <c r="A697">
        <v>7487947</v>
      </c>
      <c r="B697" t="s">
        <v>299</v>
      </c>
      <c r="C697" s="4" t="s">
        <v>24</v>
      </c>
      <c r="D697" t="s">
        <v>677</v>
      </c>
      <c r="E697" t="s">
        <v>678</v>
      </c>
      <c r="F697" t="s">
        <v>164</v>
      </c>
      <c r="G697" t="s">
        <v>50</v>
      </c>
      <c r="H697" t="s">
        <v>28</v>
      </c>
      <c r="I697">
        <v>0.24</v>
      </c>
      <c r="L697" t="s">
        <v>29</v>
      </c>
      <c r="M697" t="s">
        <v>30</v>
      </c>
      <c r="N697" t="s">
        <v>30</v>
      </c>
      <c r="O697" t="s">
        <v>31</v>
      </c>
      <c r="Q697">
        <v>4</v>
      </c>
      <c r="R697" t="s">
        <v>32</v>
      </c>
      <c r="S697" t="s">
        <v>679</v>
      </c>
      <c r="T697">
        <v>15034</v>
      </c>
      <c r="U697" t="s">
        <v>680</v>
      </c>
      <c r="V697" t="s">
        <v>681</v>
      </c>
      <c r="W697">
        <v>1978</v>
      </c>
    </row>
    <row r="698" spans="1:23">
      <c r="A698">
        <v>7487947</v>
      </c>
      <c r="B698" t="s">
        <v>299</v>
      </c>
      <c r="C698" s="4" t="s">
        <v>24</v>
      </c>
      <c r="D698" t="s">
        <v>677</v>
      </c>
      <c r="E698" t="s">
        <v>678</v>
      </c>
      <c r="F698" t="s">
        <v>526</v>
      </c>
      <c r="G698" t="s">
        <v>27</v>
      </c>
      <c r="H698" t="s">
        <v>28</v>
      </c>
      <c r="I698">
        <v>0.28199999999999997</v>
      </c>
      <c r="J698">
        <v>0.22700000000000001</v>
      </c>
      <c r="K698">
        <v>0.35</v>
      </c>
      <c r="L698" t="s">
        <v>29</v>
      </c>
      <c r="M698" t="s">
        <v>30</v>
      </c>
      <c r="N698" t="s">
        <v>30</v>
      </c>
      <c r="O698" t="s">
        <v>31</v>
      </c>
      <c r="Q698">
        <v>4</v>
      </c>
      <c r="R698" t="s">
        <v>32</v>
      </c>
      <c r="S698" t="s">
        <v>527</v>
      </c>
      <c r="T698">
        <v>3956</v>
      </c>
      <c r="U698" t="s">
        <v>528</v>
      </c>
      <c r="V698" t="s">
        <v>529</v>
      </c>
      <c r="W698">
        <v>1991</v>
      </c>
    </row>
    <row r="699" spans="1:23">
      <c r="A699">
        <v>7487947</v>
      </c>
      <c r="B699" t="s">
        <v>299</v>
      </c>
      <c r="C699" s="4" t="s">
        <v>24</v>
      </c>
      <c r="D699" t="s">
        <v>48</v>
      </c>
      <c r="E699" t="s">
        <v>49</v>
      </c>
      <c r="F699" t="s">
        <v>526</v>
      </c>
      <c r="G699" t="s">
        <v>27</v>
      </c>
      <c r="H699" t="s">
        <v>28</v>
      </c>
      <c r="I699">
        <v>0.217</v>
      </c>
      <c r="J699">
        <v>0.17</v>
      </c>
      <c r="K699">
        <v>0.28000000000000003</v>
      </c>
      <c r="L699" t="s">
        <v>29</v>
      </c>
      <c r="M699" t="s">
        <v>30</v>
      </c>
      <c r="N699" t="s">
        <v>30</v>
      </c>
      <c r="O699" t="s">
        <v>31</v>
      </c>
      <c r="Q699">
        <v>4</v>
      </c>
      <c r="R699" t="s">
        <v>32</v>
      </c>
      <c r="S699" t="s">
        <v>527</v>
      </c>
      <c r="T699">
        <v>3956</v>
      </c>
      <c r="U699" t="s">
        <v>528</v>
      </c>
      <c r="V699" t="s">
        <v>529</v>
      </c>
      <c r="W699">
        <v>1991</v>
      </c>
    </row>
    <row r="700" spans="1:23">
      <c r="A700">
        <v>7487947</v>
      </c>
      <c r="B700" t="s">
        <v>299</v>
      </c>
      <c r="C700" s="4" t="s">
        <v>24</v>
      </c>
      <c r="D700" t="s">
        <v>48</v>
      </c>
      <c r="E700" t="s">
        <v>49</v>
      </c>
      <c r="G700" t="s">
        <v>73</v>
      </c>
      <c r="H700" t="s">
        <v>28</v>
      </c>
      <c r="I700">
        <v>1.6E-2</v>
      </c>
      <c r="J700">
        <v>1.4E-2</v>
      </c>
      <c r="K700">
        <v>1.9E-2</v>
      </c>
      <c r="L700" t="s">
        <v>29</v>
      </c>
      <c r="M700" t="s">
        <v>30</v>
      </c>
      <c r="N700" t="s">
        <v>30</v>
      </c>
      <c r="O700" t="s">
        <v>31</v>
      </c>
      <c r="Q700">
        <v>4</v>
      </c>
      <c r="R700" t="s">
        <v>32</v>
      </c>
      <c r="S700" t="s">
        <v>465</v>
      </c>
      <c r="T700">
        <v>978</v>
      </c>
      <c r="U700" t="s">
        <v>466</v>
      </c>
      <c r="V700" t="s">
        <v>467</v>
      </c>
      <c r="W700">
        <v>1973</v>
      </c>
    </row>
    <row r="701" spans="1:23">
      <c r="A701">
        <v>7487947</v>
      </c>
      <c r="B701" t="s">
        <v>299</v>
      </c>
      <c r="C701" s="4" t="s">
        <v>24</v>
      </c>
      <c r="D701" t="s">
        <v>677</v>
      </c>
      <c r="E701" t="s">
        <v>678</v>
      </c>
      <c r="F701" t="s">
        <v>159</v>
      </c>
      <c r="G701" t="s">
        <v>27</v>
      </c>
      <c r="H701" t="s">
        <v>28</v>
      </c>
      <c r="I701">
        <v>0.23799999999999999</v>
      </c>
      <c r="J701">
        <v>0.19800000000000001</v>
      </c>
      <c r="K701">
        <v>0.28699999999999998</v>
      </c>
      <c r="L701" t="s">
        <v>29</v>
      </c>
      <c r="M701" t="s">
        <v>30</v>
      </c>
      <c r="N701" t="s">
        <v>30</v>
      </c>
      <c r="O701" t="s">
        <v>31</v>
      </c>
      <c r="Q701">
        <v>4</v>
      </c>
      <c r="R701" t="s">
        <v>32</v>
      </c>
      <c r="S701" t="s">
        <v>527</v>
      </c>
      <c r="T701">
        <v>3956</v>
      </c>
      <c r="U701" t="s">
        <v>528</v>
      </c>
      <c r="V701" t="s">
        <v>529</v>
      </c>
      <c r="W701">
        <v>1991</v>
      </c>
    </row>
    <row r="702" spans="1:23">
      <c r="A702">
        <v>7487947</v>
      </c>
      <c r="B702" t="s">
        <v>299</v>
      </c>
      <c r="C702" s="4" t="s">
        <v>24</v>
      </c>
      <c r="D702" t="s">
        <v>48</v>
      </c>
      <c r="E702" t="s">
        <v>49</v>
      </c>
      <c r="F702" t="s">
        <v>104</v>
      </c>
      <c r="G702" t="s">
        <v>50</v>
      </c>
      <c r="H702" t="s">
        <v>28</v>
      </c>
      <c r="I702">
        <v>5.0000000000000001E-3</v>
      </c>
      <c r="J702">
        <v>4.0000000000000001E-3</v>
      </c>
      <c r="K702">
        <v>5.0000000000000001E-3</v>
      </c>
      <c r="L702" t="s">
        <v>29</v>
      </c>
      <c r="M702" t="s">
        <v>30</v>
      </c>
      <c r="N702" t="s">
        <v>30</v>
      </c>
      <c r="O702" t="s">
        <v>31</v>
      </c>
      <c r="Q702">
        <v>4</v>
      </c>
      <c r="R702" t="s">
        <v>532</v>
      </c>
      <c r="S702" t="s">
        <v>682</v>
      </c>
      <c r="T702">
        <v>19124</v>
      </c>
      <c r="U702" t="s">
        <v>683</v>
      </c>
      <c r="V702" t="s">
        <v>684</v>
      </c>
      <c r="W702">
        <v>1983</v>
      </c>
    </row>
    <row r="703" spans="1:23">
      <c r="A703">
        <v>7487947</v>
      </c>
      <c r="B703" t="s">
        <v>299</v>
      </c>
      <c r="C703" s="4" t="s">
        <v>24</v>
      </c>
      <c r="D703" t="s">
        <v>48</v>
      </c>
      <c r="E703" t="s">
        <v>49</v>
      </c>
      <c r="F703" t="s">
        <v>685</v>
      </c>
      <c r="G703" t="s">
        <v>27</v>
      </c>
      <c r="H703" t="s">
        <v>28</v>
      </c>
      <c r="I703">
        <v>0.16</v>
      </c>
      <c r="J703">
        <v>0.13</v>
      </c>
      <c r="K703">
        <v>0.19</v>
      </c>
      <c r="L703" t="s">
        <v>29</v>
      </c>
      <c r="M703" t="s">
        <v>30</v>
      </c>
      <c r="N703" t="s">
        <v>30</v>
      </c>
      <c r="O703" t="s">
        <v>31</v>
      </c>
      <c r="Q703">
        <v>4</v>
      </c>
      <c r="R703" t="s">
        <v>32</v>
      </c>
      <c r="S703" t="s">
        <v>686</v>
      </c>
      <c r="T703">
        <v>15923</v>
      </c>
      <c r="U703" t="s">
        <v>687</v>
      </c>
      <c r="V703" t="s">
        <v>688</v>
      </c>
      <c r="W703">
        <v>1982</v>
      </c>
    </row>
    <row r="704" spans="1:23">
      <c r="A704">
        <v>7487947</v>
      </c>
      <c r="B704" t="s">
        <v>299</v>
      </c>
      <c r="C704" s="4" t="s">
        <v>24</v>
      </c>
      <c r="D704" t="s">
        <v>460</v>
      </c>
      <c r="E704" t="s">
        <v>461</v>
      </c>
      <c r="F704" t="s">
        <v>41</v>
      </c>
      <c r="G704" t="s">
        <v>27</v>
      </c>
      <c r="H704" t="s">
        <v>28</v>
      </c>
      <c r="I704">
        <v>1.7000000000000001E-2</v>
      </c>
      <c r="J704">
        <v>1.2999999999999999E-2</v>
      </c>
      <c r="K704">
        <v>2.1999999999999999E-2</v>
      </c>
      <c r="L704" t="s">
        <v>29</v>
      </c>
      <c r="M704" t="s">
        <v>30</v>
      </c>
      <c r="N704" t="s">
        <v>30</v>
      </c>
      <c r="O704" t="s">
        <v>31</v>
      </c>
      <c r="Q704">
        <v>4</v>
      </c>
      <c r="R704" t="s">
        <v>32</v>
      </c>
      <c r="S704" t="s">
        <v>462</v>
      </c>
      <c r="T704">
        <v>3526</v>
      </c>
      <c r="U704" t="s">
        <v>463</v>
      </c>
      <c r="V704" t="s">
        <v>464</v>
      </c>
      <c r="W704">
        <v>1990</v>
      </c>
    </row>
    <row r="705" spans="1:23">
      <c r="A705">
        <v>7487947</v>
      </c>
      <c r="B705" t="s">
        <v>299</v>
      </c>
      <c r="C705" s="4" t="s">
        <v>24</v>
      </c>
      <c r="D705" t="s">
        <v>468</v>
      </c>
      <c r="E705" t="s">
        <v>469</v>
      </c>
      <c r="F705" t="s">
        <v>159</v>
      </c>
      <c r="G705" t="s">
        <v>136</v>
      </c>
      <c r="H705" t="s">
        <v>28</v>
      </c>
      <c r="I705">
        <v>0.23</v>
      </c>
      <c r="J705">
        <v>0.17100000000000001</v>
      </c>
      <c r="K705">
        <v>0.29499999999999998</v>
      </c>
      <c r="L705" t="s">
        <v>29</v>
      </c>
      <c r="M705" t="s">
        <v>30</v>
      </c>
      <c r="N705" t="s">
        <v>30</v>
      </c>
      <c r="O705" t="s">
        <v>31</v>
      </c>
      <c r="Q705">
        <v>4</v>
      </c>
      <c r="R705" t="s">
        <v>32</v>
      </c>
      <c r="S705" t="s">
        <v>404</v>
      </c>
      <c r="T705">
        <v>169915</v>
      </c>
      <c r="U705" t="s">
        <v>405</v>
      </c>
      <c r="V705" t="s">
        <v>406</v>
      </c>
      <c r="W705">
        <v>2013</v>
      </c>
    </row>
    <row r="706" spans="1:23">
      <c r="A706">
        <v>7487947</v>
      </c>
      <c r="B706" t="s">
        <v>299</v>
      </c>
      <c r="C706" s="4" t="s">
        <v>24</v>
      </c>
      <c r="D706" t="s">
        <v>689</v>
      </c>
      <c r="E706" t="s">
        <v>690</v>
      </c>
      <c r="F706" t="s">
        <v>145</v>
      </c>
      <c r="G706" t="s">
        <v>27</v>
      </c>
      <c r="H706" t="s">
        <v>28</v>
      </c>
      <c r="I706">
        <v>6.0999999999999999E-2</v>
      </c>
      <c r="J706">
        <v>4.7E-2</v>
      </c>
      <c r="K706">
        <v>7.8E-2</v>
      </c>
      <c r="L706" t="s">
        <v>29</v>
      </c>
      <c r="M706" t="s">
        <v>30</v>
      </c>
      <c r="N706" t="s">
        <v>30</v>
      </c>
      <c r="O706" t="s">
        <v>31</v>
      </c>
      <c r="Q706">
        <v>4</v>
      </c>
      <c r="R706" t="s">
        <v>32</v>
      </c>
      <c r="S706" t="s">
        <v>691</v>
      </c>
      <c r="T706">
        <v>18325</v>
      </c>
      <c r="U706" t="s">
        <v>692</v>
      </c>
      <c r="V706" t="s">
        <v>693</v>
      </c>
      <c r="W706">
        <v>1997</v>
      </c>
    </row>
    <row r="707" spans="1:23">
      <c r="A707">
        <v>7487947</v>
      </c>
      <c r="B707" t="s">
        <v>299</v>
      </c>
      <c r="C707" s="4" t="s">
        <v>24</v>
      </c>
      <c r="D707" t="s">
        <v>694</v>
      </c>
      <c r="E707" t="s">
        <v>695</v>
      </c>
      <c r="F707" t="s">
        <v>159</v>
      </c>
      <c r="G707" t="s">
        <v>27</v>
      </c>
      <c r="H707" t="s">
        <v>28</v>
      </c>
      <c r="I707">
        <v>0.16800000000000001</v>
      </c>
      <c r="J707">
        <v>0.13</v>
      </c>
      <c r="K707">
        <v>0.216</v>
      </c>
      <c r="L707" t="s">
        <v>29</v>
      </c>
      <c r="M707" t="s">
        <v>30</v>
      </c>
      <c r="N707" t="s">
        <v>30</v>
      </c>
      <c r="O707" t="s">
        <v>31</v>
      </c>
      <c r="Q707">
        <v>4</v>
      </c>
      <c r="R707" t="s">
        <v>32</v>
      </c>
      <c r="S707" t="s">
        <v>691</v>
      </c>
      <c r="T707">
        <v>18325</v>
      </c>
      <c r="U707" t="s">
        <v>692</v>
      </c>
      <c r="V707" t="s">
        <v>693</v>
      </c>
      <c r="W707">
        <v>1997</v>
      </c>
    </row>
    <row r="708" spans="1:23">
      <c r="A708">
        <v>7487947</v>
      </c>
      <c r="B708" t="s">
        <v>299</v>
      </c>
      <c r="C708" s="4" t="s">
        <v>24</v>
      </c>
      <c r="D708" t="s">
        <v>689</v>
      </c>
      <c r="E708" t="s">
        <v>690</v>
      </c>
      <c r="F708" t="s">
        <v>159</v>
      </c>
      <c r="G708" t="s">
        <v>27</v>
      </c>
      <c r="H708" t="s">
        <v>28</v>
      </c>
      <c r="I708">
        <v>0.108</v>
      </c>
      <c r="J708">
        <v>8.7999999999999995E-2</v>
      </c>
      <c r="K708">
        <v>0.13500000000000001</v>
      </c>
      <c r="L708" t="s">
        <v>29</v>
      </c>
      <c r="M708" t="s">
        <v>30</v>
      </c>
      <c r="N708" t="s">
        <v>30</v>
      </c>
      <c r="O708" t="s">
        <v>31</v>
      </c>
      <c r="Q708">
        <v>4</v>
      </c>
      <c r="R708" t="s">
        <v>32</v>
      </c>
      <c r="S708" t="s">
        <v>691</v>
      </c>
      <c r="T708">
        <v>18325</v>
      </c>
      <c r="U708" t="s">
        <v>692</v>
      </c>
      <c r="V708" t="s">
        <v>693</v>
      </c>
      <c r="W708">
        <v>1997</v>
      </c>
    </row>
    <row r="709" spans="1:23">
      <c r="A709">
        <v>7487947</v>
      </c>
      <c r="B709" t="s">
        <v>299</v>
      </c>
      <c r="C709" s="4" t="s">
        <v>24</v>
      </c>
      <c r="D709" t="s">
        <v>696</v>
      </c>
      <c r="E709" t="s">
        <v>697</v>
      </c>
      <c r="F709" t="s">
        <v>159</v>
      </c>
      <c r="G709" t="s">
        <v>27</v>
      </c>
      <c r="H709" t="s">
        <v>28</v>
      </c>
      <c r="I709">
        <v>0.09</v>
      </c>
      <c r="J709">
        <v>6.8000000000000005E-2</v>
      </c>
      <c r="K709">
        <v>0.114</v>
      </c>
      <c r="L709" t="s">
        <v>29</v>
      </c>
      <c r="M709" t="s">
        <v>30</v>
      </c>
      <c r="N709" t="s">
        <v>30</v>
      </c>
      <c r="O709" t="s">
        <v>31</v>
      </c>
      <c r="Q709">
        <v>4</v>
      </c>
      <c r="R709" t="s">
        <v>32</v>
      </c>
      <c r="S709" t="s">
        <v>691</v>
      </c>
      <c r="T709">
        <v>18325</v>
      </c>
      <c r="U709" t="s">
        <v>692</v>
      </c>
      <c r="V709" t="s">
        <v>693</v>
      </c>
      <c r="W709">
        <v>1997</v>
      </c>
    </row>
    <row r="710" spans="1:23">
      <c r="A710">
        <v>7487947</v>
      </c>
      <c r="B710" t="s">
        <v>299</v>
      </c>
      <c r="C710" s="4" t="s">
        <v>24</v>
      </c>
      <c r="D710" t="s">
        <v>694</v>
      </c>
      <c r="E710" t="s">
        <v>695</v>
      </c>
      <c r="F710" t="s">
        <v>145</v>
      </c>
      <c r="G710" t="s">
        <v>27</v>
      </c>
      <c r="H710" t="s">
        <v>28</v>
      </c>
      <c r="I710">
        <v>5.7000000000000002E-2</v>
      </c>
      <c r="J710">
        <v>4.5999999999999999E-2</v>
      </c>
      <c r="K710">
        <v>7.0000000000000007E-2</v>
      </c>
      <c r="L710" t="s">
        <v>29</v>
      </c>
      <c r="M710" t="s">
        <v>30</v>
      </c>
      <c r="N710" t="s">
        <v>30</v>
      </c>
      <c r="O710" t="s">
        <v>31</v>
      </c>
      <c r="Q710">
        <v>4</v>
      </c>
      <c r="R710" t="s">
        <v>32</v>
      </c>
      <c r="S710" t="s">
        <v>691</v>
      </c>
      <c r="T710">
        <v>18325</v>
      </c>
      <c r="U710" t="s">
        <v>692</v>
      </c>
      <c r="V710" t="s">
        <v>693</v>
      </c>
      <c r="W710">
        <v>1997</v>
      </c>
    </row>
    <row r="711" spans="1:23">
      <c r="A711">
        <v>7487947</v>
      </c>
      <c r="B711" t="s">
        <v>299</v>
      </c>
      <c r="C711" s="4" t="s">
        <v>24</v>
      </c>
      <c r="D711" t="s">
        <v>696</v>
      </c>
      <c r="E711" t="s">
        <v>697</v>
      </c>
      <c r="F711" t="s">
        <v>145</v>
      </c>
      <c r="G711" t="s">
        <v>27</v>
      </c>
      <c r="H711" t="s">
        <v>28</v>
      </c>
      <c r="I711">
        <v>0.128</v>
      </c>
      <c r="J711">
        <v>0.10199999999999999</v>
      </c>
      <c r="K711">
        <v>0.17699999999999999</v>
      </c>
      <c r="L711" t="s">
        <v>29</v>
      </c>
      <c r="M711" t="s">
        <v>30</v>
      </c>
      <c r="N711" t="s">
        <v>30</v>
      </c>
      <c r="O711" t="s">
        <v>31</v>
      </c>
      <c r="Q711">
        <v>4</v>
      </c>
      <c r="R711" t="s">
        <v>32</v>
      </c>
      <c r="S711" t="s">
        <v>691</v>
      </c>
      <c r="T711">
        <v>18325</v>
      </c>
      <c r="U711" t="s">
        <v>692</v>
      </c>
      <c r="V711" t="s">
        <v>693</v>
      </c>
      <c r="W711">
        <v>1997</v>
      </c>
    </row>
    <row r="712" spans="1:23">
      <c r="A712">
        <v>7487947</v>
      </c>
      <c r="B712" t="s">
        <v>299</v>
      </c>
      <c r="C712" s="4" t="s">
        <v>24</v>
      </c>
      <c r="D712" t="s">
        <v>134</v>
      </c>
      <c r="E712" t="s">
        <v>135</v>
      </c>
      <c r="F712" t="s">
        <v>159</v>
      </c>
      <c r="G712" t="s">
        <v>73</v>
      </c>
      <c r="H712" t="s">
        <v>28</v>
      </c>
      <c r="I712">
        <v>0.112</v>
      </c>
      <c r="J712">
        <v>7.5999999999999998E-2</v>
      </c>
      <c r="K712">
        <v>0.16400000000000001</v>
      </c>
      <c r="L712" t="s">
        <v>29</v>
      </c>
      <c r="M712" t="s">
        <v>30</v>
      </c>
      <c r="N712" t="s">
        <v>30</v>
      </c>
      <c r="O712" t="s">
        <v>31</v>
      </c>
      <c r="Q712">
        <v>5</v>
      </c>
      <c r="R712" t="s">
        <v>32</v>
      </c>
      <c r="S712" t="s">
        <v>671</v>
      </c>
      <c r="T712">
        <v>15318</v>
      </c>
      <c r="U712" t="s">
        <v>672</v>
      </c>
      <c r="V712" t="s">
        <v>673</v>
      </c>
      <c r="W712">
        <v>1982</v>
      </c>
    </row>
    <row r="713" spans="1:23">
      <c r="A713">
        <v>7487947</v>
      </c>
      <c r="B713" t="s">
        <v>299</v>
      </c>
      <c r="C713" s="4" t="s">
        <v>24</v>
      </c>
      <c r="D713" t="s">
        <v>25</v>
      </c>
      <c r="E713" t="s">
        <v>26</v>
      </c>
      <c r="F713" t="s">
        <v>104</v>
      </c>
      <c r="G713" t="s">
        <v>50</v>
      </c>
      <c r="H713" t="s">
        <v>28</v>
      </c>
      <c r="I713">
        <v>2.5000000000000001E-2</v>
      </c>
      <c r="L713" t="s">
        <v>29</v>
      </c>
      <c r="M713" t="s">
        <v>30</v>
      </c>
      <c r="N713" t="s">
        <v>506</v>
      </c>
      <c r="O713" t="s">
        <v>31</v>
      </c>
      <c r="Q713">
        <v>6</v>
      </c>
      <c r="R713" t="s">
        <v>32</v>
      </c>
      <c r="S713" t="s">
        <v>507</v>
      </c>
      <c r="T713">
        <v>16136</v>
      </c>
      <c r="U713" t="s">
        <v>508</v>
      </c>
      <c r="V713" t="s">
        <v>509</v>
      </c>
      <c r="W713">
        <v>1977</v>
      </c>
    </row>
    <row r="714" spans="1:23">
      <c r="A714">
        <v>7487947</v>
      </c>
      <c r="B714" t="s">
        <v>299</v>
      </c>
      <c r="C714" s="4" t="s">
        <v>24</v>
      </c>
      <c r="D714" t="s">
        <v>134</v>
      </c>
      <c r="E714" t="s">
        <v>135</v>
      </c>
      <c r="F714" t="s">
        <v>159</v>
      </c>
      <c r="G714" t="s">
        <v>73</v>
      </c>
      <c r="H714" t="s">
        <v>28</v>
      </c>
      <c r="I714">
        <v>8.4000000000000005E-2</v>
      </c>
      <c r="J714">
        <v>6.8000000000000005E-2</v>
      </c>
      <c r="K714">
        <v>0.104</v>
      </c>
      <c r="L714" t="s">
        <v>29</v>
      </c>
      <c r="M714" t="s">
        <v>30</v>
      </c>
      <c r="N714" t="s">
        <v>30</v>
      </c>
      <c r="O714" t="s">
        <v>31</v>
      </c>
      <c r="Q714">
        <v>6</v>
      </c>
      <c r="R714" t="s">
        <v>32</v>
      </c>
      <c r="S714" t="s">
        <v>671</v>
      </c>
      <c r="T714">
        <v>15318</v>
      </c>
      <c r="U714" t="s">
        <v>672</v>
      </c>
      <c r="V714" t="s">
        <v>673</v>
      </c>
      <c r="W714">
        <v>1982</v>
      </c>
    </row>
    <row r="715" spans="1:23">
      <c r="A715">
        <v>7487947</v>
      </c>
      <c r="B715" t="s">
        <v>299</v>
      </c>
      <c r="C715" s="4" t="s">
        <v>24</v>
      </c>
      <c r="D715" t="s">
        <v>59</v>
      </c>
      <c r="E715" t="s">
        <v>60</v>
      </c>
      <c r="F715" t="s">
        <v>104</v>
      </c>
      <c r="G715" t="s">
        <v>27</v>
      </c>
      <c r="H715" t="s">
        <v>28</v>
      </c>
      <c r="I715">
        <v>6.5</v>
      </c>
      <c r="J715">
        <v>6.1</v>
      </c>
      <c r="K715">
        <v>7</v>
      </c>
      <c r="L715" t="s">
        <v>29</v>
      </c>
      <c r="M715" t="s">
        <v>30</v>
      </c>
      <c r="N715" t="s">
        <v>30</v>
      </c>
      <c r="O715" t="s">
        <v>31</v>
      </c>
      <c r="Q715">
        <v>6.3</v>
      </c>
      <c r="R715" t="s">
        <v>32</v>
      </c>
      <c r="S715" t="s">
        <v>302</v>
      </c>
      <c r="T715">
        <v>598</v>
      </c>
      <c r="U715" t="s">
        <v>303</v>
      </c>
      <c r="V715" t="s">
        <v>304</v>
      </c>
      <c r="W715">
        <v>1980</v>
      </c>
    </row>
    <row r="716" spans="1:23">
      <c r="A716">
        <v>7487947</v>
      </c>
      <c r="B716" t="s">
        <v>299</v>
      </c>
      <c r="C716" s="4" t="s">
        <v>24</v>
      </c>
      <c r="D716" t="s">
        <v>134</v>
      </c>
      <c r="E716" t="s">
        <v>135</v>
      </c>
      <c r="F716" t="s">
        <v>159</v>
      </c>
      <c r="G716" t="s">
        <v>73</v>
      </c>
      <c r="H716" t="s">
        <v>28</v>
      </c>
      <c r="I716">
        <v>7.3999999999999996E-2</v>
      </c>
      <c r="J716">
        <v>6.2E-2</v>
      </c>
      <c r="K716">
        <v>0.09</v>
      </c>
      <c r="L716" t="s">
        <v>29</v>
      </c>
      <c r="M716" t="s">
        <v>30</v>
      </c>
      <c r="N716" t="s">
        <v>30</v>
      </c>
      <c r="O716" t="s">
        <v>31</v>
      </c>
      <c r="Q716">
        <v>7</v>
      </c>
      <c r="R716" t="s">
        <v>32</v>
      </c>
      <c r="S716" t="s">
        <v>671</v>
      </c>
      <c r="T716">
        <v>15318</v>
      </c>
      <c r="U716" t="s">
        <v>672</v>
      </c>
      <c r="V716" t="s">
        <v>673</v>
      </c>
      <c r="W716">
        <v>1982</v>
      </c>
    </row>
    <row r="717" spans="1:23">
      <c r="A717">
        <v>7487947</v>
      </c>
      <c r="B717" t="s">
        <v>299</v>
      </c>
      <c r="C717" s="4" t="s">
        <v>24</v>
      </c>
      <c r="D717" t="s">
        <v>82</v>
      </c>
      <c r="E717" t="s">
        <v>83</v>
      </c>
      <c r="F717" t="s">
        <v>67</v>
      </c>
      <c r="G717" t="s">
        <v>50</v>
      </c>
      <c r="H717" t="s">
        <v>28</v>
      </c>
      <c r="I717">
        <v>0.12</v>
      </c>
      <c r="J717">
        <v>0.1</v>
      </c>
      <c r="K717">
        <v>0.14000000000000001</v>
      </c>
      <c r="L717" t="s">
        <v>29</v>
      </c>
      <c r="M717" t="s">
        <v>30</v>
      </c>
      <c r="N717" t="s">
        <v>30</v>
      </c>
      <c r="O717" t="s">
        <v>31</v>
      </c>
      <c r="Q717">
        <v>7</v>
      </c>
      <c r="R717" t="s">
        <v>32</v>
      </c>
      <c r="S717" t="s">
        <v>698</v>
      </c>
      <c r="T717">
        <v>5305</v>
      </c>
      <c r="U717" t="s">
        <v>699</v>
      </c>
      <c r="V717" t="s">
        <v>700</v>
      </c>
      <c r="W717">
        <v>1978</v>
      </c>
    </row>
    <row r="718" spans="1:23">
      <c r="A718">
        <v>7487947</v>
      </c>
      <c r="B718" t="s">
        <v>299</v>
      </c>
      <c r="C718" s="4" t="s">
        <v>24</v>
      </c>
      <c r="D718" t="s">
        <v>92</v>
      </c>
      <c r="E718" t="s">
        <v>93</v>
      </c>
      <c r="F718" t="s">
        <v>68</v>
      </c>
      <c r="G718" t="s">
        <v>27</v>
      </c>
      <c r="H718" t="s">
        <v>28</v>
      </c>
      <c r="I718">
        <v>0.8</v>
      </c>
      <c r="L718" t="s">
        <v>29</v>
      </c>
      <c r="M718" t="s">
        <v>30</v>
      </c>
      <c r="N718" t="s">
        <v>30</v>
      </c>
      <c r="O718" t="s">
        <v>31</v>
      </c>
      <c r="Q718">
        <v>7</v>
      </c>
      <c r="R718" t="s">
        <v>32</v>
      </c>
      <c r="S718" t="s">
        <v>448</v>
      </c>
      <c r="T718">
        <v>2253</v>
      </c>
      <c r="U718" t="s">
        <v>449</v>
      </c>
      <c r="V718" t="s">
        <v>450</v>
      </c>
      <c r="W718">
        <v>1977</v>
      </c>
    </row>
    <row r="719" spans="1:23">
      <c r="A719">
        <v>7487947</v>
      </c>
      <c r="B719" t="s">
        <v>299</v>
      </c>
      <c r="C719" s="4" t="s">
        <v>24</v>
      </c>
      <c r="D719" t="s">
        <v>530</v>
      </c>
      <c r="E719" t="s">
        <v>531</v>
      </c>
      <c r="F719" t="s">
        <v>67</v>
      </c>
      <c r="G719" t="s">
        <v>50</v>
      </c>
      <c r="H719" t="s">
        <v>28</v>
      </c>
      <c r="I719">
        <v>0.13</v>
      </c>
      <c r="J719">
        <v>0.09</v>
      </c>
      <c r="K719">
        <v>0.17</v>
      </c>
      <c r="L719" t="s">
        <v>29</v>
      </c>
      <c r="M719" t="s">
        <v>30</v>
      </c>
      <c r="N719" t="s">
        <v>30</v>
      </c>
      <c r="O719" t="s">
        <v>31</v>
      </c>
      <c r="Q719">
        <v>8</v>
      </c>
      <c r="R719" t="s">
        <v>32</v>
      </c>
      <c r="S719" t="s">
        <v>701</v>
      </c>
      <c r="T719">
        <v>6199</v>
      </c>
      <c r="U719" t="s">
        <v>702</v>
      </c>
      <c r="V719" t="s">
        <v>703</v>
      </c>
      <c r="W719">
        <v>1978</v>
      </c>
    </row>
    <row r="720" spans="1:23">
      <c r="A720">
        <v>7487947</v>
      </c>
      <c r="B720" t="s">
        <v>299</v>
      </c>
      <c r="C720" s="4" t="s">
        <v>24</v>
      </c>
      <c r="D720" t="s">
        <v>82</v>
      </c>
      <c r="E720" t="s">
        <v>83</v>
      </c>
      <c r="G720" t="s">
        <v>27</v>
      </c>
      <c r="H720" t="s">
        <v>28</v>
      </c>
      <c r="I720">
        <v>0.82</v>
      </c>
      <c r="J720">
        <v>0.75</v>
      </c>
      <c r="K720">
        <v>0.9</v>
      </c>
      <c r="L720" t="s">
        <v>29</v>
      </c>
      <c r="M720" t="s">
        <v>30</v>
      </c>
      <c r="N720" t="s">
        <v>30</v>
      </c>
      <c r="O720" t="s">
        <v>31</v>
      </c>
      <c r="Q720">
        <v>9</v>
      </c>
      <c r="R720" t="s">
        <v>32</v>
      </c>
      <c r="S720" t="s">
        <v>704</v>
      </c>
      <c r="T720">
        <v>908</v>
      </c>
      <c r="U720" t="s">
        <v>705</v>
      </c>
      <c r="V720" t="s">
        <v>706</v>
      </c>
      <c r="W720">
        <v>1970</v>
      </c>
    </row>
    <row r="721" spans="1:23">
      <c r="A721">
        <v>7487947</v>
      </c>
      <c r="B721" t="s">
        <v>299</v>
      </c>
      <c r="C721" s="4" t="s">
        <v>24</v>
      </c>
      <c r="D721" t="s">
        <v>311</v>
      </c>
      <c r="E721" t="s">
        <v>312</v>
      </c>
      <c r="G721" t="s">
        <v>50</v>
      </c>
      <c r="H721" t="s">
        <v>28</v>
      </c>
      <c r="I721">
        <v>6.5000000000000002E-2</v>
      </c>
      <c r="J721">
        <v>5.7000000000000002E-2</v>
      </c>
      <c r="K721">
        <v>7.1999999999999995E-2</v>
      </c>
      <c r="L721" t="s">
        <v>29</v>
      </c>
      <c r="M721" t="s">
        <v>30</v>
      </c>
      <c r="N721" t="s">
        <v>30</v>
      </c>
      <c r="O721" t="s">
        <v>31</v>
      </c>
      <c r="Q721">
        <v>10</v>
      </c>
      <c r="R721" t="s">
        <v>32</v>
      </c>
      <c r="S721" t="s">
        <v>313</v>
      </c>
      <c r="T721">
        <v>10029</v>
      </c>
      <c r="U721" t="s">
        <v>314</v>
      </c>
      <c r="V721" t="s">
        <v>315</v>
      </c>
      <c r="W721">
        <v>1981</v>
      </c>
    </row>
    <row r="722" spans="1:23">
      <c r="A722">
        <v>7487947</v>
      </c>
      <c r="B722" t="s">
        <v>299</v>
      </c>
      <c r="C722" s="4" t="s">
        <v>24</v>
      </c>
      <c r="D722" t="s">
        <v>316</v>
      </c>
      <c r="E722" t="s">
        <v>237</v>
      </c>
      <c r="G722" t="s">
        <v>50</v>
      </c>
      <c r="H722" t="s">
        <v>28</v>
      </c>
      <c r="I722">
        <v>0.13100000000000001</v>
      </c>
      <c r="J722">
        <v>0.10299999999999999</v>
      </c>
      <c r="K722">
        <v>0.158</v>
      </c>
      <c r="L722" t="s">
        <v>29</v>
      </c>
      <c r="M722" t="s">
        <v>30</v>
      </c>
      <c r="N722" t="s">
        <v>30</v>
      </c>
      <c r="O722" t="s">
        <v>31</v>
      </c>
      <c r="Q722">
        <v>10</v>
      </c>
      <c r="R722" t="s">
        <v>32</v>
      </c>
      <c r="S722" t="s">
        <v>313</v>
      </c>
      <c r="T722">
        <v>10721</v>
      </c>
      <c r="U722" t="s">
        <v>317</v>
      </c>
      <c r="V722" t="s">
        <v>318</v>
      </c>
      <c r="W722">
        <v>1981</v>
      </c>
    </row>
    <row r="723" spans="1:23">
      <c r="A723">
        <v>7487947</v>
      </c>
      <c r="B723" t="s">
        <v>299</v>
      </c>
      <c r="C723" s="4" t="s">
        <v>24</v>
      </c>
      <c r="D723" t="s">
        <v>48</v>
      </c>
      <c r="E723" t="s">
        <v>49</v>
      </c>
      <c r="G723" t="s">
        <v>73</v>
      </c>
      <c r="H723" t="s">
        <v>28</v>
      </c>
      <c r="I723">
        <v>1.2999999999999999E-2</v>
      </c>
      <c r="L723" t="s">
        <v>29</v>
      </c>
      <c r="M723" t="s">
        <v>30</v>
      </c>
      <c r="N723" t="s">
        <v>30</v>
      </c>
      <c r="O723" t="s">
        <v>31</v>
      </c>
      <c r="Q723">
        <v>14</v>
      </c>
      <c r="R723" t="s">
        <v>32</v>
      </c>
      <c r="S723" t="s">
        <v>465</v>
      </c>
      <c r="T723">
        <v>978</v>
      </c>
      <c r="U723" t="s">
        <v>466</v>
      </c>
      <c r="V723" t="s">
        <v>467</v>
      </c>
      <c r="W723">
        <v>1973</v>
      </c>
    </row>
    <row r="724" spans="1:23">
      <c r="A724">
        <v>7487947</v>
      </c>
      <c r="B724" t="s">
        <v>299</v>
      </c>
      <c r="C724" s="4" t="s">
        <v>24</v>
      </c>
      <c r="D724" t="s">
        <v>48</v>
      </c>
      <c r="E724" t="s">
        <v>49</v>
      </c>
      <c r="G724" t="s">
        <v>73</v>
      </c>
      <c r="H724" t="s">
        <v>28</v>
      </c>
      <c r="I724">
        <v>1.4E-2</v>
      </c>
      <c r="J724">
        <v>1.2999999999999999E-2</v>
      </c>
      <c r="K724">
        <v>1.4999999999999999E-2</v>
      </c>
      <c r="L724" t="s">
        <v>29</v>
      </c>
      <c r="M724" t="s">
        <v>30</v>
      </c>
      <c r="N724" t="s">
        <v>30</v>
      </c>
      <c r="O724" t="s">
        <v>31</v>
      </c>
      <c r="Q724">
        <v>14</v>
      </c>
      <c r="R724" t="s">
        <v>32</v>
      </c>
      <c r="S724" t="s">
        <v>465</v>
      </c>
      <c r="T724">
        <v>978</v>
      </c>
      <c r="U724" t="s">
        <v>466</v>
      </c>
      <c r="V724" t="s">
        <v>467</v>
      </c>
      <c r="W724">
        <v>1973</v>
      </c>
    </row>
    <row r="725" spans="1:23">
      <c r="A725">
        <v>7487947</v>
      </c>
      <c r="B725" t="s">
        <v>299</v>
      </c>
      <c r="C725" s="4" t="s">
        <v>24</v>
      </c>
      <c r="D725" t="s">
        <v>59</v>
      </c>
      <c r="E725" t="s">
        <v>60</v>
      </c>
      <c r="F725" t="s">
        <v>67</v>
      </c>
      <c r="G725" t="s">
        <v>50</v>
      </c>
      <c r="H725" t="s">
        <v>28</v>
      </c>
      <c r="J725">
        <v>0.01</v>
      </c>
      <c r="K725">
        <v>1.4999999999999999E-2</v>
      </c>
      <c r="L725" t="s">
        <v>29</v>
      </c>
      <c r="M725" t="s">
        <v>30</v>
      </c>
      <c r="N725" t="s">
        <v>30</v>
      </c>
      <c r="O725" t="s">
        <v>31</v>
      </c>
      <c r="Q725">
        <v>16</v>
      </c>
      <c r="R725" t="s">
        <v>32</v>
      </c>
      <c r="S725" t="s">
        <v>707</v>
      </c>
      <c r="T725">
        <v>15226</v>
      </c>
      <c r="U725" t="s">
        <v>708</v>
      </c>
      <c r="V725" t="s">
        <v>709</v>
      </c>
      <c r="W725">
        <v>1975</v>
      </c>
    </row>
    <row r="726" spans="1:23">
      <c r="A726">
        <v>7487947</v>
      </c>
      <c r="B726" t="s">
        <v>299</v>
      </c>
      <c r="C726" s="4" t="s">
        <v>24</v>
      </c>
      <c r="D726" t="s">
        <v>345</v>
      </c>
      <c r="E726" t="s">
        <v>237</v>
      </c>
      <c r="G726" t="s">
        <v>27</v>
      </c>
      <c r="H726" t="s">
        <v>28</v>
      </c>
      <c r="I726">
        <v>0.22</v>
      </c>
      <c r="L726" t="s">
        <v>29</v>
      </c>
      <c r="M726" t="s">
        <v>30</v>
      </c>
      <c r="N726" t="s">
        <v>30</v>
      </c>
      <c r="O726" t="s">
        <v>177</v>
      </c>
      <c r="Q726">
        <v>20</v>
      </c>
      <c r="R726" t="s">
        <v>32</v>
      </c>
      <c r="S726" t="s">
        <v>619</v>
      </c>
      <c r="T726">
        <v>5575</v>
      </c>
      <c r="U726" t="s">
        <v>620</v>
      </c>
      <c r="V726" t="s">
        <v>621</v>
      </c>
      <c r="W726">
        <v>1979</v>
      </c>
    </row>
    <row r="727" spans="1:23">
      <c r="A727">
        <v>7487947</v>
      </c>
      <c r="B727" t="s">
        <v>299</v>
      </c>
      <c r="C727" s="4" t="s">
        <v>24</v>
      </c>
      <c r="D727" t="s">
        <v>57</v>
      </c>
      <c r="E727" t="s">
        <v>58</v>
      </c>
      <c r="F727" t="s">
        <v>41</v>
      </c>
      <c r="H727" t="s">
        <v>28</v>
      </c>
      <c r="I727">
        <v>4.2</v>
      </c>
      <c r="L727" t="s">
        <v>29</v>
      </c>
      <c r="M727" t="s">
        <v>30</v>
      </c>
      <c r="N727" t="s">
        <v>30</v>
      </c>
      <c r="O727" t="s">
        <v>31</v>
      </c>
      <c r="Q727">
        <v>24</v>
      </c>
      <c r="R727" t="s">
        <v>32</v>
      </c>
      <c r="S727" t="s">
        <v>42</v>
      </c>
      <c r="T727">
        <v>18337</v>
      </c>
      <c r="U727" t="s">
        <v>43</v>
      </c>
      <c r="V727" t="s">
        <v>44</v>
      </c>
      <c r="W727">
        <v>1987</v>
      </c>
    </row>
    <row r="728" spans="1:23">
      <c r="A728">
        <v>7487947</v>
      </c>
      <c r="B728" t="s">
        <v>299</v>
      </c>
      <c r="C728" s="4" t="s">
        <v>24</v>
      </c>
      <c r="D728" t="s">
        <v>48</v>
      </c>
      <c r="E728" t="s">
        <v>49</v>
      </c>
      <c r="F728" t="s">
        <v>104</v>
      </c>
      <c r="G728" t="s">
        <v>50</v>
      </c>
      <c r="H728" t="s">
        <v>28</v>
      </c>
      <c r="I728">
        <v>5.0000000000000001E-3</v>
      </c>
      <c r="L728" t="s">
        <v>29</v>
      </c>
      <c r="M728" t="s">
        <v>30</v>
      </c>
      <c r="N728" t="s">
        <v>506</v>
      </c>
      <c r="O728" t="s">
        <v>31</v>
      </c>
      <c r="Q728">
        <v>24</v>
      </c>
      <c r="R728" t="s">
        <v>32</v>
      </c>
      <c r="S728" t="s">
        <v>507</v>
      </c>
      <c r="T728">
        <v>16136</v>
      </c>
      <c r="U728" t="s">
        <v>508</v>
      </c>
      <c r="V728" t="s">
        <v>509</v>
      </c>
      <c r="W728">
        <v>1977</v>
      </c>
    </row>
    <row r="729" spans="1:23">
      <c r="A729">
        <v>7487947</v>
      </c>
      <c r="B729" t="s">
        <v>299</v>
      </c>
      <c r="C729" s="4" t="s">
        <v>24</v>
      </c>
      <c r="D729" t="s">
        <v>48</v>
      </c>
      <c r="E729" t="s">
        <v>49</v>
      </c>
      <c r="F729" t="s">
        <v>67</v>
      </c>
      <c r="G729" t="s">
        <v>73</v>
      </c>
      <c r="H729" t="s">
        <v>28</v>
      </c>
      <c r="I729">
        <v>1E-4</v>
      </c>
      <c r="L729" t="s">
        <v>29</v>
      </c>
      <c r="M729" t="s">
        <v>30</v>
      </c>
      <c r="N729" t="s">
        <v>30</v>
      </c>
      <c r="O729" t="s">
        <v>31</v>
      </c>
      <c r="Q729">
        <v>28</v>
      </c>
      <c r="R729" t="s">
        <v>32</v>
      </c>
      <c r="S729" t="s">
        <v>710</v>
      </c>
      <c r="T729">
        <v>5272</v>
      </c>
      <c r="U729" t="s">
        <v>711</v>
      </c>
      <c r="V729" t="s">
        <v>712</v>
      </c>
      <c r="W729">
        <v>1980</v>
      </c>
    </row>
    <row r="730" spans="1:23">
      <c r="A730">
        <v>7487947</v>
      </c>
      <c r="B730" t="s">
        <v>299</v>
      </c>
      <c r="C730" s="4" t="s">
        <v>24</v>
      </c>
      <c r="D730" t="s">
        <v>48</v>
      </c>
      <c r="E730" t="s">
        <v>49</v>
      </c>
      <c r="F730" t="s">
        <v>67</v>
      </c>
      <c r="G730" t="s">
        <v>50</v>
      </c>
      <c r="H730" t="s">
        <v>28</v>
      </c>
      <c r="I730">
        <v>5.0000000000000001E-3</v>
      </c>
      <c r="J730">
        <v>4.0000000000000001E-3</v>
      </c>
      <c r="K730">
        <v>5.0000000000000001E-3</v>
      </c>
      <c r="L730" t="s">
        <v>29</v>
      </c>
      <c r="M730" t="s">
        <v>30</v>
      </c>
      <c r="N730" t="s">
        <v>30</v>
      </c>
      <c r="O730" t="s">
        <v>31</v>
      </c>
      <c r="Q730">
        <v>28</v>
      </c>
      <c r="R730" t="s">
        <v>32</v>
      </c>
      <c r="S730" t="s">
        <v>533</v>
      </c>
      <c r="T730">
        <v>11838</v>
      </c>
      <c r="U730" t="s">
        <v>713</v>
      </c>
      <c r="V730" t="s">
        <v>714</v>
      </c>
      <c r="W730">
        <v>1980</v>
      </c>
    </row>
    <row r="731" spans="1:23">
      <c r="A731">
        <v>7487947</v>
      </c>
      <c r="B731" t="s">
        <v>299</v>
      </c>
      <c r="C731" s="4" t="s">
        <v>24</v>
      </c>
      <c r="D731" t="s">
        <v>48</v>
      </c>
      <c r="E731" t="s">
        <v>49</v>
      </c>
      <c r="F731" t="s">
        <v>67</v>
      </c>
      <c r="G731" t="s">
        <v>50</v>
      </c>
      <c r="H731" t="s">
        <v>28</v>
      </c>
      <c r="I731">
        <v>5.0000000000000001E-3</v>
      </c>
      <c r="J731">
        <v>4.0000000000000001E-3</v>
      </c>
      <c r="K731">
        <v>5.0000000000000001E-3</v>
      </c>
      <c r="L731" t="s">
        <v>29</v>
      </c>
      <c r="M731" t="s">
        <v>30</v>
      </c>
      <c r="N731" t="s">
        <v>30</v>
      </c>
      <c r="O731" t="s">
        <v>31</v>
      </c>
      <c r="Q731">
        <v>28</v>
      </c>
      <c r="R731" t="s">
        <v>32</v>
      </c>
      <c r="S731" t="s">
        <v>701</v>
      </c>
      <c r="T731">
        <v>6199</v>
      </c>
      <c r="U731" t="s">
        <v>702</v>
      </c>
      <c r="V731" t="s">
        <v>703</v>
      </c>
      <c r="W731">
        <v>1978</v>
      </c>
    </row>
    <row r="732" spans="1:23">
      <c r="A732">
        <v>7487947</v>
      </c>
      <c r="B732" t="s">
        <v>299</v>
      </c>
      <c r="C732" s="4" t="s">
        <v>24</v>
      </c>
      <c r="D732" t="s">
        <v>48</v>
      </c>
      <c r="E732" t="s">
        <v>49</v>
      </c>
      <c r="F732" t="s">
        <v>67</v>
      </c>
      <c r="G732" t="s">
        <v>50</v>
      </c>
      <c r="H732" t="s">
        <v>28</v>
      </c>
      <c r="I732">
        <v>5.0000000000000001E-3</v>
      </c>
      <c r="J732">
        <v>4.0000000000000001E-3</v>
      </c>
      <c r="K732">
        <v>5.0000000000000001E-3</v>
      </c>
      <c r="L732" t="s">
        <v>29</v>
      </c>
      <c r="M732" t="s">
        <v>30</v>
      </c>
      <c r="N732" t="s">
        <v>30</v>
      </c>
      <c r="O732" t="s">
        <v>31</v>
      </c>
      <c r="Q732">
        <v>28</v>
      </c>
      <c r="R732" t="s">
        <v>32</v>
      </c>
      <c r="S732" t="s">
        <v>698</v>
      </c>
      <c r="T732">
        <v>5305</v>
      </c>
      <c r="U732" t="s">
        <v>699</v>
      </c>
      <c r="V732" t="s">
        <v>700</v>
      </c>
      <c r="W732">
        <v>1978</v>
      </c>
    </row>
    <row r="733" spans="1:23">
      <c r="A733">
        <v>7487947</v>
      </c>
      <c r="B733" t="s">
        <v>299</v>
      </c>
      <c r="C733" s="4" t="s">
        <v>24</v>
      </c>
      <c r="D733" t="s">
        <v>134</v>
      </c>
      <c r="E733" t="s">
        <v>135</v>
      </c>
      <c r="H733" t="s">
        <v>28</v>
      </c>
      <c r="J733">
        <v>0.2</v>
      </c>
      <c r="K733">
        <v>0.3</v>
      </c>
      <c r="L733" t="s">
        <v>29</v>
      </c>
      <c r="M733" t="s">
        <v>30</v>
      </c>
      <c r="N733" t="s">
        <v>30</v>
      </c>
      <c r="O733" t="s">
        <v>31</v>
      </c>
      <c r="R733" t="s">
        <v>32</v>
      </c>
      <c r="S733" t="s">
        <v>269</v>
      </c>
      <c r="T733">
        <v>16044</v>
      </c>
      <c r="U733" t="s">
        <v>715</v>
      </c>
      <c r="V733" t="s">
        <v>716</v>
      </c>
      <c r="W733">
        <v>1979</v>
      </c>
    </row>
    <row r="734" spans="1:23">
      <c r="A734">
        <v>7487947</v>
      </c>
      <c r="B734" t="s">
        <v>299</v>
      </c>
      <c r="C734" s="4" t="s">
        <v>24</v>
      </c>
      <c r="D734" t="s">
        <v>134</v>
      </c>
      <c r="E734" t="s">
        <v>135</v>
      </c>
      <c r="H734" t="s">
        <v>28</v>
      </c>
      <c r="J734">
        <v>0.1</v>
      </c>
      <c r="K734">
        <v>0.2</v>
      </c>
      <c r="L734" t="s">
        <v>29</v>
      </c>
      <c r="M734" t="s">
        <v>30</v>
      </c>
      <c r="N734" t="s">
        <v>30</v>
      </c>
      <c r="O734" t="s">
        <v>31</v>
      </c>
      <c r="R734" t="s">
        <v>32</v>
      </c>
      <c r="S734" t="s">
        <v>269</v>
      </c>
      <c r="T734">
        <v>16044</v>
      </c>
      <c r="U734" t="s">
        <v>715</v>
      </c>
      <c r="V734" t="s">
        <v>716</v>
      </c>
      <c r="W734">
        <v>1979</v>
      </c>
    </row>
    <row r="735" spans="1:23">
      <c r="A735">
        <v>7487947</v>
      </c>
      <c r="B735" t="s">
        <v>299</v>
      </c>
      <c r="C735" s="4" t="s">
        <v>24</v>
      </c>
      <c r="D735" t="s">
        <v>134</v>
      </c>
      <c r="E735" t="s">
        <v>135</v>
      </c>
      <c r="H735" t="s">
        <v>28</v>
      </c>
      <c r="I735">
        <v>0.3</v>
      </c>
      <c r="L735" t="s">
        <v>29</v>
      </c>
      <c r="M735" t="s">
        <v>30</v>
      </c>
      <c r="N735" t="s">
        <v>30</v>
      </c>
      <c r="O735" t="s">
        <v>31</v>
      </c>
      <c r="R735" t="s">
        <v>32</v>
      </c>
      <c r="S735" t="s">
        <v>269</v>
      </c>
      <c r="T735">
        <v>16044</v>
      </c>
      <c r="U735" t="s">
        <v>715</v>
      </c>
      <c r="V735" t="s">
        <v>716</v>
      </c>
      <c r="W735">
        <v>1979</v>
      </c>
    </row>
    <row r="736" spans="1:23">
      <c r="A736">
        <v>7487947</v>
      </c>
      <c r="B736" t="s">
        <v>299</v>
      </c>
      <c r="C736" s="4" t="s">
        <v>24</v>
      </c>
      <c r="D736" t="s">
        <v>134</v>
      </c>
      <c r="E736" t="s">
        <v>135</v>
      </c>
      <c r="H736" t="s">
        <v>28</v>
      </c>
      <c r="J736">
        <v>0.1</v>
      </c>
      <c r="K736">
        <v>0.2</v>
      </c>
      <c r="L736" t="s">
        <v>29</v>
      </c>
      <c r="M736" t="s">
        <v>30</v>
      </c>
      <c r="N736" t="s">
        <v>30</v>
      </c>
      <c r="O736" t="s">
        <v>31</v>
      </c>
      <c r="R736" t="s">
        <v>32</v>
      </c>
      <c r="S736" t="s">
        <v>269</v>
      </c>
      <c r="T736">
        <v>16044</v>
      </c>
      <c r="U736" t="s">
        <v>715</v>
      </c>
      <c r="V736" t="s">
        <v>716</v>
      </c>
      <c r="W736">
        <v>1979</v>
      </c>
    </row>
    <row r="737" spans="1:23">
      <c r="A737">
        <v>7487947</v>
      </c>
      <c r="B737" t="s">
        <v>299</v>
      </c>
      <c r="C737" s="4" t="s">
        <v>24</v>
      </c>
      <c r="D737" t="s">
        <v>134</v>
      </c>
      <c r="E737" t="s">
        <v>135</v>
      </c>
      <c r="H737" t="s">
        <v>28</v>
      </c>
      <c r="J737">
        <v>0.2</v>
      </c>
      <c r="K737">
        <v>0.3</v>
      </c>
      <c r="L737" t="s">
        <v>29</v>
      </c>
      <c r="M737" t="s">
        <v>30</v>
      </c>
      <c r="N737" t="s">
        <v>30</v>
      </c>
      <c r="O737" t="s">
        <v>31</v>
      </c>
      <c r="R737" t="s">
        <v>32</v>
      </c>
      <c r="S737" t="s">
        <v>269</v>
      </c>
      <c r="T737">
        <v>16044</v>
      </c>
      <c r="U737" t="s">
        <v>715</v>
      </c>
      <c r="V737" t="s">
        <v>716</v>
      </c>
      <c r="W737">
        <v>1979</v>
      </c>
    </row>
    <row r="738" spans="1:23">
      <c r="A738">
        <v>7487947</v>
      </c>
      <c r="B738" t="s">
        <v>299</v>
      </c>
      <c r="C738" s="4" t="s">
        <v>24</v>
      </c>
      <c r="D738" t="s">
        <v>134</v>
      </c>
      <c r="E738" t="s">
        <v>135</v>
      </c>
      <c r="H738" t="s">
        <v>28</v>
      </c>
      <c r="J738">
        <v>0.3</v>
      </c>
      <c r="K738">
        <v>0.4</v>
      </c>
      <c r="L738" t="s">
        <v>29</v>
      </c>
      <c r="M738" t="s">
        <v>30</v>
      </c>
      <c r="N738" t="s">
        <v>30</v>
      </c>
      <c r="O738" t="s">
        <v>31</v>
      </c>
      <c r="R738" t="s">
        <v>32</v>
      </c>
      <c r="S738" t="s">
        <v>269</v>
      </c>
      <c r="T738">
        <v>16044</v>
      </c>
      <c r="U738" t="s">
        <v>715</v>
      </c>
      <c r="V738" t="s">
        <v>716</v>
      </c>
      <c r="W738">
        <v>1979</v>
      </c>
    </row>
    <row r="739" spans="1:23">
      <c r="A739">
        <v>7487947</v>
      </c>
      <c r="B739" t="s">
        <v>299</v>
      </c>
      <c r="C739" s="4" t="s">
        <v>24</v>
      </c>
      <c r="D739" t="s">
        <v>134</v>
      </c>
      <c r="E739" t="s">
        <v>135</v>
      </c>
      <c r="H739" t="s">
        <v>28</v>
      </c>
      <c r="J739">
        <v>0.1</v>
      </c>
      <c r="K739">
        <v>0.2</v>
      </c>
      <c r="L739" t="s">
        <v>29</v>
      </c>
      <c r="M739" t="s">
        <v>30</v>
      </c>
      <c r="N739" t="s">
        <v>30</v>
      </c>
      <c r="O739" t="s">
        <v>31</v>
      </c>
      <c r="R739" t="s">
        <v>32</v>
      </c>
      <c r="S739" t="s">
        <v>269</v>
      </c>
      <c r="T739">
        <v>16044</v>
      </c>
      <c r="U739" t="s">
        <v>715</v>
      </c>
      <c r="V739" t="s">
        <v>716</v>
      </c>
      <c r="W739">
        <v>1979</v>
      </c>
    </row>
    <row r="740" spans="1:23">
      <c r="A740">
        <v>7487947</v>
      </c>
      <c r="B740" t="s">
        <v>299</v>
      </c>
      <c r="C740" s="4" t="s">
        <v>24</v>
      </c>
      <c r="D740" t="s">
        <v>134</v>
      </c>
      <c r="E740" t="s">
        <v>135</v>
      </c>
      <c r="H740" t="s">
        <v>28</v>
      </c>
      <c r="J740">
        <v>0.3</v>
      </c>
      <c r="K740">
        <v>0.4</v>
      </c>
      <c r="L740" t="s">
        <v>29</v>
      </c>
      <c r="M740" t="s">
        <v>30</v>
      </c>
      <c r="N740" t="s">
        <v>30</v>
      </c>
      <c r="O740" t="s">
        <v>31</v>
      </c>
      <c r="R740" t="s">
        <v>32</v>
      </c>
      <c r="S740" t="s">
        <v>269</v>
      </c>
      <c r="T740">
        <v>16044</v>
      </c>
      <c r="U740" t="s">
        <v>715</v>
      </c>
      <c r="V740" t="s">
        <v>716</v>
      </c>
      <c r="W740">
        <v>1979</v>
      </c>
    </row>
    <row r="741" spans="1:23">
      <c r="A741">
        <v>7487947</v>
      </c>
      <c r="B741" t="s">
        <v>299</v>
      </c>
      <c r="C741" s="4" t="s">
        <v>24</v>
      </c>
      <c r="D741" t="s">
        <v>287</v>
      </c>
      <c r="E741" t="s">
        <v>288</v>
      </c>
      <c r="H741" t="s">
        <v>28</v>
      </c>
      <c r="I741">
        <v>0.41</v>
      </c>
      <c r="L741" t="s">
        <v>29</v>
      </c>
      <c r="M741" t="s">
        <v>30</v>
      </c>
      <c r="N741" t="s">
        <v>30</v>
      </c>
      <c r="O741" t="s">
        <v>31</v>
      </c>
      <c r="R741" t="s">
        <v>717</v>
      </c>
      <c r="S741" t="s">
        <v>718</v>
      </c>
      <c r="T741">
        <v>67826</v>
      </c>
      <c r="U741" t="s">
        <v>719</v>
      </c>
      <c r="V741" t="s">
        <v>720</v>
      </c>
      <c r="W741">
        <v>1979</v>
      </c>
    </row>
  </sheetData>
  <sortState xmlns:xlrd2="http://schemas.microsoft.com/office/spreadsheetml/2017/richdata2" ref="A2:W741">
    <sortCondition ref="A1"/>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4E45D-8AE3-B942-BF4E-924688D61160}">
  <dimension ref="A1:C24"/>
  <sheetViews>
    <sheetView workbookViewId="0">
      <selection activeCell="F18" sqref="F18"/>
    </sheetView>
  </sheetViews>
  <sheetFormatPr defaultColWidth="11.42578125" defaultRowHeight="15"/>
  <cols>
    <col min="1" max="1" width="27.28515625" customWidth="1"/>
    <col min="2" max="2" width="23.85546875" customWidth="1"/>
    <col min="3" max="3" width="26.140625" customWidth="1"/>
  </cols>
  <sheetData>
    <row r="1" spans="1:3">
      <c r="A1" s="3" t="s">
        <v>721</v>
      </c>
      <c r="B1" s="3" t="s">
        <v>722</v>
      </c>
      <c r="C1" s="3" t="s">
        <v>723</v>
      </c>
    </row>
    <row r="2" spans="1:3">
      <c r="A2" t="s">
        <v>0</v>
      </c>
      <c r="B2" t="s">
        <v>724</v>
      </c>
    </row>
    <row r="3" spans="1:3">
      <c r="A3" t="s">
        <v>1</v>
      </c>
      <c r="B3" t="s">
        <v>725</v>
      </c>
    </row>
    <row r="4" spans="1:3">
      <c r="A4" t="s">
        <v>2</v>
      </c>
      <c r="B4" t="s">
        <v>726</v>
      </c>
    </row>
    <row r="5" spans="1:3">
      <c r="A5" t="s">
        <v>3</v>
      </c>
      <c r="B5" t="s">
        <v>727</v>
      </c>
    </row>
    <row r="6" spans="1:3">
      <c r="A6" t="s">
        <v>4</v>
      </c>
      <c r="B6" t="s">
        <v>728</v>
      </c>
    </row>
    <row r="7" spans="1:3">
      <c r="A7" t="s">
        <v>5</v>
      </c>
      <c r="B7" t="s">
        <v>729</v>
      </c>
      <c r="C7" t="s">
        <v>730</v>
      </c>
    </row>
    <row r="8" spans="1:3">
      <c r="A8" t="s">
        <v>6</v>
      </c>
      <c r="B8" t="s">
        <v>731</v>
      </c>
      <c r="C8" t="s">
        <v>732</v>
      </c>
    </row>
    <row r="9" spans="1:3">
      <c r="A9" t="s">
        <v>7</v>
      </c>
      <c r="B9" t="s">
        <v>733</v>
      </c>
    </row>
    <row r="10" spans="1:3">
      <c r="A10" t="s">
        <v>8</v>
      </c>
      <c r="B10" t="s">
        <v>734</v>
      </c>
      <c r="C10" t="s">
        <v>735</v>
      </c>
    </row>
    <row r="11" spans="1:3">
      <c r="A11" t="s">
        <v>9</v>
      </c>
      <c r="B11" t="s">
        <v>736</v>
      </c>
    </row>
    <row r="12" spans="1:3">
      <c r="A12" t="s">
        <v>10</v>
      </c>
      <c r="B12" t="s">
        <v>737</v>
      </c>
    </row>
    <row r="13" spans="1:3">
      <c r="A13" t="s">
        <v>11</v>
      </c>
      <c r="B13" t="s">
        <v>738</v>
      </c>
    </row>
    <row r="14" spans="1:3">
      <c r="A14" t="s">
        <v>12</v>
      </c>
      <c r="B14" t="s">
        <v>739</v>
      </c>
    </row>
    <row r="15" spans="1:3">
      <c r="A15" t="s">
        <v>13</v>
      </c>
      <c r="B15" t="s">
        <v>740</v>
      </c>
    </row>
    <row r="16" spans="1:3">
      <c r="A16" t="s">
        <v>14</v>
      </c>
      <c r="B16" t="s">
        <v>741</v>
      </c>
    </row>
    <row r="17" spans="1:2">
      <c r="A17" t="s">
        <v>15</v>
      </c>
      <c r="B17" t="s">
        <v>742</v>
      </c>
    </row>
    <row r="18" spans="1:2">
      <c r="A18" t="s">
        <v>16</v>
      </c>
      <c r="B18" t="s">
        <v>743</v>
      </c>
    </row>
    <row r="19" spans="1:2">
      <c r="A19" t="s">
        <v>17</v>
      </c>
      <c r="B19" t="s">
        <v>744</v>
      </c>
    </row>
    <row r="20" spans="1:2">
      <c r="A20" t="s">
        <v>18</v>
      </c>
      <c r="B20" t="s">
        <v>745</v>
      </c>
    </row>
    <row r="21" spans="1:2">
      <c r="A21" t="s">
        <v>19</v>
      </c>
      <c r="B21" t="s">
        <v>746</v>
      </c>
    </row>
    <row r="22" spans="1:2">
      <c r="A22" t="s">
        <v>20</v>
      </c>
      <c r="B22" t="s">
        <v>747</v>
      </c>
    </row>
    <row r="23" spans="1:2">
      <c r="A23" t="s">
        <v>21</v>
      </c>
      <c r="B23" t="s">
        <v>748</v>
      </c>
    </row>
    <row r="24" spans="1:2">
      <c r="A24" t="s">
        <v>22</v>
      </c>
      <c r="B24" t="s">
        <v>749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7"/>
  <sheetViews>
    <sheetView workbookViewId="0">
      <pane xSplit="1" ySplit="1" topLeftCell="B2" activePane="bottomRight" state="frozen"/>
      <selection pane="bottomRight"/>
      <selection pane="bottomLeft"/>
      <selection pane="topRight"/>
    </sheetView>
  </sheetViews>
  <sheetFormatPr defaultColWidth="8.85546875" defaultRowHeight="15"/>
  <sheetData>
    <row r="1" spans="1:8">
      <c r="A1" t="s">
        <v>750</v>
      </c>
      <c r="B1" t="s">
        <v>18</v>
      </c>
      <c r="C1" t="s">
        <v>20</v>
      </c>
      <c r="D1" t="s">
        <v>21</v>
      </c>
      <c r="E1" t="s">
        <v>751</v>
      </c>
      <c r="F1" t="s">
        <v>752</v>
      </c>
      <c r="G1" t="s">
        <v>753</v>
      </c>
      <c r="H1" t="s">
        <v>754</v>
      </c>
    </row>
    <row r="2" spans="1:8">
      <c r="A2">
        <v>45166</v>
      </c>
      <c r="B2" t="s">
        <v>497</v>
      </c>
      <c r="C2" t="s">
        <v>498</v>
      </c>
      <c r="D2" t="s">
        <v>499</v>
      </c>
      <c r="E2">
        <v>1995</v>
      </c>
      <c r="G2" t="s">
        <v>755</v>
      </c>
      <c r="H2" s="1" t="str">
        <f>HYPERLINK("https://scholar.google.com/scholar?hl=en&amp;as_q=&amp;as_oq=&amp;as_eq=&amp;as_sauthors=&amp;as_publication=&amp;as_ylo=&amp;as_yhi=&amp;as_occt=title&amp;as_sdt=0%2C5&amp;as_epq=%22Levels+and+Toxicities+of+Selected+Inorganic+and+Organic+Contaminants+in+a+Swamp+Environment", "Google Scholar")</f>
        <v>Google Scholar</v>
      </c>
    </row>
    <row r="3" spans="1:8">
      <c r="A3">
        <v>65401</v>
      </c>
      <c r="B3" t="s">
        <v>576</v>
      </c>
      <c r="C3" t="s">
        <v>577</v>
      </c>
      <c r="D3" t="s">
        <v>578</v>
      </c>
      <c r="E3">
        <v>2002</v>
      </c>
      <c r="G3" t="s">
        <v>756</v>
      </c>
      <c r="H3" s="1" t="str">
        <f>HYPERLINK("https://scholar.google.com/scholar?hl=en&amp;as_q=&amp;as_oq=&amp;as_eq=&amp;as_sauthors=&amp;as_publication=&amp;as_ylo=&amp;as_yhi=&amp;as_occt=title&amp;as_sdt=0%2C5&amp;as_epq=%22Effect+of+Mercury+and+Methyl+Parathion+on+the+Ovaries+of+Labeo+rohita+%28Ham%29", "Google Scholar")</f>
        <v>Google Scholar</v>
      </c>
    </row>
    <row r="4" spans="1:8">
      <c r="A4">
        <v>3873</v>
      </c>
      <c r="B4" t="s">
        <v>346</v>
      </c>
      <c r="C4" t="s">
        <v>347</v>
      </c>
      <c r="D4" t="s">
        <v>348</v>
      </c>
      <c r="E4">
        <v>1991</v>
      </c>
      <c r="G4" t="s">
        <v>757</v>
      </c>
      <c r="H4" s="1" t="str">
        <f>HYPERLINK("https://scholar.google.com/scholar?hl=en&amp;as_q=&amp;as_oq=&amp;as_eq=&amp;as_sauthors=&amp;as_publication=&amp;as_ylo=&amp;as_yhi=&amp;as_occt=title&amp;as_sdt=0%2C5&amp;as_epq=%22Bioassay+Evaluation+of+Acute+Toxicity+Levels+of+Mercuric+Chloride+to+an+Air-Breathing+Fish+Channa+punctatus+%28B", "Google Scholar")</f>
        <v>Google Scholar</v>
      </c>
    </row>
    <row r="5" spans="1:8">
      <c r="A5">
        <v>8298</v>
      </c>
      <c r="B5" t="s">
        <v>64</v>
      </c>
      <c r="C5" t="s">
        <v>65</v>
      </c>
      <c r="D5" t="s">
        <v>66</v>
      </c>
      <c r="E5">
        <v>1970</v>
      </c>
      <c r="G5" t="s">
        <v>758</v>
      </c>
      <c r="H5" s="1" t="str">
        <f>HYPERLINK("https://scholar.google.com/scholar?hl=en&amp;as_q=&amp;as_oq=&amp;as_eq=&amp;as_sauthors=&amp;as_publication=&amp;as_ylo=&amp;as_yhi=&amp;as_occt=title&amp;as_sdt=0%2C5&amp;as_epq=%22Acute+Toxicity+of+Two+Organic+Mercury+Compounds+to+the+Teleost%2C+Oryzias+latipes%2C+in+Different+Stages+of+Deve", "Google Scholar")</f>
        <v>Google Scholar</v>
      </c>
    </row>
    <row r="6" spans="1:8">
      <c r="A6">
        <v>542</v>
      </c>
      <c r="B6" t="s">
        <v>70</v>
      </c>
      <c r="C6" t="s">
        <v>71</v>
      </c>
      <c r="D6" t="s">
        <v>72</v>
      </c>
      <c r="E6">
        <v>1969</v>
      </c>
      <c r="G6" t="s">
        <v>759</v>
      </c>
      <c r="H6" s="1" t="str">
        <f>HYPERLINK("https://scholar.google.com/scholar?hl=en&amp;as_q=&amp;as_oq=&amp;as_eq=&amp;as_sauthors=&amp;as_publication=&amp;as_ylo=&amp;as_yhi=&amp;as_occt=title&amp;as_sdt=0%2C5&amp;as_epq=%22Survival+of+Fish+in+164+Herbicides%2C+Insecticides%2C+Fungicides%2C+Wetting+Agents+and+Miscellaneous+Substances", "Google Scholar")</f>
        <v>Google Scholar</v>
      </c>
    </row>
    <row r="7" spans="1:8">
      <c r="A7">
        <v>7085</v>
      </c>
      <c r="B7" t="s">
        <v>272</v>
      </c>
      <c r="C7" t="s">
        <v>275</v>
      </c>
      <c r="D7" t="s">
        <v>276</v>
      </c>
      <c r="E7">
        <v>1992</v>
      </c>
      <c r="G7" t="s">
        <v>760</v>
      </c>
      <c r="H7" s="1" t="str">
        <f>HYPERLINK("https://scholar.google.com/scholar?hl=en&amp;as_q=&amp;as_oq=&amp;as_eq=&amp;as_sauthors=&amp;as_publication=&amp;as_ylo=&amp;as_yhi=&amp;as_occt=title&amp;as_sdt=0%2C5&amp;as_epq=%22The+Effect+of+Malathion%2C+Diazinon%2C+and+Various+Concentrations+of+Zinc%2C+Copper%2C+Nickel%2C+Lead%2C+Iron%2C", "Google Scholar")</f>
        <v>Google Scholar</v>
      </c>
    </row>
    <row r="8" spans="1:8">
      <c r="A8">
        <v>45566</v>
      </c>
      <c r="B8" t="s">
        <v>272</v>
      </c>
      <c r="C8" t="s">
        <v>273</v>
      </c>
      <c r="D8" t="s">
        <v>274</v>
      </c>
      <c r="E8">
        <v>1995</v>
      </c>
      <c r="G8" t="s">
        <v>761</v>
      </c>
      <c r="H8" s="1" t="str">
        <f>HYPERLINK("https://scholar.google.com/scholar?hl=en&amp;as_q=&amp;as_oq=&amp;as_eq=&amp;as_sauthors=&amp;as_publication=&amp;as_ylo=&amp;as_yhi=&amp;as_occt=title&amp;as_sdt=0%2C5&amp;as_epq=%22Acute+Toxicity+of+Heavy+Metals+to+Common+Carp+%28Cyprinus+carpio%29", "Google Scholar")</f>
        <v>Google Scholar</v>
      </c>
    </row>
    <row r="9" spans="1:8">
      <c r="A9">
        <v>6098</v>
      </c>
      <c r="B9" t="s">
        <v>762</v>
      </c>
      <c r="C9" t="s">
        <v>763</v>
      </c>
      <c r="D9" t="s">
        <v>764</v>
      </c>
      <c r="E9">
        <v>1977</v>
      </c>
      <c r="G9" t="s">
        <v>765</v>
      </c>
      <c r="H9" s="1" t="str">
        <f>HYPERLINK("https://scholar.google.com/scholar?hl=en&amp;as_q=&amp;as_oq=&amp;as_eq=&amp;as_sauthors=&amp;as_publication=&amp;as_ylo=&amp;as_yhi=&amp;as_occt=title&amp;as_sdt=0%2C5&amp;as_epq=%22Effects+of+Acute+and+Chronic+Exposure+to+Pesticides%2C+Thiodan+E.C.35+and+Agallol+%273%27+on+the+Liver+of+Widow+", "Google Scholar")</f>
        <v>Google Scholar</v>
      </c>
    </row>
    <row r="10" spans="1:8">
      <c r="A10">
        <v>18229</v>
      </c>
      <c r="B10" t="s">
        <v>486</v>
      </c>
      <c r="C10" t="s">
        <v>487</v>
      </c>
      <c r="D10" t="s">
        <v>488</v>
      </c>
      <c r="E10">
        <v>1997</v>
      </c>
      <c r="G10" t="s">
        <v>766</v>
      </c>
      <c r="H10" s="1" t="str">
        <f>HYPERLINK("https://scholar.google.com/scholar?hl=en&amp;as_q=&amp;as_oq=&amp;as_eq=&amp;as_sauthors=&amp;as_publication=&amp;as_ylo=&amp;as_yhi=&amp;as_occt=title&amp;as_sdt=0%2C5&amp;as_epq=%22Histopathological+Changes+Induced+by+Chronic+Nonlethal+Levels+of+Elsan%2C+Mercury+and+Ammonia+in+the+Liver+of+Ch", "Google Scholar")</f>
        <v>Google Scholar</v>
      </c>
    </row>
    <row r="11" spans="1:8">
      <c r="A11">
        <v>7683</v>
      </c>
      <c r="B11" t="s">
        <v>767</v>
      </c>
      <c r="C11" t="s">
        <v>768</v>
      </c>
      <c r="D11" t="s">
        <v>769</v>
      </c>
      <c r="E11">
        <v>1986</v>
      </c>
      <c r="G11" t="s">
        <v>770</v>
      </c>
      <c r="H11" s="1" t="str">
        <f>HYPERLINK("https://scholar.google.com/scholar?hl=en&amp;as_q=&amp;as_oq=&amp;as_eq=&amp;as_sauthors=&amp;as_publication=&amp;as_ylo=&amp;as_yhi=&amp;as_occt=title&amp;as_sdt=0%2C5&amp;as_epq=%22Effect+of+Heavy+Metal+Poisoning+on+Peripheral+Haemogram+in+Heteropneustes+fossilis+%28Bloch%29%3A+I.+Mercuric+Su", "Google Scholar")</f>
        <v>Google Scholar</v>
      </c>
    </row>
    <row r="12" spans="1:8">
      <c r="A12">
        <v>19048</v>
      </c>
      <c r="B12" t="s">
        <v>767</v>
      </c>
      <c r="C12" t="s">
        <v>771</v>
      </c>
      <c r="D12" t="s">
        <v>772</v>
      </c>
      <c r="E12">
        <v>1998</v>
      </c>
      <c r="G12" t="s">
        <v>773</v>
      </c>
      <c r="H12" s="1" t="str">
        <f>HYPERLINK("https://scholar.google.com/scholar?hl=en&amp;as_q=&amp;as_oq=&amp;as_eq=&amp;as_sauthors=&amp;as_publication=&amp;as_ylo=&amp;as_yhi=&amp;as_occt=title&amp;as_sdt=0%2C5&amp;as_epq=%22Influence+of+Zinc+and+Mercury+on+Blood+Parameters+of+the+Fish+Heteropneustes+fossilis", "Google Scholar")</f>
        <v>Google Scholar</v>
      </c>
    </row>
    <row r="13" spans="1:8">
      <c r="A13">
        <v>803</v>
      </c>
      <c r="B13" t="s">
        <v>430</v>
      </c>
      <c r="C13" t="s">
        <v>431</v>
      </c>
      <c r="D13" t="s">
        <v>432</v>
      </c>
      <c r="E13">
        <v>1988</v>
      </c>
      <c r="G13" t="s">
        <v>774</v>
      </c>
      <c r="H13" s="1" t="str">
        <f>HYPERLINK("https://scholar.google.com/scholar?hl=en&amp;as_q=&amp;as_oq=&amp;as_eq=&amp;as_sauthors=&amp;as_publication=&amp;as_ylo=&amp;as_yhi=&amp;as_occt=title&amp;as_sdt=0%2C5&amp;as_epq=%22Effect+of+Zinc%2C+Mercury+and+Cadmium+on+Erythrocyte+and+Related+Parameters+in+the+Fish+Anabas+testudineus", "Google Scholar")</f>
        <v>Google Scholar</v>
      </c>
    </row>
    <row r="14" spans="1:8">
      <c r="A14">
        <v>86404</v>
      </c>
      <c r="B14" t="s">
        <v>775</v>
      </c>
      <c r="C14" t="s">
        <v>776</v>
      </c>
      <c r="D14" t="s">
        <v>777</v>
      </c>
      <c r="E14">
        <v>1982</v>
      </c>
      <c r="G14" t="s">
        <v>778</v>
      </c>
      <c r="H14" s="1" t="str">
        <f>HYPERLINK("https://scholar.google.com/scholar?hl=en&amp;as_q=&amp;as_oq=&amp;as_eq=&amp;as_sauthors=&amp;as_publication=&amp;as_ylo=&amp;as_yhi=&amp;as_occt=title&amp;as_sdt=0%2C5&amp;as_epq=%22Colorado+River+Fisheries+Project+Acute+Toxicity+of+Selected+Chemicals%3A++Data+Base", "Google Scholar")</f>
        <v>Google Scholar</v>
      </c>
    </row>
    <row r="15" spans="1:8">
      <c r="A15">
        <v>6399</v>
      </c>
      <c r="B15" t="s">
        <v>779</v>
      </c>
      <c r="C15" t="s">
        <v>780</v>
      </c>
      <c r="D15" t="s">
        <v>781</v>
      </c>
      <c r="E15">
        <v>1991</v>
      </c>
      <c r="G15" t="s">
        <v>782</v>
      </c>
      <c r="H15" s="1" t="str">
        <f>HYPERLINK("https://scholar.google.com/scholar?hl=en&amp;as_q=&amp;as_oq=&amp;as_eq=&amp;as_sauthors=&amp;as_publication=&amp;as_ylo=&amp;as_yhi=&amp;as_occt=title&amp;as_sdt=0%2C5&amp;as_epq=%22Relative+Toxicity+of+Emisan-6+and+BHC+10%25+Dust+on+the+Fish%2C+Puntius+ticto", "Google Scholar")</f>
        <v>Google Scholar</v>
      </c>
    </row>
    <row r="16" spans="1:8">
      <c r="A16">
        <v>5305</v>
      </c>
      <c r="B16" t="s">
        <v>698</v>
      </c>
      <c r="C16" t="s">
        <v>699</v>
      </c>
      <c r="D16" t="s">
        <v>700</v>
      </c>
      <c r="E16">
        <v>1978</v>
      </c>
      <c r="G16" t="s">
        <v>783</v>
      </c>
      <c r="H16" s="1" t="str">
        <f>HYPERLINK("https://scholar.google.com/scholar?hl=en&amp;as_q=&amp;as_oq=&amp;as_eq=&amp;as_sauthors=&amp;as_publication=&amp;as_ylo=&amp;as_yhi=&amp;as_occt=title&amp;as_sdt=0%2C5&amp;as_epq=%22Aquatic+Toxicology+of+Trace+Elements+of+Coal+and+Fly+Ash", "Google Scholar")</f>
        <v>Google Scholar</v>
      </c>
    </row>
    <row r="17" spans="1:8">
      <c r="A17">
        <v>19124</v>
      </c>
      <c r="B17" t="s">
        <v>682</v>
      </c>
      <c r="C17" t="s">
        <v>683</v>
      </c>
      <c r="D17" t="s">
        <v>684</v>
      </c>
      <c r="E17">
        <v>1983</v>
      </c>
      <c r="G17" t="s">
        <v>784</v>
      </c>
      <c r="H17" s="1" t="str">
        <f>HYPERLINK("https://scholar.google.com/scholar?hl=en&amp;as_q=&amp;as_oq=&amp;as_eq=&amp;as_sauthors=&amp;as_publication=&amp;as_ylo=&amp;as_yhi=&amp;as_occt=title&amp;as_sdt=0%2C5&amp;as_epq=%22Fish+and+Amphibian+Embryos+-+a+Model+System+for+Evaluating+Teratogenicity", "Google Scholar")</f>
        <v>Google Scholar</v>
      </c>
    </row>
    <row r="18" spans="1:8">
      <c r="A18">
        <v>10189</v>
      </c>
      <c r="B18" t="s">
        <v>533</v>
      </c>
      <c r="C18" t="s">
        <v>534</v>
      </c>
      <c r="D18" t="s">
        <v>535</v>
      </c>
      <c r="E18">
        <v>1979</v>
      </c>
      <c r="G18" t="s">
        <v>785</v>
      </c>
      <c r="H18" s="1" t="str">
        <f>HYPERLINK("https://scholar.google.com/scholar?hl=en&amp;as_q=&amp;as_oq=&amp;as_eq=&amp;as_sauthors=&amp;as_publication=&amp;as_ylo=&amp;as_yhi=&amp;as_occt=title&amp;as_sdt=0%2C5&amp;as_epq=%22The+Effects+of+Mercury+on+Reproduction+of+Fish+and+Amphibians", "Google Scholar")</f>
        <v>Google Scholar</v>
      </c>
    </row>
    <row r="19" spans="1:8">
      <c r="A19">
        <v>11838</v>
      </c>
      <c r="B19" t="s">
        <v>533</v>
      </c>
      <c r="C19" t="s">
        <v>713</v>
      </c>
      <c r="D19" t="s">
        <v>714</v>
      </c>
      <c r="E19">
        <v>1980</v>
      </c>
      <c r="G19" t="s">
        <v>786</v>
      </c>
      <c r="H19" s="1" t="str">
        <f>HYPERLINK("https://scholar.google.com/scholar?hl=en&amp;as_q=&amp;as_oq=&amp;as_eq=&amp;as_sauthors=&amp;as_publication=&amp;as_ylo=&amp;as_yhi=&amp;as_occt=title&amp;as_sdt=0%2C5&amp;as_epq=%22Aquatic+Toxicity+Tests+on+Inorganic+Elements+Occurring+in+Oil+Shale", "Google Scholar")</f>
        <v>Google Scholar</v>
      </c>
    </row>
    <row r="20" spans="1:8">
      <c r="A20">
        <v>4943</v>
      </c>
      <c r="B20" t="s">
        <v>292</v>
      </c>
      <c r="C20" t="s">
        <v>293</v>
      </c>
      <c r="D20" t="s">
        <v>294</v>
      </c>
      <c r="E20">
        <v>1979</v>
      </c>
      <c r="G20" t="s">
        <v>787</v>
      </c>
      <c r="H20" s="1" t="str">
        <f>HYPERLINK("https://scholar.google.com/scholar?hl=en&amp;as_q=&amp;as_oq=&amp;as_eq=&amp;as_sauthors=&amp;as_publication=&amp;as_ylo=&amp;as_yhi=&amp;as_occt=title&amp;as_sdt=0%2C5&amp;as_epq=%22Evaluation+of+Aquatic+Pollutants+Using+Fish+and+Amphibian+Eggs+as+Bioassay+Organisms", "Google Scholar")</f>
        <v>Google Scholar</v>
      </c>
    </row>
    <row r="21" spans="1:8">
      <c r="A21">
        <v>6199</v>
      </c>
      <c r="B21" t="s">
        <v>701</v>
      </c>
      <c r="C21" t="s">
        <v>702</v>
      </c>
      <c r="D21" t="s">
        <v>703</v>
      </c>
      <c r="E21">
        <v>1978</v>
      </c>
      <c r="G21" t="s">
        <v>788</v>
      </c>
      <c r="H21" s="1" t="str">
        <f>HYPERLINK("https://scholar.google.com/scholar?hl=en&amp;as_q=&amp;as_oq=&amp;as_eq=&amp;as_sauthors=&amp;as_publication=&amp;as_ylo=&amp;as_yhi=&amp;as_occt=title&amp;as_sdt=0%2C5&amp;as_epq=%22Embryo-Larval+Bioassays+on+Inorganic+Coal+Elements+and+In+Situ+Biomonitoring+of+Coal-Waste+Effluents", "Google Scholar")</f>
        <v>Google Scholar</v>
      </c>
    </row>
    <row r="22" spans="1:8">
      <c r="A22">
        <v>16136</v>
      </c>
      <c r="B22" t="s">
        <v>507</v>
      </c>
      <c r="C22" t="s">
        <v>508</v>
      </c>
      <c r="D22" t="s">
        <v>509</v>
      </c>
      <c r="E22">
        <v>1977</v>
      </c>
      <c r="G22" t="s">
        <v>789</v>
      </c>
      <c r="H22" s="1" t="str">
        <f>HYPERLINK("https://scholar.google.com/scholar?hl=en&amp;as_q=&amp;as_oq=&amp;as_eq=&amp;as_sauthors=&amp;as_publication=&amp;as_ylo=&amp;as_yhi=&amp;as_occt=title&amp;as_sdt=0%2C5&amp;as_epq=%22A+Continuous+Flow+System+Using+Fish+and+Amphibian+Eggs+for+Bioassay+Determinations+on+Embryonic+Mortality+and+Te", "Google Scholar")</f>
        <v>Google Scholar</v>
      </c>
    </row>
    <row r="23" spans="1:8">
      <c r="A23">
        <v>5272</v>
      </c>
      <c r="B23" t="s">
        <v>710</v>
      </c>
      <c r="C23" t="s">
        <v>711</v>
      </c>
      <c r="D23" t="s">
        <v>712</v>
      </c>
      <c r="E23">
        <v>1980</v>
      </c>
      <c r="G23" t="s">
        <v>790</v>
      </c>
      <c r="H23" s="1" t="str">
        <f>HYPERLINK("https://scholar.google.com/scholar?hl=en&amp;as_q=&amp;as_oq=&amp;as_eq=&amp;as_sauthors=&amp;as_publication=&amp;as_ylo=&amp;as_yhi=&amp;as_occt=title&amp;as_sdt=0%2C5&amp;as_epq=%22An+Avoidance+Response+Bioassay+for+Aquatic+Pollutants", "Google Scholar")</f>
        <v>Google Scholar</v>
      </c>
    </row>
    <row r="24" spans="1:8">
      <c r="A24">
        <v>598</v>
      </c>
      <c r="B24" t="s">
        <v>302</v>
      </c>
      <c r="C24" t="s">
        <v>303</v>
      </c>
      <c r="D24" t="s">
        <v>304</v>
      </c>
      <c r="E24">
        <v>1980</v>
      </c>
      <c r="G24" t="s">
        <v>791</v>
      </c>
      <c r="H24" s="1" t="str">
        <f>HYPERLINK("https://scholar.google.com/scholar?hl=en&amp;as_q=&amp;as_oq=&amp;as_eq=&amp;as_sauthors=&amp;as_publication=&amp;as_ylo=&amp;as_yhi=&amp;as_occt=title&amp;as_sdt=0%2C5&amp;as_epq=%22Failure+of+Selenite+to+Protect+Against+Mercuric+Chloride+in+Early+Developmental+Stages+of+the+Japanese+Ricefish+", "Google Scholar")</f>
        <v>Google Scholar</v>
      </c>
    </row>
    <row r="25" spans="1:8">
      <c r="A25">
        <v>10392</v>
      </c>
      <c r="B25" t="s">
        <v>665</v>
      </c>
      <c r="C25" t="s">
        <v>666</v>
      </c>
      <c r="D25" t="s">
        <v>667</v>
      </c>
      <c r="E25">
        <v>1982</v>
      </c>
      <c r="G25" t="s">
        <v>792</v>
      </c>
      <c r="H25" s="1" t="str">
        <f>HYPERLINK("https://scholar.google.com/scholar?hl=en&amp;as_q=&amp;as_oq=&amp;as_eq=&amp;as_sauthors=&amp;as_publication=&amp;as_ylo=&amp;as_yhi=&amp;as_occt=title&amp;as_sdt=0%2C5&amp;as_epq=%22Investigation+of+the+Long-Term+Action+of+Xenobiotics+on+Fish+with+Special+Regard+to+Reproduction", "Google Scholar")</f>
        <v>Google Scholar</v>
      </c>
    </row>
    <row r="26" spans="1:8">
      <c r="A26">
        <v>7455</v>
      </c>
      <c r="B26" t="s">
        <v>668</v>
      </c>
      <c r="C26" t="s">
        <v>669</v>
      </c>
      <c r="D26" t="s">
        <v>670</v>
      </c>
      <c r="E26">
        <v>1977</v>
      </c>
      <c r="G26" t="s">
        <v>793</v>
      </c>
      <c r="H26" s="1" t="str">
        <f>HYPERLINK("https://scholar.google.com/scholar?hl=en&amp;as_q=&amp;as_oq=&amp;as_eq=&amp;as_sauthors=&amp;as_publication=&amp;as_ylo=&amp;as_yhi=&amp;as_occt=title&amp;as_sdt=0%2C5&amp;as_epq=%22Study+of+the+Toxicity+of+Mercury%2C+Copper%2C+Zinc+and+Trinitroresorcinol+on+Lebistes+reticulateus%2C+Method+of+", "Google Scholar")</f>
        <v>Google Scholar</v>
      </c>
    </row>
    <row r="27" spans="1:8">
      <c r="A27">
        <v>18325</v>
      </c>
      <c r="B27" t="s">
        <v>691</v>
      </c>
      <c r="C27" t="s">
        <v>692</v>
      </c>
      <c r="D27" t="s">
        <v>693</v>
      </c>
      <c r="E27">
        <v>1997</v>
      </c>
      <c r="G27" t="s">
        <v>794</v>
      </c>
      <c r="H27" s="1" t="str">
        <f>HYPERLINK("https://scholar.google.com/scholar?hl=en&amp;as_q=&amp;as_oq=&amp;as_eq=&amp;as_sauthors=&amp;as_publication=&amp;as_ylo=&amp;as_yhi=&amp;as_occt=title&amp;as_sdt=0%2C5&amp;as_epq=%22Relative+Sensitivity+of+Three+Endangered+Fishes%2C+Colorado+Squawfish%2C+Bonytail%2C+and+Razorback+Sucker%2C+to+", "Google Scholar")</f>
        <v>Google Scholar</v>
      </c>
    </row>
    <row r="28" spans="1:8">
      <c r="A28">
        <v>3956</v>
      </c>
      <c r="B28" t="s">
        <v>527</v>
      </c>
      <c r="C28" t="s">
        <v>528</v>
      </c>
      <c r="D28" t="s">
        <v>529</v>
      </c>
      <c r="E28">
        <v>1991</v>
      </c>
      <c r="G28" t="s">
        <v>795</v>
      </c>
      <c r="H28" s="1" t="str">
        <f>HYPERLINK("https://scholar.google.com/scholar?hl=en&amp;as_q=&amp;as_oq=&amp;as_eq=&amp;as_sauthors=&amp;as_publication=&amp;as_ylo=&amp;as_yhi=&amp;as_occt=title&amp;as_sdt=0%2C5&amp;as_epq=%22Relative+Sensitivity+of+Early+Life+Stages+of+Arctic+Grayling%2C+Coho+Salmon%2C+and+Rainbow+Trout+to+Nine+Inorgan", "Google Scholar")</f>
        <v>Google Scholar</v>
      </c>
    </row>
    <row r="29" spans="1:8">
      <c r="A29">
        <v>74230</v>
      </c>
      <c r="B29" t="s">
        <v>796</v>
      </c>
      <c r="C29" t="s">
        <v>797</v>
      </c>
      <c r="D29" t="s">
        <v>798</v>
      </c>
      <c r="E29">
        <v>2004</v>
      </c>
      <c r="G29" t="s">
        <v>799</v>
      </c>
      <c r="H29" s="1" t="str">
        <f>HYPERLINK("https://scholar.google.com/scholar?hl=en&amp;as_q=&amp;as_oq=&amp;as_eq=&amp;as_sauthors=&amp;as_publication=&amp;as_ylo=&amp;as_yhi=&amp;as_occt=title&amp;as_sdt=0%2C5&amp;as_epq=%22Sensitivity+of+Cichlasoma+facetum+%28Cichlidae%2C+Pisces%29+to+Metals", "Google Scholar")</f>
        <v>Google Scholar</v>
      </c>
    </row>
    <row r="30" spans="1:8">
      <c r="A30">
        <v>978</v>
      </c>
      <c r="B30" t="s">
        <v>465</v>
      </c>
      <c r="C30" t="s">
        <v>466</v>
      </c>
      <c r="D30" t="s">
        <v>467</v>
      </c>
      <c r="E30">
        <v>1973</v>
      </c>
      <c r="G30" t="s">
        <v>800</v>
      </c>
      <c r="H30" s="1" t="str">
        <f>HYPERLINK("https://scholar.google.com/scholar?hl=en&amp;as_q=&amp;as_oq=&amp;as_eq=&amp;as_sauthors=&amp;as_publication=&amp;as_ylo=&amp;as_yhi=&amp;as_occt=title&amp;as_sdt=0%2C5&amp;as_epq=%22The+Toxicity+of+Mixtures+of+Metals+and+Surfactants+to+Rainbow+Trout+%28Salmo+gairdneri+Rich.%29", "Google Scholar")</f>
        <v>Google Scholar</v>
      </c>
    </row>
    <row r="31" spans="1:8">
      <c r="A31">
        <v>10579</v>
      </c>
      <c r="B31" t="s">
        <v>443</v>
      </c>
      <c r="C31" t="s">
        <v>444</v>
      </c>
      <c r="D31" t="s">
        <v>445</v>
      </c>
      <c r="E31">
        <v>1983</v>
      </c>
      <c r="G31" t="s">
        <v>801</v>
      </c>
      <c r="H31" s="1" t="str">
        <f>HYPERLINK("https://scholar.google.com/scholar?hl=en&amp;as_q=&amp;as_oq=&amp;as_eq=&amp;as_sauthors=&amp;as_publication=&amp;as_ylo=&amp;as_yhi=&amp;as_occt=title&amp;as_sdt=0%2C5&amp;as_epq=%22Toxicity+and+Metabolism+Studies+with+EPA+%28Environmental+Protection+Agency%29+Priority+Pollutants+and+Related+C", "Google Scholar")</f>
        <v>Google Scholar</v>
      </c>
    </row>
    <row r="32" spans="1:8">
      <c r="A32">
        <v>16044</v>
      </c>
      <c r="B32" t="s">
        <v>269</v>
      </c>
      <c r="C32" t="s">
        <v>715</v>
      </c>
      <c r="D32" t="s">
        <v>716</v>
      </c>
      <c r="E32">
        <v>1979</v>
      </c>
      <c r="G32" t="s">
        <v>802</v>
      </c>
      <c r="H32" s="1" t="str">
        <f>HYPERLINK("https://scholar.google.com/scholar?hl=en&amp;as_q=&amp;as_oq=&amp;as_eq=&amp;as_sauthors=&amp;as_publication=&amp;as_ylo=&amp;as_yhi=&amp;as_occt=title&amp;as_sdt=0%2C5&amp;as_epq=%22Toxicity%2C+Bioconcentration+and+Metabolism+of+Selected+Chemicals+in+Aquatic+Organisms", "Google Scholar")</f>
        <v>Google Scholar</v>
      </c>
    </row>
    <row r="33" spans="1:8">
      <c r="A33">
        <v>120926</v>
      </c>
      <c r="B33" t="s">
        <v>269</v>
      </c>
      <c r="C33" t="s">
        <v>270</v>
      </c>
      <c r="D33" t="s">
        <v>271</v>
      </c>
      <c r="E33">
        <v>1980</v>
      </c>
      <c r="G33" t="s">
        <v>803</v>
      </c>
      <c r="H33" s="1" t="str">
        <f>HYPERLINK("https://scholar.google.com/scholar?hl=en&amp;as_q=&amp;as_oq=&amp;as_eq=&amp;as_sauthors=&amp;as_publication=&amp;as_ylo=&amp;as_yhi=&amp;as_occt=title&amp;as_sdt=0%2C5&amp;as_epq=%22Toxicity%2C+Bioconcentration%2C+and+Metabolism+of+Selected+Chemicals+in+Aquatic+Organisms", "Google Scholar")</f>
        <v>Google Scholar</v>
      </c>
    </row>
    <row r="34" spans="1:8">
      <c r="A34">
        <v>156210</v>
      </c>
      <c r="B34" t="s">
        <v>562</v>
      </c>
      <c r="C34" t="s">
        <v>563</v>
      </c>
      <c r="D34" t="s">
        <v>564</v>
      </c>
      <c r="E34">
        <v>1985</v>
      </c>
      <c r="G34" t="s">
        <v>804</v>
      </c>
      <c r="H34" s="1" t="str">
        <f>HYPERLINK("https://scholar.google.com/scholar?hl=en&amp;as_q=&amp;as_oq=&amp;as_eq=&amp;as_sauthors=&amp;as_publication=&amp;as_ylo=&amp;as_yhi=&amp;as_occt=title&amp;as_sdt=0%2C5&amp;as_epq=%22Results+of+Acute+Toxicity+Tests+Conducted+with+Mercury+at+ERL%2C+Narragansett", "Google Scholar")</f>
        <v>Google Scholar</v>
      </c>
    </row>
    <row r="35" spans="1:8">
      <c r="A35">
        <v>86235</v>
      </c>
      <c r="B35" t="s">
        <v>662</v>
      </c>
      <c r="C35" t="s">
        <v>663</v>
      </c>
      <c r="D35" t="s">
        <v>664</v>
      </c>
      <c r="E35">
        <v>1984</v>
      </c>
      <c r="G35" t="s">
        <v>805</v>
      </c>
      <c r="H35" s="1" t="str">
        <f>HYPERLINK("https://scholar.google.com/scholar?hl=en&amp;as_q=&amp;as_oq=&amp;as_eq=&amp;as_sauthors=&amp;as_publication=&amp;as_ylo=&amp;as_yhi=&amp;as_occt=title&amp;as_sdt=0%2C5&amp;as_epq=%22Toxicity+of+Heavy+Metal+Ions+on+Carp+%28Cyprinus+carpio%29+Eggs", "Google Scholar")</f>
        <v>Google Scholar</v>
      </c>
    </row>
    <row r="36" spans="1:8">
      <c r="A36">
        <v>7466</v>
      </c>
      <c r="B36" t="s">
        <v>156</v>
      </c>
      <c r="C36" t="s">
        <v>157</v>
      </c>
      <c r="D36" t="s">
        <v>158</v>
      </c>
      <c r="E36">
        <v>1977</v>
      </c>
      <c r="G36" t="s">
        <v>806</v>
      </c>
      <c r="H36" s="1" t="str">
        <f>HYPERLINK("https://scholar.google.com/scholar?hl=en&amp;as_q=&amp;as_oq=&amp;as_eq=&amp;as_sauthors=&amp;as_publication=&amp;as_ylo=&amp;as_yhi=&amp;as_occt=title&amp;as_sdt=0%2C5&amp;as_epq=%22Chronic+Effects+of+Methylmercury+on+the+Reproduction+of+the+Teleost+Fish%2C+Oryzias+latipes", "Google Scholar")</f>
        <v>Google Scholar</v>
      </c>
    </row>
    <row r="37" spans="1:8">
      <c r="A37">
        <v>94046</v>
      </c>
      <c r="B37" t="s">
        <v>223</v>
      </c>
      <c r="C37" t="s">
        <v>224</v>
      </c>
      <c r="D37" t="s">
        <v>225</v>
      </c>
      <c r="E37">
        <v>2006</v>
      </c>
      <c r="G37" t="s">
        <v>807</v>
      </c>
      <c r="H37" s="1" t="str">
        <f>HYPERLINK("https://scholar.google.com/scholar?hl=en&amp;as_q=&amp;as_oq=&amp;as_eq=&amp;as_sauthors=&amp;as_publication=&amp;as_ylo=&amp;as_yhi=&amp;as_occt=title&amp;as_sdt=0%2C5&amp;as_epq=%22Metallothionein+Gene+Expression+in+Zebrafish+Embryo-Larvae+and+ZFL+Cell-Line+Exposed+to+Heavy+Metal+Ions", "Google Scholar")</f>
        <v>Google Scholar</v>
      </c>
    </row>
    <row r="38" spans="1:8">
      <c r="A38">
        <v>18504</v>
      </c>
      <c r="B38" t="s">
        <v>521</v>
      </c>
      <c r="C38" t="s">
        <v>522</v>
      </c>
      <c r="D38" t="s">
        <v>523</v>
      </c>
      <c r="E38">
        <v>1995</v>
      </c>
      <c r="G38" t="s">
        <v>808</v>
      </c>
      <c r="H38" s="1" t="str">
        <f>HYPERLINK("https://scholar.google.com/scholar?hl=en&amp;as_q=&amp;as_oq=&amp;as_eq=&amp;as_sauthors=&amp;as_publication=&amp;as_ylo=&amp;as_yhi=&amp;as_occt=title&amp;as_sdt=0%2C5&amp;as_epq=%22Bioassay+Evalution+of+Acute+Toxicity+Levels+of+Mercuric+Chloride+and+Cadmium+Chloride+on+the+Early+Growing+Stage", "Google Scholar")</f>
        <v>Google Scholar</v>
      </c>
    </row>
    <row r="39" spans="1:8">
      <c r="A39">
        <v>17725</v>
      </c>
      <c r="B39" t="s">
        <v>605</v>
      </c>
      <c r="C39" t="s">
        <v>606</v>
      </c>
      <c r="D39" t="s">
        <v>607</v>
      </c>
      <c r="E39">
        <v>1988</v>
      </c>
      <c r="G39" t="s">
        <v>809</v>
      </c>
      <c r="H39" s="1" t="str">
        <f>HYPERLINK("https://scholar.google.com/scholar?hl=en&amp;as_q=&amp;as_oq=&amp;as_eq=&amp;as_sauthors=&amp;as_publication=&amp;as_ylo=&amp;as_yhi=&amp;as_occt=title&amp;as_sdt=0%2C5&amp;as_epq=%22Acute+Toxicity+of+Mercury%2C+Lead+and+Their+Mixtures+to+Pla+Ka-Pong+Khao%2C+Lates+calcarifer+%28Bloch%29", "Google Scholar")</f>
        <v>Google Scholar</v>
      </c>
    </row>
    <row r="40" spans="1:8">
      <c r="A40">
        <v>19233</v>
      </c>
      <c r="B40" t="s">
        <v>417</v>
      </c>
      <c r="C40" t="s">
        <v>418</v>
      </c>
      <c r="D40" t="s">
        <v>419</v>
      </c>
      <c r="E40">
        <v>1994</v>
      </c>
      <c r="G40" t="s">
        <v>810</v>
      </c>
      <c r="H40" s="1" t="str">
        <f>HYPERLINK("https://scholar.google.com/scholar?hl=en&amp;as_q=&amp;as_oq=&amp;as_eq=&amp;as_sauthors=&amp;as_publication=&amp;as_ylo=&amp;as_yhi=&amp;as_occt=title&amp;as_sdt=0%2C5&amp;as_epq=%22Toxic+Effect+of+Micropollutants+on+Coastal+Organisms+I.++Toxicity+on+Some+Marine+Fishes", "Google Scholar")</f>
        <v>Google Scholar</v>
      </c>
    </row>
    <row r="41" spans="1:8">
      <c r="A41">
        <v>934</v>
      </c>
      <c r="B41" t="s">
        <v>33</v>
      </c>
      <c r="C41" t="s">
        <v>37</v>
      </c>
      <c r="D41" t="s">
        <v>38</v>
      </c>
      <c r="E41">
        <v>1959</v>
      </c>
      <c r="G41" t="s">
        <v>811</v>
      </c>
      <c r="H41" s="1" t="str">
        <f>HYPERLINK("https://scholar.google.com/scholar?hl=en&amp;as_q=&amp;as_oq=&amp;as_eq=&amp;as_sauthors=&amp;as_publication=&amp;as_ylo=&amp;as_yhi=&amp;as_occt=title&amp;as_sdt=0%2C5&amp;as_epq=%22Lethal+Doses+of+Several+Commercial+Chemicals+for+Fingerling+Channel+Catfish", "Google Scholar")</f>
        <v>Google Scholar</v>
      </c>
    </row>
    <row r="42" spans="1:8">
      <c r="A42">
        <v>992</v>
      </c>
      <c r="B42" t="s">
        <v>33</v>
      </c>
      <c r="C42" t="s">
        <v>175</v>
      </c>
      <c r="D42" t="s">
        <v>176</v>
      </c>
      <c r="E42">
        <v>1958</v>
      </c>
      <c r="G42" t="s">
        <v>812</v>
      </c>
      <c r="H42" s="1" t="str">
        <f>HYPERLINK("https://scholar.google.com/scholar?hl=en&amp;as_q=&amp;as_oq=&amp;as_eq=&amp;as_sauthors=&amp;as_publication=&amp;as_ylo=&amp;as_yhi=&amp;as_occt=title&amp;as_sdt=0%2C5&amp;as_epq=%22Effect+of+Temperature+and+Physiological+Condition+on+Tolerance+of+Channel+Catfish+to+Pyridylmercuric+Acetate+%28", "Google Scholar")</f>
        <v>Google Scholar</v>
      </c>
    </row>
    <row r="43" spans="1:8">
      <c r="A43">
        <v>2969</v>
      </c>
      <c r="B43" t="s">
        <v>33</v>
      </c>
      <c r="C43" t="s">
        <v>34</v>
      </c>
      <c r="D43" t="s">
        <v>35</v>
      </c>
      <c r="E43">
        <v>1958</v>
      </c>
      <c r="G43" t="s">
        <v>813</v>
      </c>
      <c r="H43" s="1" t="str">
        <f>HYPERLINK("https://scholar.google.com/scholar?hl=en&amp;as_q=&amp;as_oq=&amp;as_eq=&amp;as_sauthors=&amp;as_publication=&amp;as_ylo=&amp;as_yhi=&amp;as_occt=title&amp;as_sdt=0%2C5&amp;as_epq=%22The+Chemical+Control+of+Some+Diseases+and+Parasites+of+Channel+Catfish", "Google Scholar")</f>
        <v>Google Scholar</v>
      </c>
    </row>
    <row r="44" spans="1:8">
      <c r="A44">
        <v>3222</v>
      </c>
      <c r="B44" t="s">
        <v>376</v>
      </c>
      <c r="C44" t="s">
        <v>377</v>
      </c>
      <c r="D44" t="s">
        <v>378</v>
      </c>
      <c r="E44">
        <v>1987</v>
      </c>
      <c r="G44" t="s">
        <v>814</v>
      </c>
      <c r="H44" s="1" t="str">
        <f>HYPERLINK("https://scholar.google.com/scholar?hl=en&amp;as_q=&amp;as_oq=&amp;as_eq=&amp;as_sauthors=&amp;as_publication=&amp;as_ylo=&amp;as_yhi=&amp;as_occt=title&amp;as_sdt=0%2C5&amp;as_epq=%22Effects+of+Six+Heavy+Metals+on+Hatching+Eggs+and+Survival+of+Larval+of+Marine+Fish", "Google Scholar")</f>
        <v>Google Scholar</v>
      </c>
    </row>
    <row r="45" spans="1:8">
      <c r="A45">
        <v>875</v>
      </c>
      <c r="B45" t="s">
        <v>815</v>
      </c>
      <c r="C45" t="s">
        <v>816</v>
      </c>
      <c r="D45" t="s">
        <v>817</v>
      </c>
      <c r="E45">
        <v>1979</v>
      </c>
      <c r="G45" t="s">
        <v>818</v>
      </c>
      <c r="H45" s="1" t="str">
        <f>HYPERLINK("https://scholar.google.com/scholar?hl=en&amp;as_q=&amp;as_oq=&amp;as_eq=&amp;as_sauthors=&amp;as_publication=&amp;as_ylo=&amp;as_yhi=&amp;as_occt=title&amp;as_sdt=0%2C5&amp;as_epq=%22Acute+Toxicity+of+12+Industrial+Chemicals+to+Freshwater+and+Saltwater+Organisms", "Google Scholar")</f>
        <v>Google Scholar</v>
      </c>
    </row>
    <row r="46" spans="1:8">
      <c r="A46">
        <v>5735</v>
      </c>
      <c r="B46" t="s">
        <v>815</v>
      </c>
      <c r="C46" t="s">
        <v>819</v>
      </c>
      <c r="D46" t="s">
        <v>820</v>
      </c>
      <c r="E46">
        <v>1978</v>
      </c>
      <c r="G46" t="s">
        <v>821</v>
      </c>
      <c r="H46" s="1" t="str">
        <f>HYPERLINK("https://scholar.google.com/scholar?hl=en&amp;as_q=&amp;as_oq=&amp;as_eq=&amp;as_sauthors=&amp;as_publication=&amp;as_ylo=&amp;as_yhi=&amp;as_occt=title&amp;as_sdt=0%2C5&amp;as_epq=%22Aquatic+Toxicity+of+Substances+Proposed+for+Spill+Prevention+Regulation", "Google Scholar")</f>
        <v>Google Scholar</v>
      </c>
    </row>
    <row r="47" spans="1:8">
      <c r="A47">
        <v>2965</v>
      </c>
      <c r="B47" t="s">
        <v>822</v>
      </c>
      <c r="C47" t="s">
        <v>823</v>
      </c>
      <c r="D47" t="s">
        <v>824</v>
      </c>
      <c r="E47">
        <v>1981</v>
      </c>
      <c r="G47" t="s">
        <v>825</v>
      </c>
      <c r="H47" s="1" t="str">
        <f>HYPERLINK("https://scholar.google.com/scholar?hl=en&amp;as_q=&amp;as_oq=&amp;as_eq=&amp;as_sauthors=&amp;as_publication=&amp;as_ylo=&amp;as_yhi=&amp;as_occt=title&amp;as_sdt=0%2C5&amp;as_epq=%22Aquatic+Toxicity+of+Forty+Industrial+Chemicals%3A+Testing+in+Support+of+Hazardous+Substance+Spill+Prevention+Reg", "Google Scholar")</f>
        <v>Google Scholar</v>
      </c>
    </row>
    <row r="48" spans="1:8">
      <c r="A48">
        <v>82668</v>
      </c>
      <c r="B48" t="s">
        <v>279</v>
      </c>
      <c r="C48" t="s">
        <v>280</v>
      </c>
      <c r="D48" t="s">
        <v>281</v>
      </c>
      <c r="E48">
        <v>1985</v>
      </c>
      <c r="G48" t="s">
        <v>826</v>
      </c>
      <c r="H48" s="1" t="str">
        <f>HYPERLINK("https://scholar.google.com/scholar?hl=en&amp;as_q=&amp;as_oq=&amp;as_eq=&amp;as_sauthors=&amp;as_publication=&amp;as_ylo=&amp;as_yhi=&amp;as_occt=title&amp;as_sdt=0%2C5&amp;as_epq=%22Effects+Assessment+of+Selected+Chemicals+on+Estuarine+and+Marine+Organisms", "Google Scholar")</f>
        <v>Google Scholar</v>
      </c>
    </row>
    <row r="49" spans="1:8">
      <c r="A49">
        <v>13692</v>
      </c>
      <c r="B49" t="s">
        <v>613</v>
      </c>
      <c r="C49" t="s">
        <v>614</v>
      </c>
      <c r="D49" t="s">
        <v>615</v>
      </c>
      <c r="E49">
        <v>1994</v>
      </c>
      <c r="G49" t="s">
        <v>827</v>
      </c>
      <c r="H49" s="1" t="str">
        <f>HYPERLINK("https://scholar.google.com/scholar?hl=en&amp;as_q=&amp;as_oq=&amp;as_eq=&amp;as_sauthors=&amp;as_publication=&amp;as_ylo=&amp;as_yhi=&amp;as_occt=title&amp;as_sdt=0%2C5&amp;as_epq=%22Effect+of+Cadmium%2C+Mercury%2C+and+Zinc+on+the+Hepatic+Microsomal+Enzymes+of+Channa+punctatus", "Google Scholar")</f>
        <v>Google Scholar</v>
      </c>
    </row>
    <row r="50" spans="1:8">
      <c r="A50">
        <v>6116</v>
      </c>
      <c r="B50" t="s">
        <v>674</v>
      </c>
      <c r="C50" t="s">
        <v>675</v>
      </c>
      <c r="D50" t="s">
        <v>676</v>
      </c>
      <c r="E50">
        <v>1981</v>
      </c>
      <c r="G50" t="s">
        <v>828</v>
      </c>
      <c r="H50" s="1" t="str">
        <f>HYPERLINK("https://scholar.google.com/scholar?hl=en&amp;as_q=&amp;as_oq=&amp;as_eq=&amp;as_sauthors=&amp;as_publication=&amp;as_ylo=&amp;as_yhi=&amp;as_occt=title&amp;as_sdt=0%2C5&amp;as_epq=%22Acute+Pathological+Effects+of+Mercury%2C+Cadmium+and+Copper+in+Rainbow+Trout", "Google Scholar")</f>
        <v>Google Scholar</v>
      </c>
    </row>
    <row r="51" spans="1:8">
      <c r="A51">
        <v>14100</v>
      </c>
      <c r="B51" t="s">
        <v>829</v>
      </c>
      <c r="C51" t="s">
        <v>830</v>
      </c>
      <c r="D51" t="s">
        <v>831</v>
      </c>
      <c r="E51">
        <v>1982</v>
      </c>
      <c r="G51" t="s">
        <v>832</v>
      </c>
      <c r="H51" s="1" t="str">
        <f>HYPERLINK("https://scholar.google.com/scholar?hl=en&amp;as_q=&amp;as_oq=&amp;as_eq=&amp;as_sauthors=&amp;as_publication=&amp;as_ylo=&amp;as_yhi=&amp;as_occt=title&amp;as_sdt=0%2C5&amp;as_epq=%22Toxicity+of+MEMC+%282-Methoxy+Ethyl+Mercuric+Chloride%29+an+Organomercurial+Fungicide+to+Fish%2C+Cyprinus+carpio", "Google Scholar")</f>
        <v>Google Scholar</v>
      </c>
    </row>
    <row r="52" spans="1:8">
      <c r="A52">
        <v>400</v>
      </c>
      <c r="B52" t="s">
        <v>536</v>
      </c>
      <c r="C52" t="s">
        <v>537</v>
      </c>
      <c r="D52" t="s">
        <v>538</v>
      </c>
      <c r="E52">
        <v>1980</v>
      </c>
      <c r="G52" t="s">
        <v>833</v>
      </c>
      <c r="H52" s="1" t="str">
        <f>HYPERLINK("https://scholar.google.com/scholar?hl=en&amp;as_q=&amp;as_oq=&amp;as_eq=&amp;as_sauthors=&amp;as_publication=&amp;as_ylo=&amp;as_yhi=&amp;as_occt=title&amp;as_sdt=0%2C5&amp;as_epq=%22Toxicity+of+Mercury%3A+A+Comparative+Study+in+Air-Breathing+and+Non+Air-Breathing+Fish", "Google Scholar")</f>
        <v>Google Scholar</v>
      </c>
    </row>
    <row r="53" spans="1:8">
      <c r="A53">
        <v>8816</v>
      </c>
      <c r="B53" t="s">
        <v>99</v>
      </c>
      <c r="C53" t="s">
        <v>100</v>
      </c>
      <c r="D53" t="s">
        <v>101</v>
      </c>
      <c r="E53">
        <v>1973</v>
      </c>
      <c r="G53" t="s">
        <v>834</v>
      </c>
      <c r="H53" s="1" t="str">
        <f>HYPERLINK("https://scholar.google.com/scholar?hl=en&amp;as_q=&amp;as_oq=&amp;as_eq=&amp;as_sauthors=&amp;as_publication=&amp;as_ylo=&amp;as_yhi=&amp;as_occt=title&amp;as_sdt=0%2C5&amp;as_epq=%22The+Effects+of+Methylmercury+Chloride+on+the+Survival+and+Behavior+of+the+Three-Spined+Stickleback+%28Gasteroste", "Google Scholar")</f>
        <v>Google Scholar</v>
      </c>
    </row>
    <row r="54" spans="1:8">
      <c r="A54">
        <v>4327</v>
      </c>
      <c r="B54" t="s">
        <v>247</v>
      </c>
      <c r="C54" t="s">
        <v>248</v>
      </c>
      <c r="D54" t="s">
        <v>249</v>
      </c>
      <c r="E54">
        <v>1986</v>
      </c>
      <c r="G54" t="s">
        <v>835</v>
      </c>
      <c r="H54" s="1" t="str">
        <f>HYPERLINK("https://scholar.google.com/scholar?hl=en&amp;as_q=&amp;as_oq=&amp;as_eq=&amp;as_sauthors=&amp;as_publication=&amp;as_ylo=&amp;as_yhi=&amp;as_occt=title&amp;as_sdt=0%2C5&amp;as_epq=%22Environmental+Effects+on+Toxicity+of+Heavy+Metals+to+Two+Species+of+Tropical+Marine+Fish+from+Northern+Australia", "Google Scholar")</f>
        <v>Google Scholar</v>
      </c>
    </row>
    <row r="55" spans="1:8">
      <c r="A55">
        <v>597</v>
      </c>
      <c r="B55" t="s">
        <v>588</v>
      </c>
      <c r="C55" t="s">
        <v>589</v>
      </c>
      <c r="D55" t="s">
        <v>590</v>
      </c>
      <c r="E55">
        <v>1980</v>
      </c>
      <c r="G55" t="s">
        <v>836</v>
      </c>
      <c r="H55" s="1" t="str">
        <f>HYPERLINK("https://scholar.google.com/scholar?hl=en&amp;as_q=&amp;as_oq=&amp;as_eq=&amp;as_sauthors=&amp;as_publication=&amp;as_ylo=&amp;as_yhi=&amp;as_occt=title&amp;as_sdt=0%2C5&amp;as_epq=%22Size+Related+Toxicity+of+Copper+and+Mercury+to+Lebistes+reticulatus+%28Peter%29%2C+Labeo+rohita+%28Ham.%29+and+C", "Google Scholar")</f>
        <v>Google Scholar</v>
      </c>
    </row>
    <row r="56" spans="1:8">
      <c r="A56">
        <v>68355</v>
      </c>
      <c r="B56" t="s">
        <v>238</v>
      </c>
      <c r="C56" t="s">
        <v>239</v>
      </c>
      <c r="D56" t="s">
        <v>240</v>
      </c>
      <c r="E56">
        <v>1986</v>
      </c>
      <c r="G56" t="s">
        <v>837</v>
      </c>
      <c r="H56" s="1" t="str">
        <f>HYPERLINK("https://scholar.google.com/scholar?hl=en&amp;as_q=&amp;as_oq=&amp;as_eq=&amp;as_sauthors=&amp;as_publication=&amp;as_ylo=&amp;as_yhi=&amp;as_occt=title&amp;as_sdt=0%2C5&amp;as_epq=%22Efficiency+of+Biological+Heavy+Metal+Depollution+Technique", "Google Scholar")</f>
        <v>Google Scholar</v>
      </c>
    </row>
    <row r="57" spans="1:8">
      <c r="A57">
        <v>97384</v>
      </c>
      <c r="B57" t="s">
        <v>838</v>
      </c>
      <c r="C57" t="s">
        <v>839</v>
      </c>
      <c r="D57" t="s">
        <v>840</v>
      </c>
      <c r="E57">
        <v>2006</v>
      </c>
      <c r="G57" t="s">
        <v>841</v>
      </c>
      <c r="H57" s="1" t="str">
        <f>HYPERLINK("https://scholar.google.com/scholar?hl=en&amp;as_q=&amp;as_oq=&amp;as_eq=&amp;as_sauthors=&amp;as_publication=&amp;as_ylo=&amp;as_yhi=&amp;as_occt=title&amp;as_sdt=0%2C5&amp;as_epq=%22Acute+Toxicity%2C+Uptake+and+Histopathology+of+Aqueous+Methyl+Mercury+to+Fathead+Minnow+Embryos", "Google Scholar")</f>
        <v>Google Scholar</v>
      </c>
    </row>
    <row r="58" spans="1:8">
      <c r="A58">
        <v>5762</v>
      </c>
      <c r="B58" t="s">
        <v>842</v>
      </c>
      <c r="C58" t="s">
        <v>843</v>
      </c>
      <c r="D58" t="s">
        <v>844</v>
      </c>
      <c r="E58">
        <v>1992</v>
      </c>
      <c r="G58" t="s">
        <v>845</v>
      </c>
      <c r="H58" s="1" t="str">
        <f>HYPERLINK("https://scholar.google.com/scholar?hl=en&amp;as_q=&amp;as_oq=&amp;as_eq=&amp;as_sauthors=&amp;as_publication=&amp;as_ylo=&amp;as_yhi=&amp;as_occt=title&amp;as_sdt=0%2C5&amp;as_epq=%22Embryotoxic+Action+of+Methyl+Mercury+on+Coho+Salmon+Embryos", "Google Scholar")</f>
        <v>Google Scholar</v>
      </c>
    </row>
    <row r="59" spans="1:8">
      <c r="A59">
        <v>446</v>
      </c>
      <c r="B59" t="s">
        <v>470</v>
      </c>
      <c r="C59" t="s">
        <v>471</v>
      </c>
      <c r="D59" t="s">
        <v>472</v>
      </c>
      <c r="E59">
        <v>1989</v>
      </c>
      <c r="G59" t="s">
        <v>846</v>
      </c>
      <c r="H59" s="1" t="str">
        <f>HYPERLINK("https://scholar.google.com/scholar?hl=en&amp;as_q=&amp;as_oq=&amp;as_eq=&amp;as_sauthors=&amp;as_publication=&amp;as_ylo=&amp;as_yhi=&amp;as_occt=title&amp;as_sdt=0%2C5&amp;as_epq=%22Ovarian+Damage+to+Channa+punctatus+After+Chronic+Exposure+to+Low+Concentrations+of+Elsan%2C+Mercury%2C+and+Ammon", "Google Scholar")</f>
        <v>Google Scholar</v>
      </c>
    </row>
    <row r="60" spans="1:8">
      <c r="A60">
        <v>3731</v>
      </c>
      <c r="B60" t="s">
        <v>451</v>
      </c>
      <c r="C60" t="s">
        <v>452</v>
      </c>
      <c r="D60" t="s">
        <v>453</v>
      </c>
      <c r="E60">
        <v>1977</v>
      </c>
      <c r="G60" t="s">
        <v>847</v>
      </c>
      <c r="H60" s="1" t="str">
        <f>HYPERLINK("https://scholar.google.com/scholar?hl=en&amp;as_q=&amp;as_oq=&amp;as_eq=&amp;as_sauthors=&amp;as_publication=&amp;as_ylo=&amp;as_yhi=&amp;as_occt=title&amp;as_sdt=0%2C5&amp;as_epq=%22Tolerance+of+Fundulus+heteroclitus+to+Different+Metals+in+Salt+Waters", "Google Scholar")</f>
        <v>Google Scholar</v>
      </c>
    </row>
    <row r="61" spans="1:8">
      <c r="A61">
        <v>10228</v>
      </c>
      <c r="B61" t="s">
        <v>321</v>
      </c>
      <c r="C61" t="s">
        <v>322</v>
      </c>
      <c r="D61" t="s">
        <v>323</v>
      </c>
      <c r="E61">
        <v>1983</v>
      </c>
      <c r="G61" t="s">
        <v>848</v>
      </c>
      <c r="H61" s="1" t="str">
        <f>HYPERLINK("https://scholar.google.com/scholar?hl=en&amp;as_q=&amp;as_oq=&amp;as_eq=&amp;as_sauthors=&amp;as_publication=&amp;as_ylo=&amp;as_yhi=&amp;as_occt=title&amp;as_sdt=0%2C5&amp;as_epq=%22Tolerance+and+Resistance+to+Cadmium+in+White+Suckers+%28Catostomus+commersoni%29+Previously+Exposed+to+Cadmium%2", "Google Scholar")</f>
        <v>Google Scholar</v>
      </c>
    </row>
    <row r="62" spans="1:8">
      <c r="A62">
        <v>280</v>
      </c>
      <c r="B62" t="s">
        <v>110</v>
      </c>
      <c r="C62" t="s">
        <v>111</v>
      </c>
      <c r="D62" t="s">
        <v>112</v>
      </c>
      <c r="E62">
        <v>1989</v>
      </c>
      <c r="G62" t="s">
        <v>849</v>
      </c>
      <c r="H62" s="1" t="str">
        <f>HYPERLINK("https://scholar.google.com/scholar?hl=en&amp;as_q=&amp;as_oq=&amp;as_eq=&amp;as_sauthors=&amp;as_publication=&amp;as_ylo=&amp;as_yhi=&amp;as_occt=title&amp;as_sdt=0%2C5&amp;as_epq=%22Toxicity+and+Respiratory+Effects+of+Mercuric+Chloride%28HgCl2%29+and+Methyl+Mercuric+Chloride%28CH3HgCl%29+on+Ca", "Google Scholar")</f>
        <v>Google Scholar</v>
      </c>
    </row>
    <row r="63" spans="1:8">
      <c r="A63">
        <v>2253</v>
      </c>
      <c r="B63" t="s">
        <v>448</v>
      </c>
      <c r="C63" t="s">
        <v>449</v>
      </c>
      <c r="D63" t="s">
        <v>450</v>
      </c>
      <c r="E63">
        <v>1977</v>
      </c>
      <c r="G63" t="s">
        <v>850</v>
      </c>
      <c r="H63" s="1" t="str">
        <f>HYPERLINK("https://scholar.google.com/scholar?hl=en&amp;as_q=&amp;as_oq=&amp;as_eq=&amp;as_sauthors=&amp;as_publication=&amp;as_ylo=&amp;as_yhi=&amp;as_occt=title&amp;as_sdt=0%2C5&amp;as_epq=%22Acute+Toxicities+of+Cd2%2B%2C+Cr%2B6%2C+Hg2%2B%2C+Ni2%2B+and+Zn2%2B+to+Estuarine+Macrofauna", "Google Scholar")</f>
        <v>Google Scholar</v>
      </c>
    </row>
    <row r="64" spans="1:8">
      <c r="A64">
        <v>14377</v>
      </c>
      <c r="B64" t="s">
        <v>356</v>
      </c>
      <c r="C64" t="s">
        <v>357</v>
      </c>
      <c r="D64" t="s">
        <v>358</v>
      </c>
      <c r="E64">
        <v>1989</v>
      </c>
      <c r="G64" t="s">
        <v>851</v>
      </c>
      <c r="H64" s="1" t="str">
        <f>HYPERLINK("https://scholar.google.com/scholar?hl=en&amp;as_q=&amp;as_oq=&amp;as_eq=&amp;as_sauthors=&amp;as_publication=&amp;as_ylo=&amp;as_yhi=&amp;as_occt=title&amp;as_sdt=0%2C5&amp;as_epq=%22Toxicity+of+Mercury+to+Mugil+capito+Frys+in+Presence+of+EDTA+and+Copper+Sulphate", "Google Scholar")</f>
        <v>Google Scholar</v>
      </c>
    </row>
    <row r="65" spans="1:8">
      <c r="A65">
        <v>13099</v>
      </c>
      <c r="B65" t="s">
        <v>45</v>
      </c>
      <c r="C65" t="s">
        <v>46</v>
      </c>
      <c r="D65" t="s">
        <v>47</v>
      </c>
      <c r="E65">
        <v>1986</v>
      </c>
      <c r="G65" t="s">
        <v>852</v>
      </c>
      <c r="H65" s="1" t="str">
        <f>HYPERLINK("https://scholar.google.com/scholar?hl=en&amp;as_q=&amp;as_oq=&amp;as_eq=&amp;as_sauthors=&amp;as_publication=&amp;as_ylo=&amp;as_yhi=&amp;as_occt=title&amp;as_sdt=0%2C5&amp;as_epq=%22Factors+Affecting+Acute+and+Chronic+Toxicity+of+Chlorinated+Pesticides+and+Their+Biomagnification+in+Alexandria+", "Google Scholar")</f>
        <v>Google Scholar</v>
      </c>
    </row>
    <row r="66" spans="1:8">
      <c r="A66">
        <v>45153</v>
      </c>
      <c r="B66" t="s">
        <v>557</v>
      </c>
      <c r="C66" t="s">
        <v>558</v>
      </c>
      <c r="D66" t="s">
        <v>559</v>
      </c>
      <c r="E66">
        <v>1993</v>
      </c>
      <c r="G66" t="s">
        <v>853</v>
      </c>
      <c r="H66" s="1" t="str">
        <f>HYPERLINK("https://scholar.google.com/scholar?hl=en&amp;as_q=&amp;as_oq=&amp;as_eq=&amp;as_sauthors=&amp;as_publication=&amp;as_ylo=&amp;as_yhi=&amp;as_occt=title&amp;as_sdt=0%2C5&amp;as_epq=%22Effects+of+Heavy+Metals+intoxication+on+Some+Fresh+Water+Fish", "Google Scholar")</f>
        <v>Google Scholar</v>
      </c>
    </row>
    <row r="67" spans="1:8">
      <c r="A67">
        <v>18337</v>
      </c>
      <c r="B67" t="s">
        <v>42</v>
      </c>
      <c r="C67" t="s">
        <v>43</v>
      </c>
      <c r="D67" t="s">
        <v>44</v>
      </c>
      <c r="E67">
        <v>1987</v>
      </c>
      <c r="G67" t="s">
        <v>854</v>
      </c>
      <c r="H67" s="1" t="str">
        <f>HYPERLINK("https://scholar.google.com/scholar?hl=en&amp;as_q=&amp;as_oq=&amp;as_eq=&amp;as_sauthors=&amp;as_publication=&amp;as_ylo=&amp;as_yhi=&amp;as_occt=title&amp;as_sdt=0%2C5&amp;as_epq=%22Acute+and+Chronic+Toxicity+to+Marine+Biota+of+Widely+Used+Dispersants%2C+PCBs%2C+Chlorinated+Pesticides+and+Thei", "Google Scholar")</f>
        <v>Google Scholar</v>
      </c>
    </row>
    <row r="68" spans="1:8">
      <c r="A68">
        <v>3054</v>
      </c>
      <c r="B68" t="s">
        <v>543</v>
      </c>
      <c r="C68" t="s">
        <v>544</v>
      </c>
      <c r="D68" t="s">
        <v>545</v>
      </c>
      <c r="E68">
        <v>1989</v>
      </c>
      <c r="G68" t="s">
        <v>855</v>
      </c>
      <c r="H68" s="1" t="str">
        <f>HYPERLINK("https://scholar.google.com/scholar?hl=en&amp;as_q=&amp;as_oq=&amp;as_eq=&amp;as_sauthors=&amp;as_publication=&amp;as_ylo=&amp;as_yhi=&amp;as_occt=title&amp;as_sdt=0%2C5&amp;as_epq=%22Acute+Toxicity+of+Mercury%2C+Copper+and+Selenium+to+the+Fish+Etroplus+maculatus", "Google Scholar")</f>
        <v>Google Scholar</v>
      </c>
    </row>
    <row r="69" spans="1:8">
      <c r="A69">
        <v>9465</v>
      </c>
      <c r="B69" t="s">
        <v>596</v>
      </c>
      <c r="C69" t="s">
        <v>597</v>
      </c>
      <c r="D69" t="s">
        <v>598</v>
      </c>
      <c r="E69">
        <v>1981</v>
      </c>
      <c r="G69" t="s">
        <v>856</v>
      </c>
      <c r="H69" s="1" t="str">
        <f>HYPERLINK("https://scholar.google.com/scholar?hl=en&amp;as_q=&amp;as_oq=&amp;as_eq=&amp;as_sauthors=&amp;as_publication=&amp;as_ylo=&amp;as_yhi=&amp;as_occt=title&amp;as_sdt=0%2C5&amp;as_epq=%22Effects+of+Sublethal+Concentrations+of+Mercury+in+a+Teleost+Puntius+conchonius%3A+Biochemical+and+Haematological", "Google Scholar")</f>
        <v>Google Scholar</v>
      </c>
    </row>
    <row r="70" spans="1:8">
      <c r="A70">
        <v>45148</v>
      </c>
      <c r="B70" t="s">
        <v>510</v>
      </c>
      <c r="C70" t="s">
        <v>511</v>
      </c>
      <c r="D70" t="s">
        <v>512</v>
      </c>
      <c r="E70">
        <v>1997</v>
      </c>
      <c r="G70" t="s">
        <v>857</v>
      </c>
      <c r="H70" s="1" t="str">
        <f>HYPERLINK("https://scholar.google.com/scholar?hl=en&amp;as_q=&amp;as_oq=&amp;as_eq=&amp;as_sauthors=&amp;as_publication=&amp;as_ylo=&amp;as_yhi=&amp;as_occt=title&amp;as_sdt=0%2C5&amp;as_epq=%22Effect+of+Heavy+Metals+on+the+Blood+Protein+Biochemistry+of+the+Fish+Cyprinus+carpio+and+Its+Use+as+a+Bio-Indica", "Google Scholar")</f>
        <v>Google Scholar</v>
      </c>
    </row>
    <row r="71" spans="1:8">
      <c r="A71">
        <v>7624</v>
      </c>
      <c r="B71" t="s">
        <v>241</v>
      </c>
      <c r="C71" t="s">
        <v>242</v>
      </c>
      <c r="D71" t="s">
        <v>243</v>
      </c>
      <c r="E71">
        <v>1991</v>
      </c>
      <c r="G71" t="s">
        <v>858</v>
      </c>
      <c r="H71" s="1" t="str">
        <f>HYPERLINK("https://scholar.google.com/scholar?hl=en&amp;as_q=&amp;as_oq=&amp;as_eq=&amp;as_sauthors=&amp;as_publication=&amp;as_ylo=&amp;as_yhi=&amp;as_occt=title&amp;as_sdt=0%2C5&amp;as_epq=%22Influence+of+Nutritional+Status+on+the+Median+Tolerance+Limits+%28LC50%29+of+Ophiocephalus+striatus+for+Certain+", "Google Scholar")</f>
        <v>Google Scholar</v>
      </c>
    </row>
    <row r="72" spans="1:8">
      <c r="A72">
        <v>10309</v>
      </c>
      <c r="B72" t="s">
        <v>233</v>
      </c>
      <c r="C72" t="s">
        <v>234</v>
      </c>
      <c r="D72" t="s">
        <v>235</v>
      </c>
      <c r="E72">
        <v>1972</v>
      </c>
      <c r="G72" t="s">
        <v>859</v>
      </c>
      <c r="H72" s="1" t="str">
        <f>HYPERLINK("https://scholar.google.com/scholar?hl=en&amp;as_q=&amp;as_oq=&amp;as_eq=&amp;as_sauthors=&amp;as_publication=&amp;as_ylo=&amp;as_yhi=&amp;as_occt=title&amp;as_sdt=0%2C5&amp;as_epq=%22Possibilita%27+di+Utilizzazione+del+Test+di+Ittiotossicita%27+per+una+Valutazione+dei+Limiti+di+Accettabilita%27", "Google Scholar")</f>
        <v>Google Scholar</v>
      </c>
    </row>
    <row r="73" spans="1:8">
      <c r="A73">
        <v>2591</v>
      </c>
      <c r="B73" t="s">
        <v>551</v>
      </c>
      <c r="C73" t="s">
        <v>552</v>
      </c>
      <c r="D73" t="s">
        <v>553</v>
      </c>
      <c r="E73">
        <v>1981</v>
      </c>
      <c r="G73" t="s">
        <v>860</v>
      </c>
      <c r="H73" s="1" t="str">
        <f>HYPERLINK("https://scholar.google.com/scholar?hl=en&amp;as_q=&amp;as_oq=&amp;as_eq=&amp;as_sauthors=&amp;as_publication=&amp;as_ylo=&amp;as_yhi=&amp;as_occt=title&amp;as_sdt=0%2C5&amp;as_epq=%22Alterations+in+the+Activities+of+Three+Dehydrogenases+in+the+Digestive+System+of+Two+Teleost+Fishes+Exposed+to+M", "Google Scholar")</f>
        <v>Google Scholar</v>
      </c>
    </row>
    <row r="74" spans="1:8">
      <c r="A74">
        <v>8356</v>
      </c>
      <c r="B74" t="s">
        <v>500</v>
      </c>
      <c r="C74" t="s">
        <v>501</v>
      </c>
      <c r="D74" t="s">
        <v>502</v>
      </c>
      <c r="E74">
        <v>1970</v>
      </c>
      <c r="G74" t="s">
        <v>861</v>
      </c>
      <c r="H74" s="1" t="str">
        <f>HYPERLINK("https://scholar.google.com/scholar?hl=en&amp;as_q=&amp;as_oq=&amp;as_eq=&amp;as_sauthors=&amp;as_publication=&amp;as_ylo=&amp;as_yhi=&amp;as_occt=title&amp;as_sdt=0%2C5&amp;as_epq=%22Studies+on+the+Post-Mortem+Identification+of+the+Pollutant+in+Fish+Killed+by+Water+Pollution+-+XII.+Acute+Poison", "Google Scholar")</f>
        <v>Google Scholar</v>
      </c>
    </row>
    <row r="75" spans="1:8">
      <c r="A75">
        <v>861</v>
      </c>
      <c r="B75" t="s">
        <v>862</v>
      </c>
      <c r="C75" t="s">
        <v>863</v>
      </c>
      <c r="D75" t="s">
        <v>864</v>
      </c>
      <c r="E75">
        <v>1977</v>
      </c>
      <c r="G75" t="s">
        <v>865</v>
      </c>
      <c r="H75" s="1" t="str">
        <f>HYPERLINK("https://scholar.google.com/scholar?hl=en&amp;as_q=&amp;as_oq=&amp;as_eq=&amp;as_sauthors=&amp;as_publication=&amp;as_ylo=&amp;as_yhi=&amp;as_occt=title&amp;as_sdt=0%2C5&amp;as_epq=%22Toxicity+of+Metal+Mining+Wastes", "Google Scholar")</f>
        <v>Google Scholar</v>
      </c>
    </row>
    <row r="76" spans="1:8">
      <c r="A76">
        <v>14401</v>
      </c>
      <c r="B76" t="s">
        <v>457</v>
      </c>
      <c r="C76" t="s">
        <v>458</v>
      </c>
      <c r="D76" t="s">
        <v>459</v>
      </c>
      <c r="E76">
        <v>1977</v>
      </c>
      <c r="G76" t="s">
        <v>866</v>
      </c>
      <c r="H76" s="1" t="str">
        <f>HYPERLINK("https://scholar.google.com/scholar?hl=en&amp;as_q=&amp;as_oq=&amp;as_eq=&amp;as_sauthors=&amp;as_publication=&amp;as_ylo=&amp;as_yhi=&amp;as_occt=title&amp;as_sdt=0%2C5&amp;as_epq=%22Biochemical+Transformation+and+Detoxification+of+Mercury+in+Aquatic+Environment", "Google Scholar")</f>
        <v>Google Scholar</v>
      </c>
    </row>
    <row r="77" spans="1:8">
      <c r="A77">
        <v>3526</v>
      </c>
      <c r="B77" t="s">
        <v>462</v>
      </c>
      <c r="C77" t="s">
        <v>463</v>
      </c>
      <c r="D77" t="s">
        <v>464</v>
      </c>
      <c r="E77">
        <v>1990</v>
      </c>
      <c r="G77" t="s">
        <v>867</v>
      </c>
      <c r="H77" s="1" t="str">
        <f>HYPERLINK("https://scholar.google.com/scholar?hl=en&amp;as_q=&amp;as_oq=&amp;as_eq=&amp;as_sauthors=&amp;as_publication=&amp;as_ylo=&amp;as_yhi=&amp;as_occt=title&amp;as_sdt=0%2C5&amp;as_epq=%22Safety+Assessment+of+Selected+Inorganic+Elements+to+Fry+of+Chinook+Salmon+%28Oncorhynchus+tshawytscha%29", "Google Scholar")</f>
        <v>Google Scholar</v>
      </c>
    </row>
    <row r="78" spans="1:8">
      <c r="A78">
        <v>3732</v>
      </c>
      <c r="B78" t="s">
        <v>645</v>
      </c>
      <c r="C78" t="s">
        <v>646</v>
      </c>
      <c r="D78" t="s">
        <v>647</v>
      </c>
      <c r="E78">
        <v>1983</v>
      </c>
      <c r="G78" t="s">
        <v>868</v>
      </c>
      <c r="H78" s="1" t="str">
        <f>HYPERLINK("https://scholar.google.com/scholar?hl=en&amp;as_q=&amp;as_oq=&amp;as_eq=&amp;as_sauthors=&amp;as_publication=&amp;as_ylo=&amp;as_yhi=&amp;as_occt=title&amp;as_sdt=0%2C5&amp;as_epq=%22Section+on+Acute+Toxicity+Tests+to+be+Inserted+in+the+April+1983+Report+on+Site+Specific+FAV%27s", "Google Scholar")</f>
        <v>Google Scholar</v>
      </c>
    </row>
    <row r="79" spans="1:8">
      <c r="A79">
        <v>576</v>
      </c>
      <c r="B79" t="s">
        <v>371</v>
      </c>
      <c r="C79" t="s">
        <v>372</v>
      </c>
      <c r="D79" t="s">
        <v>373</v>
      </c>
      <c r="E79">
        <v>1979</v>
      </c>
      <c r="G79" t="s">
        <v>869</v>
      </c>
      <c r="H79" s="1" t="str">
        <f>HYPERLINK("https://scholar.google.com/scholar?hl=en&amp;as_q=&amp;as_oq=&amp;as_eq=&amp;as_sauthors=&amp;as_publication=&amp;as_ylo=&amp;as_yhi=&amp;as_occt=title&amp;as_sdt=0%2C5&amp;as_epq=%22Acute+Toxicity+of+Two+Molluscicides%2C+Mercuric+Chloride+and+Pentachlorophenol+to+a+Freshwater+Fish+%28Channa+ga", "Google Scholar")</f>
        <v>Google Scholar</v>
      </c>
    </row>
    <row r="80" spans="1:8">
      <c r="A80">
        <v>5761</v>
      </c>
      <c r="B80" t="s">
        <v>79</v>
      </c>
      <c r="C80" t="s">
        <v>80</v>
      </c>
      <c r="D80" t="s">
        <v>81</v>
      </c>
      <c r="E80">
        <v>1981</v>
      </c>
      <c r="G80" t="s">
        <v>870</v>
      </c>
      <c r="H80" s="1" t="str">
        <f>HYPERLINK("https://scholar.google.com/scholar?hl=en&amp;as_q=&amp;as_oq=&amp;as_eq=&amp;as_sauthors=&amp;as_publication=&amp;as_ylo=&amp;as_yhi=&amp;as_occt=title&amp;as_sdt=0%2C5&amp;as_epq=%22Establishment+of+Bioassay+Methods+for+the+Evaluation+of+Acute+Toxicity+of+Pesticides+to+Aquatic+Organisms", "Google Scholar")</f>
        <v>Google Scholar</v>
      </c>
    </row>
    <row r="81" spans="1:8">
      <c r="A81">
        <v>5388</v>
      </c>
      <c r="B81" t="s">
        <v>171</v>
      </c>
      <c r="C81" t="s">
        <v>172</v>
      </c>
      <c r="D81" t="s">
        <v>173</v>
      </c>
      <c r="E81">
        <v>1979</v>
      </c>
      <c r="G81" t="s">
        <v>871</v>
      </c>
      <c r="H81" s="1" t="str">
        <f>HYPERLINK("https://scholar.google.com/scholar?hl=en&amp;as_q=&amp;as_oq=&amp;as_eq=&amp;as_sauthors=&amp;as_publication=&amp;as_ylo=&amp;as_yhi=&amp;as_occt=title&amp;as_sdt=0%2C5&amp;as_epq=%22Toxicity+and+Tissue+Uptake+of+Methylmercury+Administered+Intraperitoneally+to+Rainbow+Trout+%28Salmo+gairdneri+R", "Google Scholar")</f>
        <v>Google Scholar</v>
      </c>
    </row>
    <row r="82" spans="1:8">
      <c r="A82">
        <v>5389</v>
      </c>
      <c r="B82" t="s">
        <v>503</v>
      </c>
      <c r="C82" t="s">
        <v>504</v>
      </c>
      <c r="D82" t="s">
        <v>505</v>
      </c>
      <c r="E82">
        <v>1979</v>
      </c>
      <c r="G82" t="s">
        <v>872</v>
      </c>
      <c r="H82" s="1" t="str">
        <f>HYPERLINK("https://scholar.google.com/scholar?hl=en&amp;as_q=&amp;as_oq=&amp;as_eq=&amp;as_sauthors=&amp;as_publication=&amp;as_ylo=&amp;as_yhi=&amp;as_occt=title&amp;as_sdt=0%2C5&amp;as_epq=%22Effect+of+Selenium+Dioxide+on+the+Accumulation+and+Acute+Toxicity+of+Mercuric+Chloride+in+Goldfish", "Google Scholar")</f>
        <v>Google Scholar</v>
      </c>
    </row>
    <row r="83" spans="1:8">
      <c r="A83">
        <v>15226</v>
      </c>
      <c r="B83" t="s">
        <v>707</v>
      </c>
      <c r="C83" t="s">
        <v>708</v>
      </c>
      <c r="D83" t="s">
        <v>709</v>
      </c>
      <c r="E83">
        <v>1975</v>
      </c>
      <c r="G83" t="s">
        <v>873</v>
      </c>
      <c r="H83" s="1" t="str">
        <f>HYPERLINK("https://scholar.google.com/scholar?hl=en&amp;as_q=&amp;as_oq=&amp;as_eq=&amp;as_sauthors=&amp;as_publication=&amp;as_ylo=&amp;as_yhi=&amp;as_occt=title&amp;as_sdt=0%2C5&amp;as_epq=%22Mercuric+Chloride+Uptake+by+Eggs+of+the+Ricefish+and+Resulting+Teratogenic+Effects", "Google Scholar")</f>
        <v>Google Scholar</v>
      </c>
    </row>
    <row r="84" spans="1:8">
      <c r="A84">
        <v>13889</v>
      </c>
      <c r="B84" t="s">
        <v>513</v>
      </c>
      <c r="C84" t="s">
        <v>514</v>
      </c>
      <c r="D84" t="s">
        <v>515</v>
      </c>
      <c r="E84">
        <v>1979</v>
      </c>
      <c r="G84" t="s">
        <v>874</v>
      </c>
      <c r="H84" s="1" t="str">
        <f>HYPERLINK("https://scholar.google.com/scholar?hl=en&amp;as_q=&amp;as_oq=&amp;as_eq=&amp;as_sauthors=&amp;as_publication=&amp;as_ylo=&amp;as_yhi=&amp;as_occt=title&amp;as_sdt=0%2C5&amp;as_epq=%22Haematological+Changes+in+Kuwait+Mullet%2C+Liza+macrolepis+%28Smith%29%2C+Induced+by+Heavy+Metals", "Google Scholar")</f>
        <v>Google Scholar</v>
      </c>
    </row>
    <row r="85" spans="1:8">
      <c r="A85">
        <v>11326</v>
      </c>
      <c r="B85" t="s">
        <v>414</v>
      </c>
      <c r="C85" t="s">
        <v>415</v>
      </c>
      <c r="D85" t="s">
        <v>416</v>
      </c>
      <c r="E85">
        <v>1981</v>
      </c>
      <c r="G85" t="s">
        <v>875</v>
      </c>
      <c r="H85" s="1" t="str">
        <f>HYPERLINK("https://scholar.google.com/scholar?hl=en&amp;as_q=&amp;as_oq=&amp;as_eq=&amp;as_sauthors=&amp;as_publication=&amp;as_ylo=&amp;as_yhi=&amp;as_occt=title&amp;as_sdt=0%2C5&amp;as_epq=%22A+Comparative+Study+of+Mercury+Poisoning+on+Aphanius+dispar+%28Teleostei%29%2C+Sergestes+lucens+%28Crustacea%29+", "Google Scholar")</f>
        <v>Google Scholar</v>
      </c>
    </row>
    <row r="86" spans="1:8">
      <c r="A86">
        <v>12718</v>
      </c>
      <c r="B86" t="s">
        <v>366</v>
      </c>
      <c r="C86" t="s">
        <v>367</v>
      </c>
      <c r="D86" t="s">
        <v>368</v>
      </c>
      <c r="E86">
        <v>1987</v>
      </c>
      <c r="G86" t="s">
        <v>876</v>
      </c>
      <c r="H86" s="1" t="str">
        <f>HYPERLINK("https://scholar.google.com/scholar?hl=en&amp;as_q=&amp;as_oq=&amp;as_eq=&amp;as_sauthors=&amp;as_publication=&amp;as_ylo=&amp;as_yhi=&amp;as_occt=title&amp;as_sdt=0%2C5&amp;as_epq=%22Short-Term+Effects+of+Mercury+on+Survival%2C+Behaviour%2C+Bioaccumulation+and+Ionic+Pattern+in+the+Catfish+%28Cl", "Google Scholar")</f>
        <v>Google Scholar</v>
      </c>
    </row>
    <row r="87" spans="1:8">
      <c r="A87">
        <v>10417</v>
      </c>
      <c r="B87" t="s">
        <v>454</v>
      </c>
      <c r="C87" t="s">
        <v>455</v>
      </c>
      <c r="D87" t="s">
        <v>456</v>
      </c>
      <c r="E87">
        <v>1983</v>
      </c>
      <c r="F87" t="s">
        <v>877</v>
      </c>
      <c r="G87" t="s">
        <v>878</v>
      </c>
      <c r="H87" s="1" t="str">
        <f>HYPERLINK("https://scholar.google.com/scholar?hl=en&amp;as_q=&amp;as_oq=&amp;as_eq=&amp;as_sauthors=&amp;as_publication=&amp;as_ylo=&amp;as_yhi=&amp;as_occt=title&amp;as_sdt=0%2C5&amp;as_epq=%22Toxicity+of+Selected+Priority+Pollutants+to+Various+Aquatic+Organisms", "Google Scholar")</f>
        <v>Google Scholar</v>
      </c>
    </row>
    <row r="88" spans="1:8">
      <c r="A88">
        <v>16999</v>
      </c>
      <c r="B88" t="s">
        <v>205</v>
      </c>
      <c r="C88" t="s">
        <v>206</v>
      </c>
      <c r="D88" t="s">
        <v>207</v>
      </c>
      <c r="E88">
        <v>1996</v>
      </c>
      <c r="G88" t="s">
        <v>879</v>
      </c>
      <c r="H88" s="1" t="str">
        <f>HYPERLINK("https://scholar.google.com/scholar?hl=en&amp;as_q=&amp;as_oq=&amp;as_eq=&amp;as_sauthors=&amp;as_publication=&amp;as_ylo=&amp;as_yhi=&amp;as_occt=title&amp;as_sdt=0%2C5&amp;as_epq=%22Applicability+of+Artificial+Seawater+as+a+Rearing+Seawater+for+Toxicity+Tests+of+Hazardous+Chemicals+by+Marine+F", "Google Scholar")</f>
        <v>Google Scholar</v>
      </c>
    </row>
    <row r="89" spans="1:8">
      <c r="A89">
        <v>9700</v>
      </c>
      <c r="B89" t="s">
        <v>651</v>
      </c>
      <c r="C89" t="s">
        <v>652</v>
      </c>
      <c r="D89" t="s">
        <v>653</v>
      </c>
      <c r="E89">
        <v>1970</v>
      </c>
      <c r="G89" t="s">
        <v>880</v>
      </c>
      <c r="H89" s="1" t="str">
        <f>HYPERLINK("https://scholar.google.com/scholar?hl=en&amp;as_q=&amp;as_oq=&amp;as_eq=&amp;as_sauthors=&amp;as_publication=&amp;as_ylo=&amp;as_yhi=&amp;as_occt=title&amp;as_sdt=0%2C5&amp;as_epq=%22Effects+of+Metal+Poisoning+on+Five+Liver+Enzymes+in+the+Killifish+%28Fundulus+heteroclitus%29", "Google Scholar")</f>
        <v>Google Scholar</v>
      </c>
    </row>
    <row r="90" spans="1:8">
      <c r="A90">
        <v>19526</v>
      </c>
      <c r="B90" t="s">
        <v>265</v>
      </c>
      <c r="C90" t="s">
        <v>266</v>
      </c>
      <c r="D90" t="s">
        <v>267</v>
      </c>
      <c r="E90">
        <v>1998</v>
      </c>
      <c r="G90" t="s">
        <v>881</v>
      </c>
      <c r="H90" s="1" t="str">
        <f>HYPERLINK("https://scholar.google.com/scholar?hl=en&amp;as_q=&amp;as_oq=&amp;as_eq=&amp;as_sauthors=&amp;as_publication=&amp;as_ylo=&amp;as_yhi=&amp;as_occt=title&amp;as_sdt=0%2C5&amp;as_epq=%22Evaluation+of+Mercury+Toxicity+on+the+Fish+Labeo+rohita+%28Ham.%29+Fingerlings+in+a+Calendar+Year", "Google Scholar")</f>
        <v>Google Scholar</v>
      </c>
    </row>
    <row r="91" spans="1:8">
      <c r="A91">
        <v>7385</v>
      </c>
      <c r="B91" t="s">
        <v>257</v>
      </c>
      <c r="C91" t="s">
        <v>258</v>
      </c>
      <c r="D91" t="s">
        <v>259</v>
      </c>
      <c r="E91">
        <v>1992</v>
      </c>
      <c r="G91" t="s">
        <v>882</v>
      </c>
      <c r="H91" s="1" t="str">
        <f>HYPERLINK("https://scholar.google.com/scholar?hl=en&amp;as_q=&amp;as_oq=&amp;as_eq=&amp;as_sauthors=&amp;as_publication=&amp;as_ylo=&amp;as_yhi=&amp;as_occt=title&amp;as_sdt=0%2C5&amp;as_epq=%22Utilization+of+Eichhornia+crassipes+for+the+Reduction+of+Mercury+Toxicity+on+Food+Transformation+in+Heteropneust", "Google Scholar")</f>
        <v>Google Scholar</v>
      </c>
    </row>
    <row r="92" spans="1:8">
      <c r="A92">
        <v>14222</v>
      </c>
      <c r="B92" t="s">
        <v>639</v>
      </c>
      <c r="C92" t="s">
        <v>640</v>
      </c>
      <c r="D92" t="s">
        <v>641</v>
      </c>
      <c r="E92">
        <v>1995</v>
      </c>
      <c r="G92" t="s">
        <v>883</v>
      </c>
      <c r="H92" s="1" t="str">
        <f>HYPERLINK("https://scholar.google.com/scholar?hl=en&amp;as_q=&amp;as_oq=&amp;as_eq=&amp;as_sauthors=&amp;as_publication=&amp;as_ylo=&amp;as_yhi=&amp;as_occt=title&amp;as_sdt=0%2C5&amp;as_epq=%22Toxic+Effects+of+Copper+and+Mercury+on+Food+Intake%2C+Growth+and+Proximate+Chemical+Composition+in+Heteropneuste", "Google Scholar")</f>
        <v>Google Scholar</v>
      </c>
    </row>
    <row r="93" spans="1:8">
      <c r="A93">
        <v>16825</v>
      </c>
      <c r="B93" t="s">
        <v>254</v>
      </c>
      <c r="C93" t="s">
        <v>255</v>
      </c>
      <c r="D93" t="s">
        <v>256</v>
      </c>
      <c r="E93">
        <v>1993</v>
      </c>
      <c r="G93" t="s">
        <v>884</v>
      </c>
      <c r="H93" s="1" t="str">
        <f>HYPERLINK("https://scholar.google.com/scholar?hl=en&amp;as_q=&amp;as_oq=&amp;as_eq=&amp;as_sauthors=&amp;as_publication=&amp;as_ylo=&amp;as_yhi=&amp;as_occt=title&amp;as_sdt=0%2C5&amp;as_epq=%22Accumulation+and+Depuration+of+Mercury+in+a+Catfish+Heteropneustes+fossilis+%28Pisces%3A+Heteropneustidae%29+Exp", "Google Scholar")</f>
        <v>Google Scholar</v>
      </c>
    </row>
    <row r="94" spans="1:8">
      <c r="A94">
        <v>17206</v>
      </c>
      <c r="B94" t="s">
        <v>642</v>
      </c>
      <c r="C94" t="s">
        <v>643</v>
      </c>
      <c r="D94" t="s">
        <v>644</v>
      </c>
      <c r="E94">
        <v>1991</v>
      </c>
      <c r="G94" t="s">
        <v>885</v>
      </c>
      <c r="H94" s="1" t="str">
        <f>HYPERLINK("https://scholar.google.com/scholar?hl=en&amp;as_q=&amp;as_oq=&amp;as_eq=&amp;as_sauthors=&amp;as_publication=&amp;as_ylo=&amp;as_yhi=&amp;as_occt=title&amp;as_sdt=0%2C5&amp;as_epq=%22Impact+of+Sublethal+Levels+of+Mercury+on+Glycogen+and+Selected+Respiratory+Enzymes+in+Heteropneustes+fossilis+an", "Google Scholar")</f>
        <v>Google Scholar</v>
      </c>
    </row>
    <row r="95" spans="1:8">
      <c r="A95">
        <v>568</v>
      </c>
      <c r="B95" t="s">
        <v>54</v>
      </c>
      <c r="C95" t="s">
        <v>55</v>
      </c>
      <c r="D95" t="s">
        <v>56</v>
      </c>
      <c r="E95">
        <v>1980</v>
      </c>
      <c r="G95" t="s">
        <v>886</v>
      </c>
      <c r="H95" s="1" t="str">
        <f>HYPERLINK("https://scholar.google.com/scholar?hl=en&amp;as_q=&amp;as_oq=&amp;as_eq=&amp;as_sauthors=&amp;as_publication=&amp;as_ylo=&amp;as_yhi=&amp;as_occt=title&amp;as_sdt=0%2C5&amp;as_epq=%22Acute+Toxicity+of+Some+Pesticides+%26+a+Few+Inorganic+Salts+to+the+Mosquito+Fish+Gambusia+affinis+%28Baird+%26+G", "Google Scholar")</f>
        <v>Google Scholar</v>
      </c>
    </row>
    <row r="96" spans="1:8">
      <c r="A96">
        <v>172243</v>
      </c>
      <c r="B96" t="s">
        <v>379</v>
      </c>
      <c r="C96" t="s">
        <v>380</v>
      </c>
      <c r="D96" t="s">
        <v>381</v>
      </c>
      <c r="E96">
        <v>2013</v>
      </c>
      <c r="G96" t="s">
        <v>887</v>
      </c>
      <c r="H96" s="1" t="str">
        <f>HYPERLINK("https://scholar.google.com/scholar?hl=en&amp;as_q=&amp;as_oq=&amp;as_eq=&amp;as_sauthors=&amp;as_publication=&amp;as_ylo=&amp;as_yhi=&amp;as_occt=title&amp;as_sdt=0%2C5&amp;as_epq=%22Short-Term+Exposure+of+Nile+Tilapia+%28Oreochromis+niloticus%29+to+Mercury+Histopathological+Changes%2C+Mercury+", "Google Scholar")</f>
        <v>Google Scholar</v>
      </c>
    </row>
    <row r="97" spans="1:8">
      <c r="A97">
        <v>45108</v>
      </c>
      <c r="B97" t="s">
        <v>659</v>
      </c>
      <c r="C97" t="s">
        <v>660</v>
      </c>
      <c r="D97" t="s">
        <v>661</v>
      </c>
      <c r="E97">
        <v>1994</v>
      </c>
      <c r="G97" t="s">
        <v>888</v>
      </c>
      <c r="H97" s="1" t="str">
        <f>HYPERLINK("https://scholar.google.com/scholar?hl=en&amp;as_q=&amp;as_oq=&amp;as_eq=&amp;as_sauthors=&amp;as_publication=&amp;as_ylo=&amp;as_yhi=&amp;as_occt=title&amp;as_sdt=0%2C5&amp;as_epq=%22Metal+Toxicity+to+Different+Life+Stages+of+Cyprinus+carpio+Linn.", "Google Scholar")</f>
        <v>Google Scholar</v>
      </c>
    </row>
    <row r="98" spans="1:8">
      <c r="A98">
        <v>5602</v>
      </c>
      <c r="B98" t="s">
        <v>94</v>
      </c>
      <c r="C98" t="s">
        <v>95</v>
      </c>
      <c r="D98" t="s">
        <v>96</v>
      </c>
      <c r="E98">
        <v>1987</v>
      </c>
      <c r="G98" t="s">
        <v>889</v>
      </c>
      <c r="H98" s="1" t="str">
        <f>HYPERLINK("https://scholar.google.com/scholar?hl=en&amp;as_q=&amp;as_oq=&amp;as_eq=&amp;as_sauthors=&amp;as_publication=&amp;as_ylo=&amp;as_yhi=&amp;as_occt=title&amp;as_sdt=0%2C5&amp;as_epq=%22Effect+of+Methylmercury+on+Egg+and+Juvenile+Viability+in+Two+Populations+of+Killifish+Fundulus+heteroclitus", "Google Scholar")</f>
        <v>Google Scholar</v>
      </c>
    </row>
    <row r="99" spans="1:8">
      <c r="A99">
        <v>8494</v>
      </c>
      <c r="B99" t="s">
        <v>94</v>
      </c>
      <c r="C99" t="s">
        <v>300</v>
      </c>
      <c r="D99" t="s">
        <v>301</v>
      </c>
      <c r="E99">
        <v>1987</v>
      </c>
      <c r="G99" t="s">
        <v>890</v>
      </c>
      <c r="H99" s="1" t="str">
        <f>HYPERLINK("https://scholar.google.com/scholar?hl=en&amp;as_q=&amp;as_oq=&amp;as_eq=&amp;as_sauthors=&amp;as_publication=&amp;as_ylo=&amp;as_yhi=&amp;as_occt=title&amp;as_sdt=0%2C5&amp;as_epq=%22Effect+of+Mercuric+Chloride+on+Eggs+and+Juvenile+Viability+in+Two+Populations+of+Killifish", "Google Scholar")</f>
        <v>Google Scholar</v>
      </c>
    </row>
    <row r="100" spans="1:8">
      <c r="A100">
        <v>16895</v>
      </c>
      <c r="B100" t="s">
        <v>94</v>
      </c>
      <c r="C100" t="s">
        <v>160</v>
      </c>
      <c r="D100" t="s">
        <v>161</v>
      </c>
      <c r="E100">
        <v>1994</v>
      </c>
      <c r="G100" t="s">
        <v>891</v>
      </c>
      <c r="H100" s="1" t="str">
        <f>HYPERLINK("https://scholar.google.com/scholar?hl=en&amp;as_q=&amp;as_oq=&amp;as_eq=&amp;as_sauthors=&amp;as_publication=&amp;as_ylo=&amp;as_yhi=&amp;as_occt=title&amp;as_sdt=0%2C5&amp;as_epq=%22Effects+of+Embryonic+Pre-Exposure+to+Mercury+on+Larval+Tolerance+in+Two+Populations+of+Killifish+%28Fundulus+het", "Google Scholar")</f>
        <v>Google Scholar</v>
      </c>
    </row>
    <row r="101" spans="1:8">
      <c r="A101">
        <v>10029</v>
      </c>
      <c r="B101" t="s">
        <v>313</v>
      </c>
      <c r="C101" t="s">
        <v>314</v>
      </c>
      <c r="D101" t="s">
        <v>315</v>
      </c>
      <c r="E101">
        <v>1981</v>
      </c>
      <c r="G101" t="s">
        <v>892</v>
      </c>
      <c r="H101" s="1" t="str">
        <f>HYPERLINK("https://scholar.google.com/scholar?hl=en&amp;as_q=&amp;as_oq=&amp;as_eq=&amp;as_sauthors=&amp;as_publication=&amp;as_ylo=&amp;as_yhi=&amp;as_occt=title&amp;as_sdt=0%2C5&amp;as_epq=%22The+Toxic+Effects+of+Mercury+Ions+on+a+Freshwater+Teleost%2C+Puntius+sophore+%28Hamilton%29%2C+as+Assessed+by+Bi", "Google Scholar")</f>
        <v>Google Scholar</v>
      </c>
    </row>
    <row r="102" spans="1:8">
      <c r="A102">
        <v>10721</v>
      </c>
      <c r="B102" t="s">
        <v>313</v>
      </c>
      <c r="C102" t="s">
        <v>317</v>
      </c>
      <c r="D102" t="s">
        <v>318</v>
      </c>
      <c r="E102">
        <v>1981</v>
      </c>
      <c r="G102" t="s">
        <v>893</v>
      </c>
      <c r="H102" s="1" t="str">
        <f>HYPERLINK("https://scholar.google.com/scholar?hl=en&amp;as_q=&amp;as_oq=&amp;as_eq=&amp;as_sauthors=&amp;as_publication=&amp;as_ylo=&amp;as_yhi=&amp;as_occt=title&amp;as_sdt=0%2C5&amp;as_epq=%22Effect+of+Zinc%2C+Copper+and+Mercury+on+Channa+marulius+%28Hamilton%29", "Google Scholar")</f>
        <v>Google Scholar</v>
      </c>
    </row>
    <row r="103" spans="1:8">
      <c r="A103">
        <v>167639</v>
      </c>
      <c r="B103" t="s">
        <v>648</v>
      </c>
      <c r="C103" t="s">
        <v>649</v>
      </c>
      <c r="D103" t="s">
        <v>650</v>
      </c>
      <c r="E103">
        <v>1976</v>
      </c>
      <c r="G103" t="s">
        <v>894</v>
      </c>
      <c r="H103" s="1" t="str">
        <f>HYPERLINK("https://scholar.google.com/scholar?hl=en&amp;as_q=&amp;as_oq=&amp;as_eq=&amp;as_sauthors=&amp;as_publication=&amp;as_ylo=&amp;as_yhi=&amp;as_occt=title&amp;as_sdt=0%2C5&amp;as_epq=%22The+Effect+of+Selected+Concentrations+of+Selenium+Dioxide+on+the+Acute+Toxicity+of+Mercuric+Chloride+to+the+Fath", "Google Scholar")</f>
        <v>Google Scholar</v>
      </c>
    </row>
    <row r="104" spans="1:8">
      <c r="A104">
        <v>12890</v>
      </c>
      <c r="B104" t="s">
        <v>115</v>
      </c>
      <c r="C104" t="s">
        <v>116</v>
      </c>
      <c r="D104" t="s">
        <v>117</v>
      </c>
      <c r="E104">
        <v>1988</v>
      </c>
      <c r="G104" t="s">
        <v>895</v>
      </c>
      <c r="H104" s="1" t="str">
        <f>HYPERLINK("https://scholar.google.com/scholar?hl=en&amp;as_q=&amp;as_oq=&amp;as_eq=&amp;as_sauthors=&amp;as_publication=&amp;as_ylo=&amp;as_yhi=&amp;as_occt=title&amp;as_sdt=0%2C5&amp;as_epq=%22Toxic+Effects+of+Three+Mercurial+Compounds+on+Survival%2C+and+Histology+of+the+Kidney+of+the+Catfish+Clarias+bat", "Google Scholar")</f>
        <v>Google Scholar</v>
      </c>
    </row>
    <row r="105" spans="1:8">
      <c r="A105">
        <v>5459</v>
      </c>
      <c r="B105" t="s">
        <v>475</v>
      </c>
      <c r="C105" t="s">
        <v>476</v>
      </c>
      <c r="D105" t="s">
        <v>477</v>
      </c>
      <c r="E105">
        <v>1990</v>
      </c>
      <c r="G105" t="s">
        <v>896</v>
      </c>
      <c r="H105" s="1" t="str">
        <f>HYPERLINK("https://scholar.google.com/scholar?hl=en&amp;as_q=&amp;as_oq=&amp;as_eq=&amp;as_sauthors=&amp;as_publication=&amp;as_ylo=&amp;as_yhi=&amp;as_occt=title&amp;as_sdt=0%2C5&amp;as_epq=%22Relation+Between+the+Toxicity+of+Some+Toxicants+to+the+Aquatic+Animals+%28Tanichthys+albonubes+and+Neocaridina+d", "Google Scholar")</f>
        <v>Google Scholar</v>
      </c>
    </row>
    <row r="106" spans="1:8">
      <c r="A106">
        <v>5515</v>
      </c>
      <c r="B106" t="s">
        <v>654</v>
      </c>
      <c r="C106" t="s">
        <v>655</v>
      </c>
      <c r="D106" t="s">
        <v>656</v>
      </c>
      <c r="E106">
        <v>1975</v>
      </c>
      <c r="G106" t="s">
        <v>897</v>
      </c>
      <c r="H106" s="1" t="str">
        <f>HYPERLINK("https://scholar.google.com/scholar?hl=en&amp;as_q=&amp;as_oq=&amp;as_eq=&amp;as_sauthors=&amp;as_publication=&amp;as_ylo=&amp;as_yhi=&amp;as_occt=title&amp;as_sdt=0%2C5&amp;as_epq=%22Acute+Toxicity+of+a+Native+Mummichog+Population+%28Fundulus+heteroclitus%29+to+Mercury", "Google Scholar")</f>
        <v>Google Scholar</v>
      </c>
    </row>
    <row r="107" spans="1:8">
      <c r="A107">
        <v>11014</v>
      </c>
      <c r="B107" t="s">
        <v>337</v>
      </c>
      <c r="C107" t="s">
        <v>338</v>
      </c>
      <c r="D107" t="s">
        <v>339</v>
      </c>
      <c r="E107">
        <v>1983</v>
      </c>
      <c r="G107" t="s">
        <v>898</v>
      </c>
      <c r="H107" s="1" t="str">
        <f>HYPERLINK("https://scholar.google.com/scholar?hl=en&amp;as_q=&amp;as_oq=&amp;as_eq=&amp;as_sauthors=&amp;as_publication=&amp;as_ylo=&amp;as_yhi=&amp;as_occt=title&amp;as_sdt=0%2C5&amp;as_epq=%22Toxicity+of+Some+Metals+on+the+Fish+Therapon+jarbua+%28Forsskal%2C+1775%29", "Google Scholar")</f>
        <v>Google Scholar</v>
      </c>
    </row>
    <row r="108" spans="1:8">
      <c r="A108">
        <v>78035</v>
      </c>
      <c r="B108" t="s">
        <v>518</v>
      </c>
      <c r="C108" t="s">
        <v>519</v>
      </c>
      <c r="D108" t="s">
        <v>520</v>
      </c>
      <c r="E108">
        <v>2003</v>
      </c>
      <c r="G108" t="s">
        <v>899</v>
      </c>
      <c r="H108" s="1" t="str">
        <f>HYPERLINK("https://scholar.google.com/scholar?hl=en&amp;as_q=&amp;as_oq=&amp;as_eq=&amp;as_sauthors=&amp;as_publication=&amp;as_ylo=&amp;as_yhi=&amp;as_occt=title&amp;as_sdt=0%2C5&amp;as_epq=%22Acute+Toxicity+of+Some+Heavy+Metals+to+Lates+calcarifer+Fry+with+a+Note+on+Its+Histopathological+Manifestations", "Google Scholar")</f>
        <v>Google Scholar</v>
      </c>
    </row>
    <row r="109" spans="1:8">
      <c r="A109">
        <v>67826</v>
      </c>
      <c r="B109" t="s">
        <v>718</v>
      </c>
      <c r="C109" t="s">
        <v>719</v>
      </c>
      <c r="D109" t="s">
        <v>720</v>
      </c>
      <c r="E109">
        <v>1979</v>
      </c>
      <c r="G109" t="s">
        <v>900</v>
      </c>
      <c r="H109" s="1" t="str">
        <f>HYPERLINK("https://scholar.google.com/scholar?hl=en&amp;as_q=&amp;as_oq=&amp;as_eq=&amp;as_sauthors=&amp;as_publication=&amp;as_ylo=&amp;as_yhi=&amp;as_occt=title&amp;as_sdt=0%2C5&amp;as_epq=%22Comparative+Hydrobiological-Toxicological+Results+in+Micro-+and+Macroorganisms+of+Biological+Spectra+%28Vergleic", "Google Scholar")</f>
        <v>Google Scholar</v>
      </c>
    </row>
    <row r="110" spans="1:8">
      <c r="A110">
        <v>9573</v>
      </c>
      <c r="B110" t="s">
        <v>548</v>
      </c>
      <c r="C110" t="s">
        <v>549</v>
      </c>
      <c r="D110" t="s">
        <v>550</v>
      </c>
      <c r="E110">
        <v>1990</v>
      </c>
      <c r="G110" t="s">
        <v>901</v>
      </c>
      <c r="H110" s="1" t="str">
        <f>HYPERLINK("https://scholar.google.com/scholar?hl=en&amp;as_q=&amp;as_oq=&amp;as_eq=&amp;as_sauthors=&amp;as_publication=&amp;as_ylo=&amp;as_yhi=&amp;as_occt=title&amp;as_sdt=0%2C5&amp;as_epq=%22Toxicity+of+Mercury+to+Mudskipper%2C+Boleophthalmus+dentatus+%28Cuv.+and+Val.%29.+Part+1%3A+Changes+in+the+Activ", "Google Scholar")</f>
        <v>Google Scholar</v>
      </c>
    </row>
    <row r="111" spans="1:8">
      <c r="A111">
        <v>9522</v>
      </c>
      <c r="B111" t="s">
        <v>210</v>
      </c>
      <c r="C111" t="s">
        <v>211</v>
      </c>
      <c r="D111" t="s">
        <v>212</v>
      </c>
      <c r="E111">
        <v>1991</v>
      </c>
      <c r="G111" t="s">
        <v>902</v>
      </c>
      <c r="H111" s="1" t="str">
        <f>HYPERLINK("https://scholar.google.com/scholar?hl=en&amp;as_q=&amp;as_oq=&amp;as_eq=&amp;as_sauthors=&amp;as_publication=&amp;as_ylo=&amp;as_yhi=&amp;as_occt=title&amp;as_sdt=0%2C5&amp;as_epq=%22Acute+Toxicity+of+Hg%2C+Cu%2C+Cd%2C+Zn+to+Larvae+of+Red+Sea+Bream%2C+Chrysophrys+major", "Google Scholar")</f>
        <v>Google Scholar</v>
      </c>
    </row>
    <row r="112" spans="1:8">
      <c r="A112">
        <v>15034</v>
      </c>
      <c r="B112" t="s">
        <v>679</v>
      </c>
      <c r="C112" t="s">
        <v>680</v>
      </c>
      <c r="D112" t="s">
        <v>681</v>
      </c>
      <c r="E112">
        <v>1978</v>
      </c>
      <c r="G112" t="s">
        <v>903</v>
      </c>
      <c r="H112" s="1" t="str">
        <f>HYPERLINK("https://scholar.google.com/scholar?hl=en&amp;as_q=&amp;as_oq=&amp;as_eq=&amp;as_sauthors=&amp;as_publication=&amp;as_ylo=&amp;as_yhi=&amp;as_occt=title&amp;as_sdt=0%2C5&amp;as_epq=%22Effects+of+Several+Metals+on+Smolting+of+Coho+Salmon", "Google Scholar")</f>
        <v>Google Scholar</v>
      </c>
    </row>
    <row r="113" spans="1:8">
      <c r="A113">
        <v>2460</v>
      </c>
      <c r="B113" t="s">
        <v>74</v>
      </c>
      <c r="C113" t="s">
        <v>75</v>
      </c>
      <c r="D113" t="s">
        <v>76</v>
      </c>
      <c r="E113">
        <v>1973</v>
      </c>
      <c r="G113" t="s">
        <v>904</v>
      </c>
      <c r="H113" s="1" t="str">
        <f>HYPERLINK("https://scholar.google.com/scholar?hl=en&amp;as_q=&amp;as_oq=&amp;as_eq=&amp;as_sauthors=&amp;as_publication=&amp;as_ylo=&amp;as_yhi=&amp;as_occt=title&amp;as_sdt=0%2C5&amp;as_epq=%22Temperature+Effects+on+Mercury+Accumulation%2C+Toxicity%2C+and+Metabolic+Rate+in+Rainbow+Trout+%28Salmo+gairdner", "Google Scholar")</f>
        <v>Google Scholar</v>
      </c>
    </row>
    <row r="114" spans="1:8">
      <c r="A114">
        <v>11970</v>
      </c>
      <c r="B114" t="s">
        <v>146</v>
      </c>
      <c r="C114" t="s">
        <v>147</v>
      </c>
      <c r="D114" t="s">
        <v>148</v>
      </c>
      <c r="E114">
        <v>1986</v>
      </c>
      <c r="G114" t="s">
        <v>905</v>
      </c>
      <c r="H114" s="1" t="str">
        <f>HYPERLINK("https://scholar.google.com/scholar?hl=en&amp;as_q=&amp;as_oq=&amp;as_eq=&amp;as_sauthors=&amp;as_publication=&amp;as_ylo=&amp;as_yhi=&amp;as_occt=title&amp;as_sdt=0%2C5&amp;as_epq=%22Acute+Toxicity+of+Methyl+Mercury+to+the+Larval+Lamprey%2C+Petromyzon+marinus", "Google Scholar")</f>
        <v>Google Scholar</v>
      </c>
    </row>
    <row r="115" spans="1:8">
      <c r="A115">
        <v>51869</v>
      </c>
      <c r="B115" t="s">
        <v>627</v>
      </c>
      <c r="C115" t="s">
        <v>628</v>
      </c>
      <c r="D115" t="s">
        <v>629</v>
      </c>
      <c r="E115">
        <v>1999</v>
      </c>
      <c r="G115" t="s">
        <v>906</v>
      </c>
      <c r="H115" s="1" t="str">
        <f>HYPERLINK("https://scholar.google.com/scholar?hl=en&amp;as_q=&amp;as_oq=&amp;as_eq=&amp;as_sauthors=&amp;as_publication=&amp;as_ylo=&amp;as_yhi=&amp;as_occt=title&amp;as_sdt=0%2C5&amp;as_epq=%22Mercury%2C+Copper+and+Cadmium+Induced+Changes+in+the+Total+Proteins+Level+in+Muscle+Tissue+of+an+Edible+Estuarin", "Google Scholar")</f>
        <v>Google Scholar</v>
      </c>
    </row>
    <row r="116" spans="1:8">
      <c r="A116">
        <v>503</v>
      </c>
      <c r="B116" t="s">
        <v>51</v>
      </c>
      <c r="C116" t="s">
        <v>52</v>
      </c>
      <c r="D116" t="s">
        <v>53</v>
      </c>
      <c r="E116">
        <v>1971</v>
      </c>
      <c r="G116" t="s">
        <v>907</v>
      </c>
      <c r="H116" s="1" t="str">
        <f>HYPERLINK("https://scholar.google.com/scholar?hl=en&amp;as_q=&amp;as_oq=&amp;as_eq=&amp;as_sauthors=&amp;as_publication=&amp;as_ylo=&amp;as_yhi=&amp;as_occt=title&amp;as_sdt=0%2C5&amp;as_epq=%22Toxicity+of+Mercury+Compounds+to+Aquatic+Organisms+and+Accumulation+of+the+Compounds+by+the+Organisms", "Google Scholar")</f>
        <v>Google Scholar</v>
      </c>
    </row>
    <row r="117" spans="1:8">
      <c r="A117">
        <v>6797</v>
      </c>
      <c r="B117" t="s">
        <v>908</v>
      </c>
      <c r="C117" t="s">
        <v>909</v>
      </c>
      <c r="D117" t="s">
        <v>910</v>
      </c>
      <c r="E117">
        <v>1986</v>
      </c>
      <c r="F117" t="s">
        <v>911</v>
      </c>
      <c r="G117" t="s">
        <v>912</v>
      </c>
      <c r="H117" s="1" t="str">
        <f>HYPERLINK("https://scholar.google.com/scholar?hl=en&amp;as_q=&amp;as_oq=&amp;as_eq=&amp;as_sauthors=&amp;as_publication=&amp;as_ylo=&amp;as_yhi=&amp;as_occt=title&amp;as_sdt=0%2C5&amp;as_epq=%22Manual+of+Acute+Toxicity%3A+Interpretation+and+Data+Base+for+410+Chemicals+and+66+Species+of+Freshwater+Animals", "Google Scholar")</f>
        <v>Google Scholar</v>
      </c>
    </row>
    <row r="118" spans="1:8">
      <c r="A118">
        <v>6031</v>
      </c>
      <c r="B118" t="s">
        <v>165</v>
      </c>
      <c r="C118" t="s">
        <v>166</v>
      </c>
      <c r="D118" t="s">
        <v>167</v>
      </c>
      <c r="E118">
        <v>1976</v>
      </c>
      <c r="G118" t="s">
        <v>913</v>
      </c>
      <c r="H118" s="1" t="str">
        <f>HYPERLINK("https://scholar.google.com/scholar?hl=en&amp;as_q=&amp;as_oq=&amp;as_eq=&amp;as_sauthors=&amp;as_publication=&amp;as_ylo=&amp;as_yhi=&amp;as_occt=title&amp;as_sdt=0%2C5&amp;as_epq=%22Long-Term+Effects+of+Methylmercuric+Chloride+on+Three+Generations+of+Brook+Trout+%28Salvelinus+fontinalis%29%3A+", "Google Scholar")</f>
        <v>Google Scholar</v>
      </c>
    </row>
    <row r="119" spans="1:8">
      <c r="A119">
        <v>11086</v>
      </c>
      <c r="B119" t="s">
        <v>478</v>
      </c>
      <c r="C119" t="s">
        <v>479</v>
      </c>
      <c r="D119" t="s">
        <v>480</v>
      </c>
      <c r="E119">
        <v>1983</v>
      </c>
      <c r="G119" t="s">
        <v>914</v>
      </c>
      <c r="H119" s="1" t="str">
        <f>HYPERLINK("https://scholar.google.com/scholar?hl=en&amp;as_q=&amp;as_oq=&amp;as_eq=&amp;as_sauthors=&amp;as_publication=&amp;as_ylo=&amp;as_yhi=&amp;as_occt=title&amp;as_sdt=0%2C5&amp;as_epq=%22Determination+of+Acute+Toxicity+Levels+of+Mercury+to+the+Fish+Tilapia+mossambica+%28Peters%29", "Google Scholar")</f>
        <v>Google Scholar</v>
      </c>
    </row>
    <row r="120" spans="1:8">
      <c r="A120">
        <v>17837</v>
      </c>
      <c r="B120" t="s">
        <v>483</v>
      </c>
      <c r="C120" t="s">
        <v>484</v>
      </c>
      <c r="D120" t="s">
        <v>485</v>
      </c>
      <c r="E120">
        <v>1991</v>
      </c>
      <c r="G120" t="s">
        <v>915</v>
      </c>
      <c r="H120" s="1" t="str">
        <f>HYPERLINK("https://scholar.google.com/scholar?hl=en&amp;as_q=&amp;as_oq=&amp;as_eq=&amp;as_sauthors=&amp;as_publication=&amp;as_ylo=&amp;as_yhi=&amp;as_occt=title&amp;as_sdt=0%2C5&amp;as_epq=%22C-Reactive+Protein+in+the+Freshwater+Teleost%2C+Channa+punctatus%3A+Interaction+with+Xenobiotics", "Google Scholar")</f>
        <v>Google Scholar</v>
      </c>
    </row>
    <row r="121" spans="1:8">
      <c r="A121">
        <v>3307</v>
      </c>
      <c r="B121" t="s">
        <v>326</v>
      </c>
      <c r="C121" t="s">
        <v>327</v>
      </c>
      <c r="D121" t="s">
        <v>328</v>
      </c>
      <c r="E121">
        <v>1986</v>
      </c>
      <c r="G121" t="s">
        <v>916</v>
      </c>
      <c r="H121" s="1" t="str">
        <f>HYPERLINK("https://scholar.google.com/scholar?hl=en&amp;as_q=&amp;as_oq=&amp;as_eq=&amp;as_sauthors=&amp;as_publication=&amp;as_ylo=&amp;as_yhi=&amp;as_occt=title&amp;as_sdt=0%2C5&amp;as_epq=%22Acute+Toxicity+of+Mercury+on+the+Early+Developmental+Stages+of+Cirrhina+mrigala+%28Ham.%29", "Google Scholar")</f>
        <v>Google Scholar</v>
      </c>
    </row>
    <row r="122" spans="1:8">
      <c r="A122">
        <v>10701</v>
      </c>
      <c r="B122" t="s">
        <v>149</v>
      </c>
      <c r="C122" t="s">
        <v>150</v>
      </c>
      <c r="D122" t="s">
        <v>151</v>
      </c>
      <c r="E122">
        <v>1984</v>
      </c>
      <c r="G122" t="s">
        <v>917</v>
      </c>
      <c r="H122" s="1" t="str">
        <f>HYPERLINK("https://scholar.google.com/scholar?hl=en&amp;as_q=&amp;as_oq=&amp;as_eq=&amp;as_sauthors=&amp;as_publication=&amp;as_ylo=&amp;as_yhi=&amp;as_occt=title&amp;as_sdt=0%2C5&amp;as_epq=%22Toxicity+and+Accumulation+of+Mercury+in+Fish%2C+the+Himedaka+Oryzias+latipes", "Google Scholar")</f>
        <v>Google Scholar</v>
      </c>
    </row>
    <row r="123" spans="1:8">
      <c r="A123">
        <v>10499</v>
      </c>
      <c r="B123" t="s">
        <v>489</v>
      </c>
      <c r="C123" t="s">
        <v>492</v>
      </c>
      <c r="D123" t="s">
        <v>493</v>
      </c>
      <c r="E123">
        <v>1983</v>
      </c>
      <c r="G123" t="s">
        <v>918</v>
      </c>
      <c r="H123" s="1" t="str">
        <f>HYPERLINK("https://scholar.google.com/scholar?hl=en&amp;as_q=&amp;as_oq=&amp;as_eq=&amp;as_sauthors=&amp;as_publication=&amp;as_ylo=&amp;as_yhi=&amp;as_occt=title&amp;as_sdt=0%2C5&amp;as_epq=%22Histological+Observations+in+Gills+of+the+Teleost+Sarotherodon+mossambicus+with+Reference+to+Mercury+Toxicity", "Google Scholar")</f>
        <v>Google Scholar</v>
      </c>
    </row>
    <row r="124" spans="1:8">
      <c r="A124">
        <v>10702</v>
      </c>
      <c r="B124" t="s">
        <v>489</v>
      </c>
      <c r="C124" t="s">
        <v>490</v>
      </c>
      <c r="D124" t="s">
        <v>491</v>
      </c>
      <c r="E124">
        <v>1984</v>
      </c>
      <c r="G124" t="s">
        <v>919</v>
      </c>
      <c r="H124" s="1" t="str">
        <f>HYPERLINK("https://scholar.google.com/scholar?hl=en&amp;as_q=&amp;as_oq=&amp;as_eq=&amp;as_sauthors=&amp;as_publication=&amp;as_ylo=&amp;as_yhi=&amp;as_occt=title&amp;as_sdt=0%2C5&amp;as_epq=%22Acute+Effect+of+Mercury+Toxicity+on+Some+Enzymes+in+Liver+of+Teleost+Sarotherodon+mossambicus", "Google Scholar")</f>
        <v>Google Scholar</v>
      </c>
    </row>
    <row r="125" spans="1:8">
      <c r="A125">
        <v>3790</v>
      </c>
      <c r="B125" t="s">
        <v>262</v>
      </c>
      <c r="C125" t="s">
        <v>263</v>
      </c>
      <c r="D125" t="s">
        <v>264</v>
      </c>
      <c r="E125">
        <v>1987</v>
      </c>
      <c r="G125" t="s">
        <v>920</v>
      </c>
      <c r="H125" s="1" t="str">
        <f>HYPERLINK("https://scholar.google.com/scholar?hl=en&amp;as_q=&amp;as_oq=&amp;as_eq=&amp;as_sauthors=&amp;as_publication=&amp;as_ylo=&amp;as_yhi=&amp;as_occt=title&amp;as_sdt=0%2C5&amp;as_epq=%22Pollution+Impact+and+Management+of+the+Coastal+Estuaries+Around+Madras%2C+India", "Google Scholar")</f>
        <v>Google Scholar</v>
      </c>
    </row>
    <row r="126" spans="1:8">
      <c r="A126">
        <v>2682</v>
      </c>
      <c r="B126" t="s">
        <v>84</v>
      </c>
      <c r="C126" t="s">
        <v>85</v>
      </c>
      <c r="D126" t="s">
        <v>86</v>
      </c>
      <c r="E126">
        <v>1969</v>
      </c>
      <c r="G126" t="s">
        <v>921</v>
      </c>
      <c r="H126" s="1" t="str">
        <f>HYPERLINK("https://scholar.google.com/scholar?hl=en&amp;as_q=&amp;as_oq=&amp;as_eq=&amp;as_sauthors=&amp;as_publication=&amp;as_ylo=&amp;as_yhi=&amp;as_occt=title&amp;as_sdt=0%2C5&amp;as_epq=%22Toxicity+of+Pesticides+to+Some+Fresh+Water+Organisms", "Google Scholar")</f>
        <v>Google Scholar</v>
      </c>
    </row>
    <row r="127" spans="1:8">
      <c r="A127">
        <v>15192</v>
      </c>
      <c r="B127" t="s">
        <v>84</v>
      </c>
      <c r="C127" t="s">
        <v>89</v>
      </c>
      <c r="D127" t="s">
        <v>90</v>
      </c>
      <c r="E127">
        <v>1967</v>
      </c>
      <c r="G127" t="s">
        <v>922</v>
      </c>
      <c r="H127" s="1" t="str">
        <f>HYPERLINK("https://scholar.google.com/scholar?hl=en&amp;as_q=&amp;as_oq=&amp;as_eq=&amp;as_sauthors=&amp;as_publication=&amp;as_ylo=&amp;as_yhi=&amp;as_occt=title&amp;as_sdt=0%2C5&amp;as_epq=%22Toxicity+of+Pesticide+Ingredients+to+Some+Fresh+Water+Organisms", "Google Scholar")</f>
        <v>Google Scholar</v>
      </c>
    </row>
    <row r="128" spans="1:8">
      <c r="A128">
        <v>81095</v>
      </c>
      <c r="B128" t="s">
        <v>610</v>
      </c>
      <c r="C128" t="s">
        <v>611</v>
      </c>
      <c r="D128" t="s">
        <v>612</v>
      </c>
      <c r="E128">
        <v>2005</v>
      </c>
      <c r="G128" t="s">
        <v>923</v>
      </c>
      <c r="H128" s="1" t="str">
        <f>HYPERLINK("https://scholar.google.com/scholar?hl=en&amp;as_q=&amp;as_oq=&amp;as_eq=&amp;as_sauthors=&amp;as_publication=&amp;as_ylo=&amp;as_yhi=&amp;as_occt=title&amp;as_sdt=0%2C5&amp;as_epq=%22Acute+Toxicity+Bioassays+of+Mercuric+Chloride+and+Malathion+on+Air-Breathing+Fish+Channa+punctatus+%28Bloch%29", "Google Scholar")</f>
        <v>Google Scholar</v>
      </c>
    </row>
    <row r="129" spans="1:8">
      <c r="A129">
        <v>8420</v>
      </c>
      <c r="B129" t="s">
        <v>391</v>
      </c>
      <c r="C129" t="s">
        <v>392</v>
      </c>
      <c r="D129" t="s">
        <v>393</v>
      </c>
      <c r="E129">
        <v>1979</v>
      </c>
      <c r="G129" t="s">
        <v>924</v>
      </c>
      <c r="H129" s="1" t="str">
        <f>HYPERLINK("https://scholar.google.com/scholar?hl=en&amp;as_q=&amp;as_oq=&amp;as_eq=&amp;as_sauthors=&amp;as_publication=&amp;as_ylo=&amp;as_yhi=&amp;as_occt=title&amp;as_sdt=0%2C5&amp;as_epq=%22Bioassays+on+Marine+Organisms.++III.++Acute+Toxicity+Test+of+Mercury%2C+Copper+and+Cadmium+to+Yellowtail%2C+Seri", "Google Scholar")</f>
        <v>Google Scholar</v>
      </c>
    </row>
    <row r="130" spans="1:8">
      <c r="A130">
        <v>12901</v>
      </c>
      <c r="B130" t="s">
        <v>120</v>
      </c>
      <c r="C130" t="s">
        <v>121</v>
      </c>
      <c r="D130" t="s">
        <v>122</v>
      </c>
      <c r="E130">
        <v>1988</v>
      </c>
      <c r="G130" t="s">
        <v>925</v>
      </c>
      <c r="H130" s="1" t="str">
        <f>HYPERLINK("https://scholar.google.com/scholar?hl=en&amp;as_q=&amp;as_oq=&amp;as_eq=&amp;as_sauthors=&amp;as_publication=&amp;as_ylo=&amp;as_yhi=&amp;as_occt=title&amp;as_sdt=0%2C5&amp;as_epq=%22Comparative+Study+of+Inorganic+and+Organic+Mercury+Poisoning+on+Selected+Freshwater+Organisms", "Google Scholar")</f>
        <v>Google Scholar</v>
      </c>
    </row>
    <row r="131" spans="1:8">
      <c r="A131">
        <v>9258</v>
      </c>
      <c r="B131" t="s">
        <v>228</v>
      </c>
      <c r="C131" t="s">
        <v>229</v>
      </c>
      <c r="D131" t="s">
        <v>230</v>
      </c>
      <c r="E131">
        <v>1972</v>
      </c>
      <c r="G131" t="s">
        <v>926</v>
      </c>
      <c r="H131" s="1" t="str">
        <f>HYPERLINK("https://scholar.google.com/scholar?hl=en&amp;as_q=&amp;as_oq=&amp;as_eq=&amp;as_sauthors=&amp;as_publication=&amp;as_ylo=&amp;as_yhi=&amp;as_occt=title&amp;as_sdt=0%2C5&amp;as_epq=%22Results+of+Acute+Toxicity+Tests+with+Marine+Organisms%2C+Using+a+Standard+Method", "Google Scholar")</f>
        <v>Google Scholar</v>
      </c>
    </row>
    <row r="132" spans="1:8">
      <c r="A132">
        <v>906</v>
      </c>
      <c r="B132" t="s">
        <v>567</v>
      </c>
      <c r="C132" t="s">
        <v>568</v>
      </c>
      <c r="D132" t="s">
        <v>569</v>
      </c>
      <c r="E132">
        <v>1971</v>
      </c>
      <c r="G132" t="s">
        <v>927</v>
      </c>
      <c r="H132" s="1" t="str">
        <f>HYPERLINK("https://scholar.google.com/scholar?hl=en&amp;as_q=&amp;as_oq=&amp;as_eq=&amp;as_sauthors=&amp;as_publication=&amp;as_ylo=&amp;as_yhi=&amp;as_occt=title&amp;as_sdt=0%2C5&amp;as_epq=%22The+Toxicity+of+140+Substances+to+the+Brown+Shrimp+and+Other+Marine+Animals", "Google Scholar")</f>
        <v>Google Scholar</v>
      </c>
    </row>
    <row r="133" spans="1:8">
      <c r="A133">
        <v>7990</v>
      </c>
      <c r="B133" t="s">
        <v>407</v>
      </c>
      <c r="C133" t="s">
        <v>408</v>
      </c>
      <c r="D133" t="s">
        <v>409</v>
      </c>
      <c r="E133">
        <v>1989</v>
      </c>
      <c r="G133" t="s">
        <v>928</v>
      </c>
      <c r="H133" s="1" t="str">
        <f>HYPERLINK("https://scholar.google.com/scholar?hl=en&amp;as_q=&amp;as_oq=&amp;as_eq=&amp;as_sauthors=&amp;as_publication=&amp;as_ylo=&amp;as_yhi=&amp;as_occt=title&amp;as_sdt=0%2C5&amp;as_epq=%22Salinity+Effect+on+the+Toxicity+of+HgCl2+in+Oreochromis+mossambicus", "Google Scholar")</f>
        <v>Google Scholar</v>
      </c>
    </row>
    <row r="134" spans="1:8">
      <c r="A134">
        <v>15923</v>
      </c>
      <c r="B134" t="s">
        <v>686</v>
      </c>
      <c r="C134" t="s">
        <v>687</v>
      </c>
      <c r="D134" t="s">
        <v>688</v>
      </c>
      <c r="E134">
        <v>1982</v>
      </c>
      <c r="G134" t="s">
        <v>929</v>
      </c>
      <c r="H134" s="1" t="str">
        <f>HYPERLINK("https://scholar.google.com/scholar?hl=en&amp;as_q=&amp;as_oq=&amp;as_eq=&amp;as_sauthors=&amp;as_publication=&amp;as_ylo=&amp;as_yhi=&amp;as_occt=title&amp;as_sdt=0%2C5&amp;as_epq=%22Comparison+of+a+Luminescent+Bacterial+Test+with+Other+Bioassays+for+Determining+Toxicity+of+Pure+Compounds+and+C", "Google Scholar")</f>
        <v>Google Scholar</v>
      </c>
    </row>
    <row r="135" spans="1:8">
      <c r="A135">
        <v>5627</v>
      </c>
      <c r="B135" t="s">
        <v>394</v>
      </c>
      <c r="C135" t="s">
        <v>395</v>
      </c>
      <c r="D135" t="s">
        <v>396</v>
      </c>
      <c r="E135">
        <v>1980</v>
      </c>
      <c r="G135" t="s">
        <v>930</v>
      </c>
      <c r="H135" s="1" t="str">
        <f>HYPERLINK("https://scholar.google.com/scholar?hl=en&amp;as_q=&amp;as_oq=&amp;as_eq=&amp;as_sauthors=&amp;as_publication=&amp;as_ylo=&amp;as_yhi=&amp;as_occt=title&amp;as_sdt=0%2C5&amp;as_epq=%22The+Acute+Toxicity+of+Some+Heavy+Metals+to+Tilapia+mossambica+%28Peters%29", "Google Scholar")</f>
        <v>Google Scholar</v>
      </c>
    </row>
    <row r="136" spans="1:8">
      <c r="A136">
        <v>17040</v>
      </c>
      <c r="B136" t="s">
        <v>284</v>
      </c>
      <c r="C136" t="s">
        <v>285</v>
      </c>
      <c r="D136" t="s">
        <v>286</v>
      </c>
      <c r="E136">
        <v>1993</v>
      </c>
      <c r="G136" t="s">
        <v>931</v>
      </c>
      <c r="H136" s="1" t="str">
        <f>HYPERLINK("https://scholar.google.com/scholar?hl=en&amp;as_q=&amp;as_oq=&amp;as_eq=&amp;as_sauthors=&amp;as_publication=&amp;as_ylo=&amp;as_yhi=&amp;as_occt=title&amp;as_sdt=0%2C5&amp;as_epq=%22Effect+of+Sublethal+Concentration+of+Mercury+and+Zinc+on+the+Energistics+of+a+Freshwater+Fish+Cyprinus+carpio+%2", "Google Scholar")</f>
        <v>Google Scholar</v>
      </c>
    </row>
    <row r="137" spans="1:8">
      <c r="A137">
        <v>12640</v>
      </c>
      <c r="B137" t="s">
        <v>435</v>
      </c>
      <c r="C137" t="s">
        <v>436</v>
      </c>
      <c r="D137" t="s">
        <v>437</v>
      </c>
      <c r="E137">
        <v>1987</v>
      </c>
      <c r="G137" t="s">
        <v>932</v>
      </c>
      <c r="H137" s="1" t="str">
        <f>HYPERLINK("https://scholar.google.com/scholar?hl=en&amp;as_q=&amp;as_oq=&amp;as_eq=&amp;as_sauthors=&amp;as_publication=&amp;as_ylo=&amp;as_yhi=&amp;as_occt=title&amp;as_sdt=0%2C5&amp;as_epq=%22Responses+of+Serum+Protein+in+a+Freshwater+Fish+to+Experimental+Mercury+Poisoning", "Google Scholar")</f>
        <v>Google Scholar</v>
      </c>
    </row>
    <row r="138" spans="1:8">
      <c r="A138">
        <v>13482</v>
      </c>
      <c r="B138" t="s">
        <v>622</v>
      </c>
      <c r="C138" t="s">
        <v>623</v>
      </c>
      <c r="D138" t="s">
        <v>624</v>
      </c>
      <c r="E138">
        <v>1993</v>
      </c>
      <c r="G138" t="s">
        <v>933</v>
      </c>
      <c r="H138" s="1" t="str">
        <f>HYPERLINK("https://scholar.google.com/scholar?hl=en&amp;as_q=&amp;as_oq=&amp;as_eq=&amp;as_sauthors=&amp;as_publication=&amp;as_ylo=&amp;as_yhi=&amp;as_occt=title&amp;as_sdt=0%2C5&amp;as_epq=%22Histopathological+Changes+in+the+Respiratory+Epithelium+of+the+Air-Breathing+Organ+%28Branchial+Diverteculum%29+", "Google Scholar")</f>
        <v>Google Scholar</v>
      </c>
    </row>
    <row r="139" spans="1:8">
      <c r="A139">
        <v>2002</v>
      </c>
      <c r="B139" t="s">
        <v>192</v>
      </c>
      <c r="C139" t="s">
        <v>193</v>
      </c>
      <c r="D139" t="s">
        <v>194</v>
      </c>
      <c r="E139">
        <v>1972</v>
      </c>
      <c r="G139" t="s">
        <v>934</v>
      </c>
      <c r="H139" s="1" t="str">
        <f>HYPERLINK("https://scholar.google.com/scholar?hl=en&amp;as_q=&amp;as_oq=&amp;as_eq=&amp;as_sauthors=&amp;as_publication=&amp;as_ylo=&amp;as_yhi=&amp;as_occt=title&amp;as_sdt=0%2C5&amp;as_epq=%22The+Effect+of+Increased+Temperature+upon+the+Acute+Toxicity+of+Some+Heavy+Metal+Ions", "Google Scholar")</f>
        <v>Google Scholar</v>
      </c>
    </row>
    <row r="140" spans="1:8">
      <c r="A140">
        <v>111005</v>
      </c>
      <c r="B140" t="s">
        <v>152</v>
      </c>
      <c r="C140" t="s">
        <v>153</v>
      </c>
      <c r="D140" t="s">
        <v>154</v>
      </c>
      <c r="E140">
        <v>1973</v>
      </c>
      <c r="G140" t="s">
        <v>935</v>
      </c>
      <c r="H140" s="1" t="str">
        <f>HYPERLINK("https://scholar.google.com/scholar?hl=en&amp;as_q=&amp;as_oq=&amp;as_eq=&amp;as_sauthors=&amp;as_publication=&amp;as_ylo=&amp;as_yhi=&amp;as_occt=title&amp;as_sdt=0%2C5&amp;as_epq=%22The+Effects+of+Sub-lethal+Doses+of+Methylmercury+and+Copper%2C+Applied+Separately+and+Jointly%2C+on+the+Immune+R", "Google Scholar")</f>
        <v>Google Scholar</v>
      </c>
    </row>
    <row r="141" spans="1:8">
      <c r="A141">
        <v>5921</v>
      </c>
      <c r="B141" t="s">
        <v>125</v>
      </c>
      <c r="C141" t="s">
        <v>126</v>
      </c>
      <c r="D141" t="s">
        <v>127</v>
      </c>
      <c r="E141">
        <v>1974</v>
      </c>
      <c r="G141" t="s">
        <v>936</v>
      </c>
      <c r="H141" s="1" t="str">
        <f>HYPERLINK("https://scholar.google.com/scholar?hl=en&amp;as_q=&amp;as_oq=&amp;as_eq=&amp;as_sauthors=&amp;as_publication=&amp;as_ylo=&amp;as_yhi=&amp;as_occt=title&amp;as_sdt=0%2C5&amp;as_epq=%22Toxicity+of+Methylmercury+and+Copper%2C+Applied+Singly+and+Jointly%2C+to+the+Blue+Gourami%2C+Trichogaster+tricho", "Google Scholar")</f>
        <v>Google Scholar</v>
      </c>
    </row>
    <row r="142" spans="1:8">
      <c r="A142">
        <v>17836</v>
      </c>
      <c r="B142" t="s">
        <v>633</v>
      </c>
      <c r="C142" t="s">
        <v>634</v>
      </c>
      <c r="D142" t="s">
        <v>635</v>
      </c>
      <c r="E142">
        <v>1986</v>
      </c>
      <c r="G142" t="s">
        <v>937</v>
      </c>
      <c r="H142" s="1" t="str">
        <f>HYPERLINK("https://scholar.google.com/scholar?hl=en&amp;as_q=&amp;as_oq=&amp;as_eq=&amp;as_sauthors=&amp;as_publication=&amp;as_ylo=&amp;as_yhi=&amp;as_occt=title&amp;as_sdt=0%2C5&amp;as_epq=%22Effect+of+Mercuric+Chloride+intoxication+on+Ovarian+Activity+of+a+Teleostean+Fish%2C+Channa+punctatus+%28Bloch%2", "Google Scholar")</f>
        <v>Google Scholar</v>
      </c>
    </row>
    <row r="143" spans="1:8">
      <c r="A143">
        <v>5575</v>
      </c>
      <c r="B143" t="s">
        <v>619</v>
      </c>
      <c r="C143" t="s">
        <v>620</v>
      </c>
      <c r="D143" t="s">
        <v>621</v>
      </c>
      <c r="E143">
        <v>1979</v>
      </c>
      <c r="G143" t="s">
        <v>938</v>
      </c>
      <c r="H143" s="1" t="str">
        <f>HYPERLINK("https://scholar.google.com/scholar?hl=en&amp;as_q=&amp;as_oq=&amp;as_eq=&amp;as_sauthors=&amp;as_publication=&amp;as_ylo=&amp;as_yhi=&amp;as_occt=title&amp;as_sdt=0%2C5&amp;as_epq=%22A+Comparative+Study+of+the+Effect+of+Acute+and+Chronic+Mercuric+Chloride+Treatment+on+the+Activities+of+a+Few+Di", "Google Scholar")</f>
        <v>Google Scholar</v>
      </c>
    </row>
    <row r="144" spans="1:8">
      <c r="A144">
        <v>7137</v>
      </c>
      <c r="B144" t="s">
        <v>570</v>
      </c>
      <c r="C144" t="s">
        <v>571</v>
      </c>
      <c r="D144" t="s">
        <v>572</v>
      </c>
      <c r="E144">
        <v>1980</v>
      </c>
      <c r="G144" t="s">
        <v>939</v>
      </c>
      <c r="H144" s="1" t="str">
        <f>HYPERLINK("https://scholar.google.com/scholar?hl=en&amp;as_q=&amp;as_oq=&amp;as_eq=&amp;as_sauthors=&amp;as_publication=&amp;as_ylo=&amp;as_yhi=&amp;as_occt=title&amp;as_sdt=0%2C5&amp;as_epq=%22Effects+of+Mercuric+Chloride+on+the+Activities+of+Brain+Enzymes+in+a+Fresh+Water+Teleost%2C+Ophiocephalus+%28Cha", "Google Scholar")</f>
        <v>Google Scholar</v>
      </c>
    </row>
    <row r="145" spans="1:8">
      <c r="A145">
        <v>5839</v>
      </c>
      <c r="B145" t="s">
        <v>573</v>
      </c>
      <c r="C145" t="s">
        <v>574</v>
      </c>
      <c r="D145" t="s">
        <v>575</v>
      </c>
      <c r="E145">
        <v>1979</v>
      </c>
      <c r="G145" t="s">
        <v>940</v>
      </c>
      <c r="H145" s="1" t="str">
        <f>HYPERLINK("https://scholar.google.com/scholar?hl=en&amp;as_q=&amp;as_oq=&amp;as_eq=&amp;as_sauthors=&amp;as_publication=&amp;as_ylo=&amp;as_yhi=&amp;as_occt=title&amp;as_sdt=0%2C5&amp;as_epq=%22Mercuric+Chloride+Induced+Enzymological+Changes+in+Kidney+and+Ovary+of+a+Teleost+Fish%2C+Channa+punctatus", "Google Scholar")</f>
        <v>Google Scholar</v>
      </c>
    </row>
    <row r="146" spans="1:8">
      <c r="A146">
        <v>599</v>
      </c>
      <c r="B146" t="s">
        <v>599</v>
      </c>
      <c r="C146" t="s">
        <v>625</v>
      </c>
      <c r="D146" t="s">
        <v>626</v>
      </c>
      <c r="E146">
        <v>1980</v>
      </c>
      <c r="G146" t="s">
        <v>941</v>
      </c>
      <c r="H146" s="1" t="str">
        <f>HYPERLINK("https://scholar.google.com/scholar?hl=en&amp;as_q=&amp;as_oq=&amp;as_eq=&amp;as_sauthors=&amp;as_publication=&amp;as_ylo=&amp;as_yhi=&amp;as_occt=title&amp;as_sdt=0%2C5&amp;as_epq=%22Changes+in+the+Activities+of+Some+Digestive+Enzymes+of+Channa+punctatus%2C+Exposed+Chronically+to+Mercuric+Chlor", "Google Scholar")</f>
        <v>Google Scholar</v>
      </c>
    </row>
    <row r="147" spans="1:8">
      <c r="A147">
        <v>5840</v>
      </c>
      <c r="B147" t="s">
        <v>599</v>
      </c>
      <c r="C147" t="s">
        <v>600</v>
      </c>
      <c r="D147" t="s">
        <v>601</v>
      </c>
      <c r="E147">
        <v>1978</v>
      </c>
      <c r="G147" t="s">
        <v>942</v>
      </c>
      <c r="H147" s="1" t="str">
        <f>HYPERLINK("https://scholar.google.com/scholar?hl=en&amp;as_q=&amp;as_oq=&amp;as_eq=&amp;as_sauthors=&amp;as_publication=&amp;as_ylo=&amp;as_yhi=&amp;as_occt=title&amp;as_sdt=0%2C5&amp;as_epq=%22Effect+of+Mercuric+Chloride+on+the+Digestive+System+of+Channa+punctatus%3A+A+Histopathological+Study", "Google Scholar")</f>
        <v>Google Scholar</v>
      </c>
    </row>
    <row r="148" spans="1:8">
      <c r="A148">
        <v>5841</v>
      </c>
      <c r="B148" t="s">
        <v>599</v>
      </c>
      <c r="C148" t="s">
        <v>608</v>
      </c>
      <c r="D148" t="s">
        <v>609</v>
      </c>
      <c r="E148">
        <v>1978</v>
      </c>
      <c r="G148" t="s">
        <v>943</v>
      </c>
      <c r="H148" s="1" t="str">
        <f>HYPERLINK("https://scholar.google.com/scholar?hl=en&amp;as_q=&amp;as_oq=&amp;as_eq=&amp;as_sauthors=&amp;as_publication=&amp;as_ylo=&amp;as_yhi=&amp;as_occt=title&amp;as_sdt=0%2C5&amp;as_epq=%22Effect+of+Mercuric+Chloride+on+the+Digestive+System+of+a+Teleost+Fish%2C+Channa+punctatus", "Google Scholar")</f>
        <v>Google Scholar</v>
      </c>
    </row>
    <row r="149" spans="1:8">
      <c r="A149">
        <v>10570</v>
      </c>
      <c r="B149" t="s">
        <v>424</v>
      </c>
      <c r="C149" t="s">
        <v>425</v>
      </c>
      <c r="D149" t="s">
        <v>426</v>
      </c>
      <c r="E149">
        <v>1982</v>
      </c>
      <c r="G149" t="s">
        <v>944</v>
      </c>
      <c r="H149" s="1" t="str">
        <f>HYPERLINK("https://scholar.google.com/scholar?hl=en&amp;as_q=&amp;as_oq=&amp;as_eq=&amp;as_sauthors=&amp;as_publication=&amp;as_ylo=&amp;as_yhi=&amp;as_occt=title&amp;as_sdt=0%2C5&amp;as_epq=%22Studies+on+the+Acute+Toxicities+of+Copper%2C+Mercury%2C+and+Cadmium+to+Danio+malabaricus+and+Puntius+ticto", "Google Scholar")</f>
        <v>Google Scholar</v>
      </c>
    </row>
    <row r="150" spans="1:8">
      <c r="A150">
        <v>10762</v>
      </c>
      <c r="B150" t="s">
        <v>349</v>
      </c>
      <c r="C150" t="s">
        <v>350</v>
      </c>
      <c r="D150" t="s">
        <v>351</v>
      </c>
      <c r="E150">
        <v>1983</v>
      </c>
      <c r="G150" t="s">
        <v>945</v>
      </c>
      <c r="H150" s="1" t="str">
        <f>HYPERLINK("https://scholar.google.com/scholar?hl=en&amp;as_q=&amp;as_oq=&amp;as_eq=&amp;as_sauthors=&amp;as_publication=&amp;as_ylo=&amp;as_yhi=&amp;as_occt=title&amp;as_sdt=0%2C5&amp;as_epq=%22Comparative+Study+of+the+Toxicity+of+Six+Heavy+Metals+to+Channa+punctatus", "Google Scholar")</f>
        <v>Google Scholar</v>
      </c>
    </row>
    <row r="151" spans="1:8">
      <c r="A151">
        <v>7244</v>
      </c>
      <c r="B151" t="s">
        <v>308</v>
      </c>
      <c r="C151" t="s">
        <v>309</v>
      </c>
      <c r="D151" t="s">
        <v>310</v>
      </c>
      <c r="E151">
        <v>1979</v>
      </c>
      <c r="G151" t="s">
        <v>946</v>
      </c>
      <c r="H151" s="1" t="str">
        <f>HYPERLINK("https://scholar.google.com/scholar?hl=en&amp;as_q=&amp;as_oq=&amp;as_eq=&amp;as_sauthors=&amp;as_publication=&amp;as_ylo=&amp;as_yhi=&amp;as_occt=title&amp;as_sdt=0%2C5&amp;as_epq=%22Effect+of+Mercuric+Chloride+on+the+Phosphatases+in+the+Accessory+Respiratory+Organs+of+Clarias+batrachus", "Google Scholar")</f>
        <v>Google Scholar</v>
      </c>
    </row>
    <row r="152" spans="1:8">
      <c r="A152">
        <v>158995</v>
      </c>
      <c r="B152" t="s">
        <v>105</v>
      </c>
      <c r="C152" t="s">
        <v>106</v>
      </c>
      <c r="D152" t="s">
        <v>107</v>
      </c>
      <c r="E152">
        <v>2012</v>
      </c>
      <c r="G152" t="s">
        <v>947</v>
      </c>
      <c r="H152" s="1" t="str">
        <f>HYPERLINK("https://scholar.google.com/scholar?hl=en&amp;as_q=&amp;as_oq=&amp;as_eq=&amp;as_sauthors=&amp;as_publication=&amp;as_ylo=&amp;as_yhi=&amp;as_occt=title&amp;as_sdt=0%2C5&amp;as_epq=%22Feasibility+Study+of+the+Zebrafish+Assay+as+an+Alternative+Method+to+Screen+for+Developmental+Toxicity+and+Embry", "Google Scholar")</f>
        <v>Google Scholar</v>
      </c>
    </row>
    <row r="153" spans="1:8">
      <c r="A153">
        <v>8441</v>
      </c>
      <c r="B153" t="s">
        <v>948</v>
      </c>
      <c r="C153" t="s">
        <v>949</v>
      </c>
      <c r="D153" t="s">
        <v>950</v>
      </c>
      <c r="E153">
        <v>1978</v>
      </c>
      <c r="G153" t="s">
        <v>951</v>
      </c>
      <c r="H153" s="1" t="str">
        <f>HYPERLINK("https://scholar.google.com/scholar?hl=en&amp;as_q=&amp;as_oq=&amp;as_eq=&amp;as_sauthors=&amp;as_publication=&amp;as_ylo=&amp;as_yhi=&amp;as_occt=title&amp;as_sdt=0%2C5&amp;as_epq=%22Effects+of+Selected+Heavy+Metals+on+Early+Life+of+Sockeye+and+Pink+Salmon", "Google Scholar")</f>
        <v>Google Scholar</v>
      </c>
    </row>
    <row r="154" spans="1:8">
      <c r="A154">
        <v>2845</v>
      </c>
      <c r="B154" t="s">
        <v>131</v>
      </c>
      <c r="C154" t="s">
        <v>132</v>
      </c>
      <c r="D154" t="s">
        <v>133</v>
      </c>
      <c r="E154">
        <v>1980</v>
      </c>
      <c r="G154" t="s">
        <v>952</v>
      </c>
      <c r="H154" s="1" t="str">
        <f>HYPERLINK("https://scholar.google.com/scholar?hl=en&amp;as_q=&amp;as_oq=&amp;as_eq=&amp;as_sauthors=&amp;as_publication=&amp;as_ylo=&amp;as_yhi=&amp;as_occt=title&amp;as_sdt=0%2C5&amp;as_epq=%22Effect+of+Sodium+Selenite+and+Selenomethionine+on+the+Accumulation+and+Acute+Toxicity+of+Mercuric+and+Methylmerc", "Google Scholar")</f>
        <v>Google Scholar</v>
      </c>
    </row>
    <row r="155" spans="1:8">
      <c r="A155">
        <v>4150</v>
      </c>
      <c r="B155" t="s">
        <v>215</v>
      </c>
      <c r="C155" t="s">
        <v>216</v>
      </c>
      <c r="D155" t="s">
        <v>217</v>
      </c>
      <c r="E155">
        <v>1992</v>
      </c>
      <c r="G155" t="s">
        <v>953</v>
      </c>
      <c r="H155" s="1" t="str">
        <f>HYPERLINK("https://scholar.google.com/scholar?hl=en&amp;as_q=&amp;as_oq=&amp;as_eq=&amp;as_sauthors=&amp;as_publication=&amp;as_ylo=&amp;as_yhi=&amp;as_occt=title&amp;as_sdt=0%2C5&amp;as_epq=%22The+Effect+of+Exposure+Duration+to+Mercury+on+the+Development+of+the+Orangethroat+Darter%2C+Etheostoma+spectabil", "Google Scholar")</f>
        <v>Google Scholar</v>
      </c>
    </row>
    <row r="156" spans="1:8">
      <c r="A156">
        <v>5634</v>
      </c>
      <c r="B156" t="s">
        <v>128</v>
      </c>
      <c r="C156" t="s">
        <v>446</v>
      </c>
      <c r="D156" t="s">
        <v>447</v>
      </c>
      <c r="E156">
        <v>1980</v>
      </c>
      <c r="G156" t="s">
        <v>954</v>
      </c>
      <c r="H156" s="1" t="str">
        <f>HYPERLINK("https://scholar.google.com/scholar?hl=en&amp;as_q=&amp;as_oq=&amp;as_eq=&amp;as_sauthors=&amp;as_publication=&amp;as_ylo=&amp;as_yhi=&amp;as_occt=title&amp;as_sdt=0%2C5&amp;as_epq=%22Effects+of+the+Duration+of+Exposure+to+Mercuric+Chloride+on+the+Embryogenesis+of+the+Estuarine+Teleost%2C+Fundul", "Google Scholar")</f>
        <v>Google Scholar</v>
      </c>
    </row>
    <row r="157" spans="1:8">
      <c r="A157">
        <v>10517</v>
      </c>
      <c r="B157" t="s">
        <v>128</v>
      </c>
      <c r="C157" t="s">
        <v>129</v>
      </c>
      <c r="D157" t="s">
        <v>130</v>
      </c>
      <c r="E157">
        <v>1982</v>
      </c>
      <c r="G157" t="s">
        <v>955</v>
      </c>
      <c r="H157" s="1" t="str">
        <f>HYPERLINK("https://scholar.google.com/scholar?hl=en&amp;as_q=&amp;as_oq=&amp;as_eq=&amp;as_sauthors=&amp;as_publication=&amp;as_ylo=&amp;as_yhi=&amp;as_occt=title&amp;as_sdt=0%2C5&amp;as_epq=%22The+Toxicity+of+Mercuric+Chloride+and+Methylmercuric+Chloride+to+Fundulus+heteroclitus+Embryos+in+Relation+to+Ex", "Google Scholar")</f>
        <v>Google Scholar</v>
      </c>
    </row>
    <row r="158" spans="1:8">
      <c r="A158">
        <v>3328</v>
      </c>
      <c r="B158" t="s">
        <v>342</v>
      </c>
      <c r="C158" t="s">
        <v>343</v>
      </c>
      <c r="D158" t="s">
        <v>344</v>
      </c>
      <c r="E158">
        <v>1990</v>
      </c>
      <c r="G158" t="s">
        <v>956</v>
      </c>
      <c r="H158" s="1" t="str">
        <f>HYPERLINK("https://scholar.google.com/scholar?hl=en&amp;as_q=&amp;as_oq=&amp;as_eq=&amp;as_sauthors=&amp;as_publication=&amp;as_ylo=&amp;as_yhi=&amp;as_occt=title&amp;as_sdt=0%2C5&amp;as_epq=%22Comparative+Toxicity+of+an+Effluent+from+a+Chlor-Alkali+Industry+and+HgCl2", "Google Scholar")</f>
        <v>Google Scholar</v>
      </c>
    </row>
    <row r="159" spans="1:8">
      <c r="A159">
        <v>3312</v>
      </c>
      <c r="B159" t="s">
        <v>636</v>
      </c>
      <c r="C159" t="s">
        <v>637</v>
      </c>
      <c r="D159" t="s">
        <v>638</v>
      </c>
      <c r="E159">
        <v>1988</v>
      </c>
      <c r="G159" t="s">
        <v>957</v>
      </c>
      <c r="H159" s="1" t="str">
        <f>HYPERLINK("https://scholar.google.com/scholar?hl=en&amp;as_q=&amp;as_oq=&amp;as_eq=&amp;as_sauthors=&amp;as_publication=&amp;as_ylo=&amp;as_yhi=&amp;as_occt=title&amp;as_sdt=0%2C5&amp;as_epq=%22Determination+of+Acute+Mercury+Toxicity+to+Developing+Stages+of+Cyprinus+carpio+and+Cirrhinus+mrigala", "Google Scholar")</f>
        <v>Google Scholar</v>
      </c>
    </row>
    <row r="160" spans="1:8">
      <c r="A160">
        <v>67698</v>
      </c>
      <c r="B160" t="s">
        <v>399</v>
      </c>
      <c r="C160" t="s">
        <v>400</v>
      </c>
      <c r="D160" t="s">
        <v>401</v>
      </c>
      <c r="E160">
        <v>2000</v>
      </c>
      <c r="G160" t="s">
        <v>958</v>
      </c>
      <c r="H160" s="1" t="str">
        <f>HYPERLINK("https://scholar.google.com/scholar?hl=en&amp;as_q=&amp;as_oq=&amp;as_eq=&amp;as_sauthors=&amp;as_publication=&amp;as_ylo=&amp;as_yhi=&amp;as_occt=title&amp;as_sdt=0%2C5&amp;as_epq=%22Acute+Toxicity+of+Copper%2C+Cadmium%2C+and+Mercury+to+the+Freshwater+Fish+Varicorhinus+barbatus+and+Zacco+barbat", "Google Scholar")</f>
        <v>Google Scholar</v>
      </c>
    </row>
    <row r="161" spans="1:8">
      <c r="A161">
        <v>65402</v>
      </c>
      <c r="B161" t="s">
        <v>585</v>
      </c>
      <c r="C161" t="s">
        <v>586</v>
      </c>
      <c r="D161" t="s">
        <v>587</v>
      </c>
      <c r="E161">
        <v>2002</v>
      </c>
      <c r="G161" t="s">
        <v>959</v>
      </c>
      <c r="H161" s="1" t="str">
        <f>HYPERLINK("https://scholar.google.com/scholar?hl=en&amp;as_q=&amp;as_oq=&amp;as_eq=&amp;as_sauthors=&amp;as_publication=&amp;as_ylo=&amp;as_yhi=&amp;as_occt=title&amp;as_sdt=0%2C5&amp;as_epq=%22Ovarian+Changes+in+Response+to+Heavy+Metal+Exposure+to+the+Fish%2C+Notopterus+notopterus+%28Pallas%29", "Google Scholar")</f>
        <v>Google Scholar</v>
      </c>
    </row>
    <row r="162" spans="1:8">
      <c r="A162">
        <v>9289</v>
      </c>
      <c r="B162" t="s">
        <v>616</v>
      </c>
      <c r="C162" t="s">
        <v>617</v>
      </c>
      <c r="D162" t="s">
        <v>618</v>
      </c>
      <c r="E162">
        <v>1990</v>
      </c>
      <c r="G162" t="s">
        <v>960</v>
      </c>
      <c r="H162" s="1" t="str">
        <f>HYPERLINK("https://scholar.google.com/scholar?hl=en&amp;as_q=&amp;as_oq=&amp;as_eq=&amp;as_sauthors=&amp;as_publication=&amp;as_ylo=&amp;as_yhi=&amp;as_occt=title&amp;as_sdt=0%2C5&amp;as_epq=%22The+Effects+of+Heavy+Metals+on+Gills+of+Fishes%3A++A+Morphometric+Study", "Google Scholar")</f>
        <v>Google Scholar</v>
      </c>
    </row>
    <row r="163" spans="1:8">
      <c r="A163">
        <v>8294</v>
      </c>
      <c r="B163" t="s">
        <v>591</v>
      </c>
      <c r="C163" t="s">
        <v>592</v>
      </c>
      <c r="D163" t="s">
        <v>593</v>
      </c>
      <c r="E163">
        <v>1992</v>
      </c>
      <c r="G163" t="s">
        <v>961</v>
      </c>
      <c r="H163" s="1" t="str">
        <f>HYPERLINK("https://scholar.google.com/scholar?hl=en&amp;as_q=&amp;as_oq=&amp;as_eq=&amp;as_sauthors=&amp;as_publication=&amp;as_ylo=&amp;as_yhi=&amp;as_occt=title&amp;as_sdt=0%2C5&amp;as_epq=%22Acute+Toxicity+of+Mercuric+Chloride+to+Anabas+testudineus+%28Bloch%29", "Google Scholar")</f>
        <v>Google Scholar</v>
      </c>
    </row>
    <row r="164" spans="1:8">
      <c r="A164">
        <v>19133</v>
      </c>
      <c r="B164" t="s">
        <v>962</v>
      </c>
      <c r="C164" t="s">
        <v>963</v>
      </c>
      <c r="D164" t="s">
        <v>964</v>
      </c>
      <c r="E164">
        <v>1998</v>
      </c>
      <c r="G164" t="s">
        <v>965</v>
      </c>
      <c r="H164" s="1" t="str">
        <f>HYPERLINK("https://scholar.google.com/scholar?hl=en&amp;as_q=&amp;as_oq=&amp;as_eq=&amp;as_sauthors=&amp;as_publication=&amp;as_ylo=&amp;as_yhi=&amp;as_occt=title&amp;as_sdt=0%2C5&amp;as_epq=%22Impact+of+Sublethal+Concentration+of+Mercury+on+Nitrogen+Metabolism+of+the+Freshwater+Fish%2C+Cyprinus+carpio+%2", "Google Scholar")</f>
        <v>Google Scholar</v>
      </c>
    </row>
    <row r="165" spans="1:8">
      <c r="A165">
        <v>61447</v>
      </c>
      <c r="B165" t="s">
        <v>289</v>
      </c>
      <c r="C165" t="s">
        <v>290</v>
      </c>
      <c r="D165" t="s">
        <v>291</v>
      </c>
      <c r="E165">
        <v>1999</v>
      </c>
      <c r="G165" t="s">
        <v>966</v>
      </c>
      <c r="H165" s="1" t="str">
        <f>HYPERLINK("https://scholar.google.com/scholar?hl=en&amp;as_q=&amp;as_oq=&amp;as_eq=&amp;as_sauthors=&amp;as_publication=&amp;as_ylo=&amp;as_yhi=&amp;as_occt=title&amp;as_sdt=0%2C5&amp;as_epq=%22Biological+Assays+for+Aquatic+Toxicity+Testing", "Google Scholar")</f>
        <v>Google Scholar</v>
      </c>
    </row>
    <row r="166" spans="1:8">
      <c r="A166">
        <v>14863</v>
      </c>
      <c r="B166" t="s">
        <v>440</v>
      </c>
      <c r="C166" t="s">
        <v>441</v>
      </c>
      <c r="D166" t="s">
        <v>442</v>
      </c>
      <c r="E166">
        <v>1982</v>
      </c>
      <c r="G166" t="s">
        <v>967</v>
      </c>
      <c r="H166" s="1" t="str">
        <f>HYPERLINK("https://scholar.google.com/scholar?hl=en&amp;as_q=&amp;as_oq=&amp;as_eq=&amp;as_sauthors=&amp;as_publication=&amp;as_ylo=&amp;as_yhi=&amp;as_occt=title&amp;as_sdt=0%2C5&amp;as_epq=%22A+Comparative+Study+on+the+Short-Term+Effects+of+15+Chemicals+on+Fresh+Water+Organisms+of+Different+Tropic+Level", "Google Scholar")</f>
        <v>Google Scholar</v>
      </c>
    </row>
    <row r="167" spans="1:8">
      <c r="A167">
        <v>10574</v>
      </c>
      <c r="B167" t="s">
        <v>494</v>
      </c>
      <c r="C167" t="s">
        <v>495</v>
      </c>
      <c r="D167" t="s">
        <v>496</v>
      </c>
      <c r="E167">
        <v>1983</v>
      </c>
      <c r="G167" t="s">
        <v>968</v>
      </c>
      <c r="H167" s="1" t="str">
        <f>HYPERLINK("https://scholar.google.com/scholar?hl=en&amp;as_q=&amp;as_oq=&amp;as_eq=&amp;as_sauthors=&amp;as_publication=&amp;as_ylo=&amp;as_yhi=&amp;as_occt=title&amp;as_sdt=0%2C5&amp;as_epq=%22Comparison+of+the+Susceptibility+of+22+Freshwater+Species+to+15+Chemical+Compounds.+I.+%28Sub%29Acute+Toxicity+T", "Google Scholar")</f>
        <v>Google Scholar</v>
      </c>
    </row>
    <row r="168" spans="1:8">
      <c r="A168">
        <v>15318</v>
      </c>
      <c r="B168" t="s">
        <v>671</v>
      </c>
      <c r="C168" t="s">
        <v>672</v>
      </c>
      <c r="D168" t="s">
        <v>673</v>
      </c>
      <c r="E168">
        <v>1982</v>
      </c>
      <c r="G168" t="s">
        <v>969</v>
      </c>
      <c r="H168" s="1" t="str">
        <f>HYPERLINK("https://scholar.google.com/scholar?hl=en&amp;as_q=&amp;as_oq=&amp;as_eq=&amp;as_sauthors=&amp;as_publication=&amp;as_ylo=&amp;as_yhi=&amp;as_occt=title&amp;as_sdt=0%2C5&amp;as_epq=%22Chronic+Toxicity+and+Bioaccumulation+of+Mercuric+Chloride+in+the+Fathead+Minnow+%28Pimephales+promelas%29", "Google Scholar")</f>
        <v>Google Scholar</v>
      </c>
    </row>
    <row r="169" spans="1:8">
      <c r="A169">
        <v>17294</v>
      </c>
      <c r="B169" t="s">
        <v>220</v>
      </c>
      <c r="C169" t="s">
        <v>221</v>
      </c>
      <c r="D169" t="s">
        <v>222</v>
      </c>
      <c r="E169">
        <v>1982</v>
      </c>
      <c r="G169" t="s">
        <v>970</v>
      </c>
      <c r="H169" s="1" t="str">
        <f>HYPERLINK("https://scholar.google.com/scholar?hl=en&amp;as_q=&amp;as_oq=&amp;as_eq=&amp;as_sauthors=&amp;as_publication=&amp;as_ylo=&amp;as_yhi=&amp;as_occt=title&amp;as_sdt=0%2C5&amp;as_epq=%22Acute+Toxicity+of+Mercury%2C+Copper+and+Zinc+to+the+Nile+tilapia", "Google Scholar")</f>
        <v>Google Scholar</v>
      </c>
    </row>
    <row r="170" spans="1:8">
      <c r="A170">
        <v>12093</v>
      </c>
      <c r="B170" t="s">
        <v>971</v>
      </c>
      <c r="C170" t="s">
        <v>972</v>
      </c>
      <c r="D170" t="s">
        <v>973</v>
      </c>
      <c r="E170">
        <v>1986</v>
      </c>
      <c r="G170" t="s">
        <v>974</v>
      </c>
      <c r="H170" s="1" t="str">
        <f>HYPERLINK("https://scholar.google.com/scholar?hl=en&amp;as_q=&amp;as_oq=&amp;as_eq=&amp;as_sauthors=&amp;as_publication=&amp;as_ylo=&amp;as_yhi=&amp;as_occt=title&amp;as_sdt=0%2C5&amp;as_epq=%22Acute+and+Chronic+Effects+of+Water+Quality+Criteria-Based+Metal+Mixtures+on+Three+Aquatic+Species", "Google Scholar")</f>
        <v>Google Scholar</v>
      </c>
    </row>
    <row r="171" spans="1:8">
      <c r="A171">
        <v>941</v>
      </c>
      <c r="B171" t="s">
        <v>975</v>
      </c>
      <c r="C171" t="s">
        <v>976</v>
      </c>
      <c r="D171" t="s">
        <v>977</v>
      </c>
      <c r="E171">
        <v>1986</v>
      </c>
      <c r="G171" t="s">
        <v>978</v>
      </c>
      <c r="H171" s="1" t="str">
        <f>HYPERLINK("https://scholar.google.com/scholar?hl=en&amp;as_q=&amp;as_oq=&amp;as_eq=&amp;as_sauthors=&amp;as_publication=&amp;as_ylo=&amp;as_yhi=&amp;as_occt=title&amp;as_sdt=0%2C5&amp;as_epq=%22Acute+Toxicity+of+Selected+Pesticides+to+Aquatic+Organisms", "Google Scholar")</f>
        <v>Google Scholar</v>
      </c>
    </row>
    <row r="172" spans="1:8">
      <c r="A172">
        <v>12314</v>
      </c>
      <c r="B172" t="s">
        <v>979</v>
      </c>
      <c r="C172" t="s">
        <v>980</v>
      </c>
      <c r="D172" t="s">
        <v>981</v>
      </c>
      <c r="E172">
        <v>1983</v>
      </c>
      <c r="F172" t="s">
        <v>877</v>
      </c>
      <c r="G172" t="s">
        <v>982</v>
      </c>
      <c r="H172" s="1" t="str">
        <f>HYPERLINK("https://scholar.google.com/scholar?hl=en&amp;as_q=&amp;as_oq=&amp;as_eq=&amp;as_sauthors=&amp;as_publication=&amp;as_ylo=&amp;as_yhi=&amp;as_occt=title&amp;as_sdt=0%2C5&amp;as_epq=%22On+the+Toxicity+of+Simple+and+Complex+Cyanides+to+Aquatic+Organisms+%28Zur+Toxizitat+Einfacher+und+Komplexer+Cya", "Google Scholar")</f>
        <v>Google Scholar</v>
      </c>
    </row>
    <row r="173" spans="1:8">
      <c r="A173">
        <v>12497</v>
      </c>
      <c r="B173" t="s">
        <v>61</v>
      </c>
      <c r="C173" t="s">
        <v>62</v>
      </c>
      <c r="D173" t="s">
        <v>63</v>
      </c>
      <c r="E173">
        <v>1986</v>
      </c>
      <c r="G173" t="s">
        <v>983</v>
      </c>
      <c r="H173" s="1" t="str">
        <f>HYPERLINK("https://scholar.google.com/scholar?hl=en&amp;as_q=&amp;as_oq=&amp;as_eq=&amp;as_sauthors=&amp;as_publication=&amp;as_ylo=&amp;as_yhi=&amp;as_occt=title&amp;as_sdt=0%2C5&amp;as_epq=%22The+Influence+of+Rearing+Temperatures+on+the+Toxicity+of+Various+Environmental+Pollutants+for+Killifish+%28Oryzi", "Google Scholar")</f>
        <v>Google Scholar</v>
      </c>
    </row>
    <row r="174" spans="1:8">
      <c r="A174">
        <v>344</v>
      </c>
      <c r="B174" t="s">
        <v>984</v>
      </c>
      <c r="C174" t="s">
        <v>985</v>
      </c>
      <c r="D174" t="s">
        <v>986</v>
      </c>
      <c r="E174">
        <v>1992</v>
      </c>
      <c r="F174" t="s">
        <v>987</v>
      </c>
      <c r="G174" t="s">
        <v>988</v>
      </c>
      <c r="H174" s="1" t="str">
        <f>HYPERLINK("https://scholar.google.com/scholar?hl=en&amp;as_q=&amp;as_oq=&amp;as_eq=&amp;as_sauthors=&amp;as_publication=&amp;as_ylo=&amp;as_yhi=&amp;as_occt=title&amp;as_sdt=0%2C5&amp;as_epq=%22Pesticide+Ecotoxicity+Database+%28Formerly%3A+Environmental+Effects+Database+%28EEDB%29%29", "Google Scholar")</f>
        <v>Google Scholar</v>
      </c>
    </row>
    <row r="175" spans="1:8">
      <c r="A175">
        <v>159393</v>
      </c>
      <c r="B175" t="s">
        <v>137</v>
      </c>
      <c r="C175" t="s">
        <v>138</v>
      </c>
      <c r="D175" t="s">
        <v>139</v>
      </c>
      <c r="E175">
        <v>2006</v>
      </c>
      <c r="G175" t="s">
        <v>989</v>
      </c>
      <c r="H175" s="1" t="str">
        <f>HYPERLINK("https://scholar.google.com/scholar?hl=en&amp;as_q=&amp;as_oq=&amp;as_eq=&amp;as_sauthors=&amp;as_publication=&amp;as_ylo=&amp;as_yhi=&amp;as_occt=title&amp;as_sdt=0%2C5&amp;as_epq=%22Case+Study%3A+Sensitivity+of+Mussel+Glochidia+and+Regulatory+Test+Organisms+to+Mercury+and+a+Reference+Toxicant", "Google Scholar")</f>
        <v>Google Scholar</v>
      </c>
    </row>
    <row r="176" spans="1:8">
      <c r="A176">
        <v>60186</v>
      </c>
      <c r="B176" t="s">
        <v>602</v>
      </c>
      <c r="C176" t="s">
        <v>603</v>
      </c>
      <c r="D176" t="s">
        <v>604</v>
      </c>
      <c r="E176">
        <v>1997</v>
      </c>
      <c r="G176" t="s">
        <v>990</v>
      </c>
      <c r="H176" s="1" t="str">
        <f>HYPERLINK("https://scholar.google.com/scholar?hl=en&amp;as_q=&amp;as_oq=&amp;as_eq=&amp;as_sauthors=&amp;as_publication=&amp;as_ylo=&amp;as_yhi=&amp;as_occt=title&amp;as_sdt=0%2C5&amp;as_epq=%22Heavy+Metal+Induced+Biochemical+Effects+in+an+Estuarine+Teleost", "Google Scholar")</f>
        <v>Google Scholar</v>
      </c>
    </row>
    <row r="177" spans="1:8">
      <c r="A177">
        <v>10575</v>
      </c>
      <c r="B177" t="s">
        <v>630</v>
      </c>
      <c r="C177" t="s">
        <v>631</v>
      </c>
      <c r="D177" t="s">
        <v>632</v>
      </c>
      <c r="E177">
        <v>1984</v>
      </c>
      <c r="G177" t="s">
        <v>991</v>
      </c>
      <c r="H177" s="1" t="str">
        <f>HYPERLINK("https://scholar.google.com/scholar?hl=en&amp;as_q=&amp;as_oq=&amp;as_eq=&amp;as_sauthors=&amp;as_publication=&amp;as_ylo=&amp;as_yhi=&amp;as_occt=title&amp;as_sdt=0%2C5&amp;as_epq=%22Evaluation+of+an+Application+Factor+for+Determining+the+Safe+Concentration+of+Agricultural+and+Industrial+Chemic", "Google Scholar")</f>
        <v>Google Scholar</v>
      </c>
    </row>
    <row r="178" spans="1:8">
      <c r="A178">
        <v>12099</v>
      </c>
      <c r="B178" t="s">
        <v>361</v>
      </c>
      <c r="C178" t="s">
        <v>362</v>
      </c>
      <c r="D178" t="s">
        <v>363</v>
      </c>
      <c r="E178">
        <v>1986</v>
      </c>
      <c r="G178" t="s">
        <v>992</v>
      </c>
      <c r="H178" s="1" t="str">
        <f>HYPERLINK("https://scholar.google.com/scholar?hl=en&amp;as_q=&amp;as_oq=&amp;as_eq=&amp;as_sauthors=&amp;as_publication=&amp;as_ylo=&amp;as_yhi=&amp;as_occt=title&amp;as_sdt=0%2C5&amp;as_epq=%22Toxicity+of+Mercury+and+Cadmium+on+Oocyte+Differentiation+and+Vitellogenesis+of+the+Teleost%2C+Lepidocephalichty", "Google Scholar")</f>
        <v>Google Scholar</v>
      </c>
    </row>
    <row r="179" spans="1:8">
      <c r="A179">
        <v>116574</v>
      </c>
      <c r="B179" t="s">
        <v>332</v>
      </c>
      <c r="C179" t="s">
        <v>333</v>
      </c>
      <c r="D179" t="s">
        <v>334</v>
      </c>
      <c r="E179">
        <v>2009</v>
      </c>
      <c r="G179" t="s">
        <v>993</v>
      </c>
      <c r="H179" s="1" t="str">
        <f>HYPERLINK("https://scholar.google.com/scholar?hl=en&amp;as_q=&amp;as_oq=&amp;as_eq=&amp;as_sauthors=&amp;as_publication=&amp;as_ylo=&amp;as_yhi=&amp;as_occt=title&amp;as_sdt=0%2C5&amp;as_epq=%22Acute+Effects+of+Copper+and+Mercury+on+the+Estuarine+Fish+Pomatoschistus+microps%3A++Linking+Biomarkers+to+Behav", "Google Scholar")</f>
        <v>Google Scholar</v>
      </c>
    </row>
    <row r="180" spans="1:8">
      <c r="A180">
        <v>169915</v>
      </c>
      <c r="B180" t="s">
        <v>404</v>
      </c>
      <c r="C180" t="s">
        <v>405</v>
      </c>
      <c r="D180" t="s">
        <v>406</v>
      </c>
      <c r="E180">
        <v>2013</v>
      </c>
      <c r="G180" t="s">
        <v>994</v>
      </c>
      <c r="H180" s="1" t="str">
        <f>HYPERLINK("https://scholar.google.com/scholar?hl=en&amp;as_q=&amp;as_oq=&amp;as_eq=&amp;as_sauthors=&amp;as_publication=&amp;as_ylo=&amp;as_yhi=&amp;as_occt=title&amp;as_sdt=0%2C5&amp;as_epq=%22Acute+Toxicity%2C+Respiratory+Reaction%2C+and+Sensitivity+of+Three+Cyprinid+Fish+Species+Caused+by+Exposure+to+F", "Google Scholar")</f>
        <v>Google Scholar</v>
      </c>
    </row>
    <row r="181" spans="1:8">
      <c r="A181">
        <v>908</v>
      </c>
      <c r="B181" t="s">
        <v>704</v>
      </c>
      <c r="C181" t="s">
        <v>705</v>
      </c>
      <c r="D181" t="s">
        <v>706</v>
      </c>
      <c r="E181">
        <v>1970</v>
      </c>
      <c r="G181" t="s">
        <v>995</v>
      </c>
      <c r="H181" s="1" t="str">
        <f>HYPERLINK("https://scholar.google.com/scholar?hl=en&amp;as_q=&amp;as_oq=&amp;as_eq=&amp;as_sauthors=&amp;as_publication=&amp;as_ylo=&amp;as_yhi=&amp;as_occt=title&amp;as_sdt=0%2C5&amp;as_epq=%22Effects+of+Various+Metals+on+Behavior+of+Conditioned+Goldfish", "Google Scholar")</f>
        <v>Google Scholar</v>
      </c>
    </row>
    <row r="182" spans="1:8">
      <c r="A182">
        <v>48</v>
      </c>
      <c r="B182" t="s">
        <v>296</v>
      </c>
      <c r="C182" t="s">
        <v>297</v>
      </c>
      <c r="D182" t="s">
        <v>298</v>
      </c>
      <c r="E182">
        <v>1984</v>
      </c>
      <c r="G182" t="s">
        <v>996</v>
      </c>
      <c r="H182" s="1" t="str">
        <f>HYPERLINK("https://scholar.google.com/scholar?hl=en&amp;as_q=&amp;as_oq=&amp;as_eq=&amp;as_sauthors=&amp;as_publication=&amp;as_ylo=&amp;as_yhi=&amp;as_occt=title&amp;as_sdt=0%2C5&amp;as_epq=%22The+Chronic+Effects+of+Low-Level+Mercury+and+Cadmium+to+Goldfish+%28Carassius+auratus%29", "Google Scholar")</f>
        <v>Google Scholar</v>
      </c>
    </row>
    <row r="183" spans="1:8">
      <c r="A183">
        <v>2524</v>
      </c>
      <c r="B183" t="s">
        <v>180</v>
      </c>
      <c r="C183" t="s">
        <v>181</v>
      </c>
      <c r="D183" t="s">
        <v>182</v>
      </c>
      <c r="E183">
        <v>1966</v>
      </c>
      <c r="G183" t="s">
        <v>997</v>
      </c>
      <c r="H183" s="1" t="str">
        <f>HYPERLINK("https://scholar.google.com/scholar?hl=en&amp;as_q=&amp;as_oq=&amp;as_eq=&amp;as_sauthors=&amp;as_publication=&amp;as_ylo=&amp;as_yhi=&amp;as_occt=title&amp;as_sdt=0%2C5&amp;as_epq=%22Toxicity+of+22+Therapeutic+Compounds+to+Six+Fishes", "Google Scholar")</f>
        <v>Google Scholar</v>
      </c>
    </row>
    <row r="184" spans="1:8">
      <c r="A184">
        <v>5871</v>
      </c>
      <c r="B184" t="s">
        <v>140</v>
      </c>
      <c r="C184" t="s">
        <v>141</v>
      </c>
      <c r="D184" t="s">
        <v>142</v>
      </c>
      <c r="E184">
        <v>1975</v>
      </c>
      <c r="G184" t="s">
        <v>998</v>
      </c>
      <c r="H184" s="1" t="str">
        <f>HYPERLINK("https://scholar.google.com/scholar?hl=en&amp;as_q=&amp;as_oq=&amp;as_eq=&amp;as_sauthors=&amp;as_publication=&amp;as_ylo=&amp;as_yhi=&amp;as_occt=title&amp;as_sdt=0%2C5&amp;as_epq=%22Acute+Toxicity+of+Methyl+Mercury+Chloride+and+Mercuric+Chloride+for+Rainbow+Trout+%28Salmo+gairdneri%29+Fry+and+", "Google Scholar")</f>
        <v>Google Scholar</v>
      </c>
    </row>
    <row r="185" spans="1:8">
      <c r="A185">
        <v>150105</v>
      </c>
      <c r="B185" t="s">
        <v>554</v>
      </c>
      <c r="C185" t="s">
        <v>555</v>
      </c>
      <c r="D185" t="s">
        <v>556</v>
      </c>
      <c r="E185">
        <v>2009</v>
      </c>
      <c r="G185" t="s">
        <v>999</v>
      </c>
      <c r="H185" s="1" t="str">
        <f>HYPERLINK("https://scholar.google.com/scholar?hl=en&amp;as_q=&amp;as_oq=&amp;as_eq=&amp;as_sauthors=&amp;as_publication=&amp;as_ylo=&amp;as_yhi=&amp;as_occt=title&amp;as_sdt=0%2C5&amp;as_epq=%22Sublethal+Exposure+of+Heavy+Metals+Induces+Micronuclei+in+Fish%2C+Channa+punctata", "Google Scholar")</f>
        <v>Google Scholar</v>
      </c>
    </row>
    <row r="186" spans="1:8">
      <c r="A186">
        <v>7367</v>
      </c>
      <c r="B186" t="s">
        <v>1000</v>
      </c>
      <c r="C186" t="s">
        <v>1001</v>
      </c>
      <c r="D186" t="s">
        <v>1002</v>
      </c>
      <c r="E186">
        <v>1991</v>
      </c>
      <c r="G186" t="s">
        <v>1003</v>
      </c>
      <c r="H186" s="1" t="str">
        <f>HYPERLINK("https://scholar.google.com/scholar?hl=en&amp;as_q=&amp;as_oq=&amp;as_eq=&amp;as_sauthors=&amp;as_publication=&amp;as_ylo=&amp;as_yhi=&amp;as_occt=title&amp;as_sdt=0%2C5&amp;as_epq=%22Toxicity+of+Substances+in+Relation+to+Form+of+Exposure", "Google Scholar")</f>
        <v>Google Scholar</v>
      </c>
    </row>
    <row r="187" spans="1:8">
      <c r="A187">
        <v>5480</v>
      </c>
      <c r="B187" t="s">
        <v>384</v>
      </c>
      <c r="C187" t="s">
        <v>385</v>
      </c>
      <c r="D187" t="s">
        <v>386</v>
      </c>
      <c r="E187">
        <v>1976</v>
      </c>
      <c r="G187" t="s">
        <v>1004</v>
      </c>
      <c r="H187" s="1" t="str">
        <f>HYPERLINK("https://scholar.google.com/scholar?hl=en&amp;as_q=&amp;as_oq=&amp;as_eq=&amp;as_sauthors=&amp;as_publication=&amp;as_ylo=&amp;as_yhi=&amp;as_occt=title&amp;as_sdt=0%2C5&amp;as_epq=%22The+Influence+of+Some+Pollutants+on+the+Survival+of+Eggs+and+Larvae+of+Two+Species+of+Flatfish%2C+Limanda+yokoha", "Google Scholar")</f>
        <v>Google Scholar</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2"/>
  <sheetViews>
    <sheetView workbookViewId="0">
      <pane xSplit="1" ySplit="1" topLeftCell="B2" activePane="bottomRight" state="frozen"/>
      <selection pane="bottomRight"/>
      <selection pane="bottomLeft"/>
      <selection pane="topRight"/>
    </sheetView>
  </sheetViews>
  <sheetFormatPr defaultColWidth="8.85546875" defaultRowHeight="15"/>
  <cols>
    <col min="2" max="2" width="30.140625" customWidth="1"/>
    <col min="3" max="3" width="25.28515625" customWidth="1"/>
  </cols>
  <sheetData>
    <row r="1" spans="1:7">
      <c r="A1" t="s">
        <v>1005</v>
      </c>
      <c r="B1" t="s">
        <v>1006</v>
      </c>
      <c r="C1" t="s">
        <v>1007</v>
      </c>
      <c r="D1" t="s">
        <v>1008</v>
      </c>
      <c r="E1" t="s">
        <v>1009</v>
      </c>
      <c r="G1" t="s">
        <v>1010</v>
      </c>
    </row>
    <row r="2" spans="1:7">
      <c r="G2" s="2">
        <v>44670.283171296294</v>
      </c>
    </row>
    <row r="4" spans="1:7">
      <c r="A4" t="s">
        <v>1011</v>
      </c>
    </row>
    <row r="5" spans="1:7">
      <c r="C5" t="s">
        <v>1012</v>
      </c>
      <c r="D5" t="s">
        <v>1012</v>
      </c>
    </row>
    <row r="7" spans="1:7">
      <c r="A7" t="s">
        <v>1013</v>
      </c>
    </row>
    <row r="8" spans="1:7">
      <c r="B8" t="s">
        <v>1014</v>
      </c>
      <c r="C8" t="s">
        <v>188</v>
      </c>
      <c r="D8" t="s">
        <v>1015</v>
      </c>
    </row>
    <row r="10" spans="1:7">
      <c r="A10" t="s">
        <v>1016</v>
      </c>
    </row>
    <row r="12" spans="1:7">
      <c r="A12" t="s">
        <v>1017</v>
      </c>
    </row>
    <row r="13" spans="1:7">
      <c r="B13" t="s">
        <v>1018</v>
      </c>
      <c r="C13" t="s">
        <v>170</v>
      </c>
      <c r="D13" t="s">
        <v>1015</v>
      </c>
    </row>
    <row r="14" spans="1:7">
      <c r="B14" t="s">
        <v>1018</v>
      </c>
      <c r="C14" t="s">
        <v>31</v>
      </c>
      <c r="D14" t="s">
        <v>1015</v>
      </c>
    </row>
    <row r="15" spans="1:7">
      <c r="B15" t="s">
        <v>1018</v>
      </c>
      <c r="C15" t="s">
        <v>1019</v>
      </c>
      <c r="D15" t="s">
        <v>1015</v>
      </c>
    </row>
    <row r="17" spans="1:4">
      <c r="A17" t="s">
        <v>1020</v>
      </c>
    </row>
    <row r="18" spans="1:4">
      <c r="B18" t="s">
        <v>1021</v>
      </c>
      <c r="C18" t="s">
        <v>1022</v>
      </c>
      <c r="D18" t="s">
        <v>1015</v>
      </c>
    </row>
    <row r="20" spans="1:4">
      <c r="A20" t="s">
        <v>1023</v>
      </c>
    </row>
    <row r="22" spans="1:4">
      <c r="A22" t="s">
        <v>1024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Randel Kreitsberg</cp:lastModifiedBy>
  <cp:revision/>
  <dcterms:created xsi:type="dcterms:W3CDTF">2022-04-19T10:47:44Z</dcterms:created>
  <dcterms:modified xsi:type="dcterms:W3CDTF">2023-03-24T08:52:36Z</dcterms:modified>
  <cp:category/>
  <cp:contentStatus/>
</cp:coreProperties>
</file>