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" i="1"/>
  <c r="AF23" i="1" l="1"/>
  <c r="AH23" i="1" s="1"/>
  <c r="AB23" i="1"/>
  <c r="AD23" i="1" s="1"/>
  <c r="Y23" i="1"/>
  <c r="S23" i="1"/>
  <c r="AE23" i="1" s="1"/>
  <c r="AG23" i="1" s="1"/>
  <c r="AF22" i="1"/>
  <c r="AH22" i="1" s="1"/>
  <c r="AE22" i="1"/>
  <c r="AG22" i="1" s="1"/>
  <c r="AD22" i="1"/>
  <c r="AB22" i="1"/>
  <c r="AC22" i="1" s="1"/>
  <c r="Y22" i="1"/>
  <c r="AB21" i="1"/>
  <c r="AF21" i="1" s="1"/>
  <c r="AH21" i="1" s="1"/>
  <c r="Y21" i="1"/>
  <c r="T21" i="1"/>
  <c r="S21" i="1"/>
  <c r="AB20" i="1"/>
  <c r="AF20" i="1" s="1"/>
  <c r="AH20" i="1" s="1"/>
  <c r="Y20" i="1"/>
  <c r="S20" i="1"/>
  <c r="AE20" i="1" s="1"/>
  <c r="AG20" i="1" s="1"/>
  <c r="AF19" i="1"/>
  <c r="AH19" i="1" s="1"/>
  <c r="AB19" i="1"/>
  <c r="AE19" i="1" s="1"/>
  <c r="AG19" i="1" s="1"/>
  <c r="Y19" i="1"/>
  <c r="AE18" i="1"/>
  <c r="AG18" i="1" s="1"/>
  <c r="AD18" i="1"/>
  <c r="AC18" i="1"/>
  <c r="AB18" i="1"/>
  <c r="AF18" i="1" s="1"/>
  <c r="AH18" i="1" s="1"/>
  <c r="Y18" i="1"/>
  <c r="AB17" i="1"/>
  <c r="AF17" i="1" s="1"/>
  <c r="AH17" i="1" s="1"/>
  <c r="Y17" i="1"/>
  <c r="S17" i="1"/>
  <c r="AE17" i="1" s="1"/>
  <c r="AG17" i="1" s="1"/>
  <c r="AF16" i="1"/>
  <c r="AH16" i="1" s="1"/>
  <c r="AB16" i="1"/>
  <c r="AE16" i="1" s="1"/>
  <c r="AG16" i="1" s="1"/>
  <c r="Y16" i="1"/>
  <c r="AE15" i="1"/>
  <c r="AG15" i="1" s="1"/>
  <c r="AD15" i="1"/>
  <c r="AL15" i="1" s="1"/>
  <c r="AC15" i="1"/>
  <c r="AB15" i="1"/>
  <c r="AF15" i="1" s="1"/>
  <c r="AH15" i="1" s="1"/>
  <c r="Y15" i="1"/>
  <c r="AB14" i="1"/>
  <c r="AF14" i="1" s="1"/>
  <c r="AH14" i="1" s="1"/>
  <c r="Y14" i="1"/>
  <c r="S14" i="1"/>
  <c r="AE14" i="1" s="1"/>
  <c r="AG14" i="1" s="1"/>
  <c r="AF13" i="1"/>
  <c r="AH13" i="1" s="1"/>
  <c r="AB13" i="1"/>
  <c r="AE13" i="1" s="1"/>
  <c r="AG13" i="1" s="1"/>
  <c r="Y13" i="1"/>
  <c r="AE12" i="1"/>
  <c r="AG12" i="1" s="1"/>
  <c r="AD12" i="1"/>
  <c r="AL12" i="1" s="1"/>
  <c r="AC12" i="1"/>
  <c r="AB12" i="1"/>
  <c r="AF12" i="1" s="1"/>
  <c r="AH12" i="1" s="1"/>
  <c r="Y12" i="1"/>
  <c r="AB11" i="1"/>
  <c r="AF11" i="1" s="1"/>
  <c r="AH11" i="1" s="1"/>
  <c r="Y11" i="1"/>
  <c r="S11" i="1"/>
  <c r="AE11" i="1" s="1"/>
  <c r="AG11" i="1" s="1"/>
  <c r="AF10" i="1"/>
  <c r="AH10" i="1" s="1"/>
  <c r="AB10" i="1"/>
  <c r="AE10" i="1" s="1"/>
  <c r="AG10" i="1" s="1"/>
  <c r="Y10" i="1"/>
  <c r="AE9" i="1"/>
  <c r="AG9" i="1" s="1"/>
  <c r="AD9" i="1"/>
  <c r="AC9" i="1"/>
  <c r="AB9" i="1"/>
  <c r="AF9" i="1" s="1"/>
  <c r="AH9" i="1" s="1"/>
  <c r="Y9" i="1"/>
  <c r="AB8" i="1"/>
  <c r="AF8" i="1" s="1"/>
  <c r="AH8" i="1" s="1"/>
  <c r="Y8" i="1"/>
  <c r="S8" i="1"/>
  <c r="AE8" i="1" s="1"/>
  <c r="AG8" i="1" s="1"/>
  <c r="AF7" i="1"/>
  <c r="AH7" i="1" s="1"/>
  <c r="AB7" i="1"/>
  <c r="AE7" i="1" s="1"/>
  <c r="AG7" i="1" s="1"/>
  <c r="Y7" i="1"/>
  <c r="AE6" i="1"/>
  <c r="AG6" i="1" s="1"/>
  <c r="AD6" i="1"/>
  <c r="AC6" i="1"/>
  <c r="AB6" i="1"/>
  <c r="AF6" i="1" s="1"/>
  <c r="AH6" i="1" s="1"/>
  <c r="Y6" i="1"/>
  <c r="AB5" i="1"/>
  <c r="AD5" i="1" s="1"/>
  <c r="Y5" i="1"/>
  <c r="T5" i="1"/>
  <c r="AF5" i="1" s="1"/>
  <c r="AH5" i="1" s="1"/>
  <c r="S5" i="1"/>
  <c r="AE5" i="1" s="1"/>
  <c r="AG5" i="1" s="1"/>
  <c r="AH4" i="1"/>
  <c r="AG4" i="1"/>
  <c r="AF4" i="1"/>
  <c r="AE4" i="1"/>
  <c r="AC4" i="1"/>
  <c r="AB4" i="1"/>
  <c r="AD4" i="1" s="1"/>
  <c r="Y4" i="1"/>
  <c r="AF3" i="1"/>
  <c r="AH3" i="1" s="1"/>
  <c r="AE3" i="1"/>
  <c r="AG3" i="1" s="1"/>
  <c r="AD3" i="1"/>
  <c r="AB3" i="1"/>
  <c r="AC3" i="1" s="1"/>
  <c r="Y3" i="1"/>
  <c r="AI2" i="1"/>
  <c r="AB2" i="1"/>
  <c r="AF2" i="1" s="1"/>
  <c r="AH2" i="1" s="1"/>
  <c r="Y2" i="1"/>
  <c r="T2" i="1"/>
  <c r="S2" i="1"/>
  <c r="AE2" i="1" s="1"/>
  <c r="AG2" i="1" s="1"/>
  <c r="AL22" i="1" l="1"/>
  <c r="AL4" i="1"/>
  <c r="AK4" i="1"/>
  <c r="AL9" i="1"/>
  <c r="AL18" i="1"/>
  <c r="AL3" i="1"/>
  <c r="AL6" i="1"/>
  <c r="AC2" i="1"/>
  <c r="AC21" i="1"/>
  <c r="AC5" i="1"/>
  <c r="AL5" i="1" s="1"/>
  <c r="AC8" i="1"/>
  <c r="AC11" i="1"/>
  <c r="AC14" i="1"/>
  <c r="AC17" i="1"/>
  <c r="AC20" i="1"/>
  <c r="AD21" i="1"/>
  <c r="AD2" i="1"/>
  <c r="AD8" i="1"/>
  <c r="AD11" i="1"/>
  <c r="AD14" i="1"/>
  <c r="AD17" i="1"/>
  <c r="AD20" i="1"/>
  <c r="AE21" i="1"/>
  <c r="AG21" i="1" s="1"/>
  <c r="AK3" i="1"/>
  <c r="AC7" i="1"/>
  <c r="AC10" i="1"/>
  <c r="AC13" i="1"/>
  <c r="AC16" i="1"/>
  <c r="AC19" i="1"/>
  <c r="AK22" i="1"/>
  <c r="AC23" i="1"/>
  <c r="AL23" i="1" s="1"/>
  <c r="AK6" i="1"/>
  <c r="AD7" i="1"/>
  <c r="AK9" i="1"/>
  <c r="AD10" i="1"/>
  <c r="AK12" i="1"/>
  <c r="AD13" i="1"/>
  <c r="AK15" i="1"/>
  <c r="AD16" i="1"/>
  <c r="AK18" i="1"/>
  <c r="AD19" i="1"/>
  <c r="AL10" i="1" l="1"/>
  <c r="AK10" i="1"/>
  <c r="AK11" i="1"/>
  <c r="AL11" i="1"/>
  <c r="AN9" i="1"/>
  <c r="AO9" i="1"/>
  <c r="AK8" i="1"/>
  <c r="AL8" i="1"/>
  <c r="AK5" i="1"/>
  <c r="AL19" i="1"/>
  <c r="AK19" i="1"/>
  <c r="AL7" i="1"/>
  <c r="AK7" i="1"/>
  <c r="AL2" i="1"/>
  <c r="AK2" i="1"/>
  <c r="AN12" i="1"/>
  <c r="AO12" i="1"/>
  <c r="AK14" i="1"/>
  <c r="AL14" i="1"/>
  <c r="AN6" i="1"/>
  <c r="AO6" i="1"/>
  <c r="AN3" i="1"/>
  <c r="AO3" i="1"/>
  <c r="AL21" i="1"/>
  <c r="AK21" i="1"/>
  <c r="AO15" i="1"/>
  <c r="AN15" i="1"/>
  <c r="AO22" i="1"/>
  <c r="AN22" i="1"/>
  <c r="AK20" i="1"/>
  <c r="AL20" i="1"/>
  <c r="AK23" i="1"/>
  <c r="AN18" i="1"/>
  <c r="AO18" i="1"/>
  <c r="AL16" i="1"/>
  <c r="AK16" i="1"/>
  <c r="AO4" i="1"/>
  <c r="AN4" i="1"/>
  <c r="AL13" i="1"/>
  <c r="AK13" i="1"/>
  <c r="AL17" i="1"/>
  <c r="AK17" i="1"/>
  <c r="AO2" i="1" l="1"/>
  <c r="AN2" i="1"/>
  <c r="AN8" i="1"/>
  <c r="AO8" i="1"/>
  <c r="AO20" i="1"/>
  <c r="AN20" i="1"/>
  <c r="AO7" i="1"/>
  <c r="AN7" i="1"/>
  <c r="AO19" i="1"/>
  <c r="AN19" i="1"/>
  <c r="AO11" i="1"/>
  <c r="AN11" i="1"/>
  <c r="AO16" i="1"/>
  <c r="AN16" i="1"/>
  <c r="AO17" i="1"/>
  <c r="AN17" i="1"/>
  <c r="AO14" i="1"/>
  <c r="AN14" i="1"/>
  <c r="AO10" i="1"/>
  <c r="AN10" i="1"/>
  <c r="AO13" i="1"/>
  <c r="AN13" i="1"/>
  <c r="AO23" i="1"/>
  <c r="AN23" i="1"/>
  <c r="AO21" i="1"/>
  <c r="AN21" i="1"/>
  <c r="AN5" i="1"/>
  <c r="AO5" i="1"/>
</calcChain>
</file>

<file path=xl/sharedStrings.xml><?xml version="1.0" encoding="utf-8"?>
<sst xmlns="http://schemas.openxmlformats.org/spreadsheetml/2006/main" count="263" uniqueCount="64">
  <si>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</si>
  <si>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</si>
  <si>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</si>
  <si>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</si>
  <si>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</si>
  <si>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</si>
  <si>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</si>
  <si>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</si>
  <si>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</si>
  <si>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</si>
  <si>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</si>
  <si>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</si>
  <si>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</si>
  <si>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</si>
  <si>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</si>
  <si>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</si>
  <si>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</si>
  <si>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</si>
  <si>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</si>
  <si>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</si>
  <si>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</si>
  <si>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</si>
  <si>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</si>
  <si>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</si>
  <si>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</si>
  <si>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</si>
  <si>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</si>
  <si>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</si>
  <si>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</si>
  <si>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</si>
  <si>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</si>
  <si>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</si>
  <si>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</si>
  <si>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</si>
  <si>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</si>
  <si>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</si>
  <si>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</si>
  <si>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</si>
  <si>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</si>
  <si>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</si>
  <si>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</si>
  <si>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Beck 2000</t>
  </si>
  <si>
    <t>Figure 7</t>
  </si>
  <si>
    <t>Vol</t>
  </si>
  <si>
    <r>
      <t>Vol</t>
    </r>
    <r>
      <rPr>
        <vertAlign val="superscript"/>
        <sz val="11"/>
        <color theme="1"/>
        <rFont val="Calibri"/>
        <family val="2"/>
        <scheme val="minor"/>
      </rPr>
      <t>1</t>
    </r>
  </si>
  <si>
    <t>ry</t>
  </si>
  <si>
    <t>BA-OCT</t>
  </si>
  <si>
    <t>21~24</t>
  </si>
  <si>
    <t>63~68</t>
  </si>
  <si>
    <t>AC</t>
  </si>
  <si>
    <t>2(Mass)</t>
  </si>
  <si>
    <t>2(Spaced)</t>
  </si>
  <si>
    <r>
      <t>Vol</t>
    </r>
    <r>
      <rPr>
        <vertAlign val="superscript"/>
        <sz val="11"/>
        <color theme="1"/>
        <rFont val="Calibri"/>
        <family val="2"/>
        <scheme val="minor"/>
      </rPr>
      <t>2</t>
    </r>
  </si>
  <si>
    <t>Figure 9</t>
  </si>
  <si>
    <r>
      <t>Vol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/Vol</t>
    </r>
    <r>
      <rPr>
        <vertAlign val="superscript"/>
        <sz val="11"/>
        <color theme="1"/>
        <rFont val="Calibri"/>
        <family val="2"/>
        <scheme val="minor"/>
      </rPr>
      <t>2</t>
    </r>
  </si>
  <si>
    <r>
      <t>Vol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/Vol</t>
    </r>
    <r>
      <rPr>
        <vertAlign val="superscript"/>
        <sz val="11"/>
        <color theme="1"/>
        <rFont val="Calibri"/>
        <family val="2"/>
        <scheme val="minor"/>
      </rPr>
      <t>2</t>
    </r>
  </si>
  <si>
    <t>Grotewiel 1998</t>
  </si>
  <si>
    <t>Figure 4-b</t>
  </si>
  <si>
    <t>x</t>
  </si>
  <si>
    <t>23~25</t>
  </si>
  <si>
    <t>-</t>
  </si>
  <si>
    <t>8~11</t>
  </si>
  <si>
    <t>Figure 6-a</t>
  </si>
  <si>
    <t>Figure 6-d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</si>
</sst>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thin">
        <color rgb="FF7F7F7F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Check Cell" xfId="1" builtinId="2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"/>
  <sheetViews>
    <sheetView tabSelected="1" topLeftCell="M1" workbookViewId="0">
      <selection activeCell="AL2" sqref="AL2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2</v>
      </c>
      <c r="G2" s="8">
        <v>1</v>
      </c>
      <c r="H2" s="8" t="s">
        <v>46</v>
      </c>
      <c r="I2" s="8" t="s">
        <v>47</v>
      </c>
      <c r="J2" s="8" t="s">
        <v>48</v>
      </c>
      <c r="K2" s="8">
        <v>60</v>
      </c>
      <c r="L2" s="8" t="s">
        <v>49</v>
      </c>
      <c r="M2" s="8">
        <v>1</v>
      </c>
      <c r="N2" s="8">
        <v>1</v>
      </c>
      <c r="O2" s="8">
        <v>10</v>
      </c>
      <c r="P2" s="8">
        <v>3</v>
      </c>
      <c r="Q2" s="8">
        <v>24.57</v>
      </c>
      <c r="R2" s="8">
        <v>14.47</v>
      </c>
      <c r="S2" s="8">
        <f>2*2.07</f>
        <v>4.1399999999999997</v>
      </c>
      <c r="T2" s="8">
        <f>2*5.05</f>
        <v>10.1</v>
      </c>
      <c r="U2" s="8">
        <v>6</v>
      </c>
      <c r="V2" s="8">
        <v>6</v>
      </c>
      <c r="W2" s="8">
        <v>6</v>
      </c>
      <c r="X2" s="8">
        <v>6</v>
      </c>
      <c r="Y2" s="8">
        <f t="shared" ref="Y2:Y23" si="0">(W2+X2)</f>
        <v>12</v>
      </c>
      <c r="Z2" s="8">
        <v>37.43</v>
      </c>
      <c r="AA2" s="8">
        <v>60</v>
      </c>
      <c r="AB2">
        <f t="shared" ref="AB2:AB23" si="1">AA2/Z2</f>
        <v>1.6029922522041145</v>
      </c>
      <c r="AC2">
        <f t="shared" ref="AC2:AF23" si="2">(Q2*$AB2)</f>
        <v>39.38551963665509</v>
      </c>
      <c r="AD2">
        <f t="shared" si="2"/>
        <v>23.195297889393537</v>
      </c>
      <c r="AE2">
        <f t="shared" si="2"/>
        <v>6.6363879241250334</v>
      </c>
      <c r="AF2">
        <f t="shared" si="2"/>
        <v>16.190221747261557</v>
      </c>
      <c r="AG2">
        <f t="shared" ref="AG2:AH23" si="3">(AE2*SQRT(W2))</f>
        <v>16.255764149274416</v>
      </c>
      <c r="AH2">
        <f t="shared" si="3"/>
        <v>39.657782103302324</v>
      </c>
      <c r="AI2" s="9">
        <f>SUM(X2:X23)</f>
        <v>140</v>
      </c>
      <c r="AJ2" s="9">
        <v>24</v>
      </c>
      <c r="AK2">
        <f t="shared" ref="AK2:AK23" si="4">((AD2-AC2)/AC2)*100</f>
        <v>-41.107041107041105</v>
      </c>
      <c r="AL2">
        <f t="shared" ref="AL2:AL23" si="5">(AD2/AC2)*SQRT((AF2/AD2)^2+(AE2/AC2)^2)*100</f>
        <v>42.287844791867194</v>
      </c>
      <c r="AM2">
        <f>1.96*AL2</f>
        <v>82.884175792059693</v>
      </c>
      <c r="AN2">
        <f t="shared" ref="AN2:AN23" si="6">AK2-AM2</f>
        <v>-123.99121689910081</v>
      </c>
      <c r="AO2">
        <f t="shared" ref="AO2:AO23" si="7">AK2+AM2</f>
        <v>41.777134685018588</v>
      </c>
    </row>
    <row r="3" spans="1:41" ht="17.25" x14ac:dyDescent="0.25">
      <c r="A3" t="s">
        <v>41</v>
      </c>
      <c r="B3" t="s">
        <v>42</v>
      </c>
      <c r="C3" t="s">
        <v>43</v>
      </c>
      <c r="D3" t="s">
        <v>44</v>
      </c>
      <c r="E3" t="s">
        <v>45</v>
      </c>
      <c r="F3" s="8">
        <v>3</v>
      </c>
      <c r="G3" s="8">
        <v>1</v>
      </c>
      <c r="H3" s="8" t="s">
        <v>46</v>
      </c>
      <c r="I3" s="8" t="s">
        <v>47</v>
      </c>
      <c r="J3" s="8" t="s">
        <v>48</v>
      </c>
      <c r="K3" s="8">
        <v>60</v>
      </c>
      <c r="L3" s="8" t="s">
        <v>49</v>
      </c>
      <c r="M3" s="8">
        <v>1</v>
      </c>
      <c r="N3" s="8" t="s">
        <v>50</v>
      </c>
      <c r="O3" s="8">
        <v>10</v>
      </c>
      <c r="P3" s="8">
        <v>3</v>
      </c>
      <c r="Q3" s="8">
        <v>0.95</v>
      </c>
      <c r="R3" s="8">
        <v>0.54</v>
      </c>
      <c r="S3" s="8">
        <v>0.22</v>
      </c>
      <c r="T3" s="8">
        <v>0.46</v>
      </c>
      <c r="U3" s="8">
        <v>6</v>
      </c>
      <c r="V3" s="8">
        <v>6</v>
      </c>
      <c r="W3" s="8">
        <v>6</v>
      </c>
      <c r="X3" s="8">
        <v>6</v>
      </c>
      <c r="Y3" s="8">
        <f t="shared" si="0"/>
        <v>12</v>
      </c>
      <c r="Z3" s="8">
        <v>1.48</v>
      </c>
      <c r="AA3" s="8">
        <v>60</v>
      </c>
      <c r="AB3">
        <f t="shared" si="1"/>
        <v>40.54054054054054</v>
      </c>
      <c r="AC3">
        <f t="shared" si="2"/>
        <v>38.513513513513509</v>
      </c>
      <c r="AD3">
        <f t="shared" si="2"/>
        <v>21.891891891891895</v>
      </c>
      <c r="AE3">
        <f t="shared" si="2"/>
        <v>8.9189189189189193</v>
      </c>
      <c r="AF3">
        <f t="shared" si="2"/>
        <v>18.648648648648649</v>
      </c>
      <c r="AG3">
        <f t="shared" si="3"/>
        <v>21.846800408606722</v>
      </c>
      <c r="AH3">
        <f t="shared" si="3"/>
        <v>45.679673581632237</v>
      </c>
      <c r="AI3" s="10"/>
      <c r="AJ3" s="10"/>
      <c r="AK3">
        <f t="shared" si="4"/>
        <v>-43.157894736842088</v>
      </c>
      <c r="AL3">
        <f t="shared" si="5"/>
        <v>50.178425208418972</v>
      </c>
      <c r="AM3">
        <f t="shared" ref="AM3:AM23" si="8">1.96*AL3</f>
        <v>98.349713408501188</v>
      </c>
      <c r="AN3">
        <f t="shared" si="6"/>
        <v>-141.50760814534328</v>
      </c>
      <c r="AO3">
        <f t="shared" si="7"/>
        <v>55.191818671659099</v>
      </c>
    </row>
    <row r="4" spans="1:41" ht="17.25" x14ac:dyDescent="0.25">
      <c r="A4" t="s">
        <v>41</v>
      </c>
      <c r="B4" t="s">
        <v>42</v>
      </c>
      <c r="C4" t="s">
        <v>43</v>
      </c>
      <c r="D4" t="s">
        <v>44</v>
      </c>
      <c r="E4" t="s">
        <v>45</v>
      </c>
      <c r="F4" s="8">
        <v>4</v>
      </c>
      <c r="G4" s="8">
        <v>1</v>
      </c>
      <c r="H4" s="8" t="s">
        <v>46</v>
      </c>
      <c r="I4" s="8" t="s">
        <v>47</v>
      </c>
      <c r="J4" s="8" t="s">
        <v>48</v>
      </c>
      <c r="K4" s="8">
        <v>60</v>
      </c>
      <c r="L4" s="8" t="s">
        <v>49</v>
      </c>
      <c r="M4" s="8">
        <v>1</v>
      </c>
      <c r="N4" s="8" t="s">
        <v>51</v>
      </c>
      <c r="O4" s="8">
        <v>10</v>
      </c>
      <c r="P4" s="8">
        <v>3</v>
      </c>
      <c r="Q4" s="8">
        <v>1.25</v>
      </c>
      <c r="R4" s="8">
        <v>0.89</v>
      </c>
      <c r="S4" s="8">
        <v>0.1</v>
      </c>
      <c r="T4" s="8">
        <v>0.2</v>
      </c>
      <c r="U4" s="8">
        <v>6</v>
      </c>
      <c r="V4" s="8">
        <v>6</v>
      </c>
      <c r="W4" s="8">
        <v>6</v>
      </c>
      <c r="X4" s="8">
        <v>6</v>
      </c>
      <c r="Y4" s="8">
        <f t="shared" si="0"/>
        <v>12</v>
      </c>
      <c r="Z4" s="8">
        <v>1.48</v>
      </c>
      <c r="AA4" s="8">
        <v>60</v>
      </c>
      <c r="AB4">
        <f t="shared" si="1"/>
        <v>40.54054054054054</v>
      </c>
      <c r="AC4">
        <f t="shared" si="2"/>
        <v>50.675675675675677</v>
      </c>
      <c r="AD4">
        <f t="shared" si="2"/>
        <v>36.081081081081081</v>
      </c>
      <c r="AE4">
        <f t="shared" si="2"/>
        <v>4.0540540540540544</v>
      </c>
      <c r="AF4">
        <f t="shared" si="2"/>
        <v>8.1081081081081088</v>
      </c>
      <c r="AG4">
        <f t="shared" si="3"/>
        <v>9.9303638220939661</v>
      </c>
      <c r="AH4">
        <f t="shared" si="3"/>
        <v>19.860727644187932</v>
      </c>
      <c r="AI4" s="10"/>
      <c r="AJ4" s="10"/>
      <c r="AK4">
        <f t="shared" si="4"/>
        <v>-28.800000000000004</v>
      </c>
      <c r="AL4">
        <f t="shared" si="5"/>
        <v>16.98365143306939</v>
      </c>
      <c r="AM4">
        <f t="shared" si="8"/>
        <v>33.287956808816006</v>
      </c>
      <c r="AN4">
        <f t="shared" si="6"/>
        <v>-62.08795680881601</v>
      </c>
      <c r="AO4">
        <f t="shared" si="7"/>
        <v>4.4879568088160013</v>
      </c>
    </row>
    <row r="5" spans="1:41" ht="17.25" x14ac:dyDescent="0.25">
      <c r="A5" t="s">
        <v>41</v>
      </c>
      <c r="B5" t="s">
        <v>42</v>
      </c>
      <c r="C5" t="s">
        <v>43</v>
      </c>
      <c r="D5" t="s">
        <v>52</v>
      </c>
      <c r="E5" t="s">
        <v>45</v>
      </c>
      <c r="F5" s="8">
        <v>2</v>
      </c>
      <c r="G5" s="8">
        <v>1</v>
      </c>
      <c r="H5" s="8" t="s">
        <v>46</v>
      </c>
      <c r="I5" s="8" t="s">
        <v>47</v>
      </c>
      <c r="J5" s="8" t="s">
        <v>48</v>
      </c>
      <c r="K5" s="8">
        <v>60</v>
      </c>
      <c r="L5" s="8" t="s">
        <v>49</v>
      </c>
      <c r="M5" s="8">
        <v>1</v>
      </c>
      <c r="N5" s="8">
        <v>1</v>
      </c>
      <c r="O5" s="8">
        <v>10</v>
      </c>
      <c r="P5" s="8">
        <v>3</v>
      </c>
      <c r="Q5" s="8">
        <v>24.57</v>
      </c>
      <c r="R5" s="8">
        <v>1.49</v>
      </c>
      <c r="S5" s="8">
        <f>2*2.07</f>
        <v>4.1399999999999997</v>
      </c>
      <c r="T5" s="8">
        <f>2*4.94</f>
        <v>9.8800000000000008</v>
      </c>
      <c r="U5" s="8">
        <v>6</v>
      </c>
      <c r="V5" s="8">
        <v>6</v>
      </c>
      <c r="W5" s="8">
        <v>6</v>
      </c>
      <c r="X5" s="8">
        <v>6</v>
      </c>
      <c r="Y5" s="8">
        <f t="shared" si="0"/>
        <v>12</v>
      </c>
      <c r="Z5" s="8">
        <v>37.43</v>
      </c>
      <c r="AA5" s="8">
        <v>60</v>
      </c>
      <c r="AB5">
        <f t="shared" si="1"/>
        <v>1.6029922522041145</v>
      </c>
      <c r="AC5">
        <f t="shared" si="2"/>
        <v>39.38551963665509</v>
      </c>
      <c r="AD5">
        <f t="shared" si="2"/>
        <v>2.3884584557841304</v>
      </c>
      <c r="AE5">
        <f t="shared" si="2"/>
        <v>6.6363879241250334</v>
      </c>
      <c r="AF5">
        <f t="shared" si="2"/>
        <v>15.837563451776653</v>
      </c>
      <c r="AG5">
        <f t="shared" si="3"/>
        <v>16.255764149274416</v>
      </c>
      <c r="AH5">
        <f t="shared" si="3"/>
        <v>38.793949225804653</v>
      </c>
      <c r="AI5" s="10"/>
      <c r="AJ5" s="10"/>
      <c r="AK5">
        <f t="shared" si="4"/>
        <v>-93.935693935693934</v>
      </c>
      <c r="AL5">
        <f t="shared" si="5"/>
        <v>40.224620989485672</v>
      </c>
      <c r="AM5">
        <f t="shared" si="8"/>
        <v>78.840257139391909</v>
      </c>
      <c r="AN5">
        <f t="shared" si="6"/>
        <v>-172.77595107508586</v>
      </c>
      <c r="AO5">
        <f t="shared" si="7"/>
        <v>-15.095436796302025</v>
      </c>
    </row>
    <row r="6" spans="1:41" ht="17.25" x14ac:dyDescent="0.25">
      <c r="A6" t="s">
        <v>41</v>
      </c>
      <c r="B6" t="s">
        <v>42</v>
      </c>
      <c r="C6" t="s">
        <v>43</v>
      </c>
      <c r="D6" t="s">
        <v>52</v>
      </c>
      <c r="E6" t="s">
        <v>45</v>
      </c>
      <c r="F6" s="8">
        <v>3</v>
      </c>
      <c r="G6" s="8">
        <v>1</v>
      </c>
      <c r="H6" s="8" t="s">
        <v>46</v>
      </c>
      <c r="I6" s="8" t="s">
        <v>47</v>
      </c>
      <c r="J6" s="8" t="s">
        <v>48</v>
      </c>
      <c r="K6" s="8">
        <v>60</v>
      </c>
      <c r="L6" s="8" t="s">
        <v>49</v>
      </c>
      <c r="M6" s="8">
        <v>1</v>
      </c>
      <c r="N6" s="8" t="s">
        <v>50</v>
      </c>
      <c r="O6" s="8">
        <v>10</v>
      </c>
      <c r="P6" s="8">
        <v>3</v>
      </c>
      <c r="Q6" s="8">
        <v>0.95</v>
      </c>
      <c r="R6" s="8">
        <v>0.47</v>
      </c>
      <c r="S6" s="8">
        <v>0.22</v>
      </c>
      <c r="T6" s="8">
        <v>0.14000000000000001</v>
      </c>
      <c r="U6" s="8">
        <v>6</v>
      </c>
      <c r="V6" s="8">
        <v>6</v>
      </c>
      <c r="W6" s="8">
        <v>6</v>
      </c>
      <c r="X6" s="8">
        <v>6</v>
      </c>
      <c r="Y6" s="8">
        <f t="shared" si="0"/>
        <v>12</v>
      </c>
      <c r="Z6" s="8">
        <v>1.48</v>
      </c>
      <c r="AA6" s="8">
        <v>60</v>
      </c>
      <c r="AB6">
        <f t="shared" si="1"/>
        <v>40.54054054054054</v>
      </c>
      <c r="AC6">
        <f t="shared" si="2"/>
        <v>38.513513513513509</v>
      </c>
      <c r="AD6">
        <f t="shared" si="2"/>
        <v>19.054054054054053</v>
      </c>
      <c r="AE6">
        <f t="shared" si="2"/>
        <v>8.9189189189189193</v>
      </c>
      <c r="AF6">
        <f t="shared" si="2"/>
        <v>5.6756756756756763</v>
      </c>
      <c r="AG6">
        <f t="shared" si="3"/>
        <v>21.846800408606722</v>
      </c>
      <c r="AH6">
        <f t="shared" si="3"/>
        <v>13.902509350931552</v>
      </c>
      <c r="AI6" s="10"/>
      <c r="AJ6" s="10"/>
      <c r="AK6">
        <f t="shared" si="4"/>
        <v>-50.526315789473685</v>
      </c>
      <c r="AL6">
        <f t="shared" si="5"/>
        <v>18.666516122036626</v>
      </c>
      <c r="AM6">
        <f t="shared" si="8"/>
        <v>36.586371599191786</v>
      </c>
      <c r="AN6">
        <f t="shared" si="6"/>
        <v>-87.112687388665478</v>
      </c>
      <c r="AO6">
        <f t="shared" si="7"/>
        <v>-13.939944190281899</v>
      </c>
    </row>
    <row r="7" spans="1:41" ht="17.25" x14ac:dyDescent="0.25">
      <c r="A7" t="s">
        <v>41</v>
      </c>
      <c r="B7" t="s">
        <v>42</v>
      </c>
      <c r="C7" t="s">
        <v>43</v>
      </c>
      <c r="D7" t="s">
        <v>52</v>
      </c>
      <c r="E7" t="s">
        <v>45</v>
      </c>
      <c r="F7" s="8">
        <v>4</v>
      </c>
      <c r="G7" s="8">
        <v>1</v>
      </c>
      <c r="H7" s="8" t="s">
        <v>46</v>
      </c>
      <c r="I7" s="8" t="s">
        <v>47</v>
      </c>
      <c r="J7" s="8" t="s">
        <v>48</v>
      </c>
      <c r="K7" s="8">
        <v>60</v>
      </c>
      <c r="L7" s="8" t="s">
        <v>49</v>
      </c>
      <c r="M7" s="8">
        <v>1</v>
      </c>
      <c r="N7" s="8" t="s">
        <v>51</v>
      </c>
      <c r="O7" s="8">
        <v>10</v>
      </c>
      <c r="P7" s="8">
        <v>3</v>
      </c>
      <c r="Q7" s="8">
        <v>1.25</v>
      </c>
      <c r="R7" s="8">
        <v>0.3</v>
      </c>
      <c r="S7" s="8">
        <v>0.1</v>
      </c>
      <c r="T7" s="8">
        <v>0.2</v>
      </c>
      <c r="U7" s="8">
        <v>6</v>
      </c>
      <c r="V7" s="8">
        <v>6</v>
      </c>
      <c r="W7" s="8">
        <v>6</v>
      </c>
      <c r="X7" s="8">
        <v>6</v>
      </c>
      <c r="Y7" s="8">
        <f t="shared" si="0"/>
        <v>12</v>
      </c>
      <c r="Z7" s="8">
        <v>1.48</v>
      </c>
      <c r="AA7" s="8">
        <v>60</v>
      </c>
      <c r="AB7">
        <f t="shared" si="1"/>
        <v>40.54054054054054</v>
      </c>
      <c r="AC7">
        <f t="shared" si="2"/>
        <v>50.675675675675677</v>
      </c>
      <c r="AD7">
        <f t="shared" si="2"/>
        <v>12.162162162162161</v>
      </c>
      <c r="AE7">
        <f t="shared" si="2"/>
        <v>4.0540540540540544</v>
      </c>
      <c r="AF7">
        <f t="shared" si="2"/>
        <v>8.1081081081081088</v>
      </c>
      <c r="AG7">
        <f t="shared" si="3"/>
        <v>9.9303638220939661</v>
      </c>
      <c r="AH7">
        <f t="shared" si="3"/>
        <v>19.860727644187932</v>
      </c>
      <c r="AI7" s="10"/>
      <c r="AJ7" s="10"/>
      <c r="AK7">
        <f t="shared" si="4"/>
        <v>-76</v>
      </c>
      <c r="AL7">
        <f t="shared" si="5"/>
        <v>16.114788239378143</v>
      </c>
      <c r="AM7">
        <f t="shared" si="8"/>
        <v>31.584984949181159</v>
      </c>
      <c r="AN7">
        <f t="shared" si="6"/>
        <v>-107.58498494918116</v>
      </c>
      <c r="AO7">
        <f t="shared" si="7"/>
        <v>-44.415015050818837</v>
      </c>
    </row>
    <row r="8" spans="1:41" ht="17.25" x14ac:dyDescent="0.25">
      <c r="A8" t="s">
        <v>41</v>
      </c>
      <c r="B8" t="s">
        <v>53</v>
      </c>
      <c r="C8" t="s">
        <v>43</v>
      </c>
      <c r="D8" t="s">
        <v>44</v>
      </c>
      <c r="E8" t="s">
        <v>45</v>
      </c>
      <c r="F8" s="8">
        <v>5</v>
      </c>
      <c r="G8" s="8">
        <v>1</v>
      </c>
      <c r="H8" s="8" t="s">
        <v>46</v>
      </c>
      <c r="I8" s="8" t="s">
        <v>47</v>
      </c>
      <c r="J8" s="8" t="s">
        <v>48</v>
      </c>
      <c r="K8" s="8">
        <v>60</v>
      </c>
      <c r="L8" s="8" t="s">
        <v>49</v>
      </c>
      <c r="M8" s="8">
        <v>1</v>
      </c>
      <c r="N8" s="8">
        <v>1</v>
      </c>
      <c r="O8" s="8">
        <v>10</v>
      </c>
      <c r="P8" s="8">
        <v>3</v>
      </c>
      <c r="Q8" s="8">
        <v>28.36</v>
      </c>
      <c r="R8" s="8">
        <v>17.91</v>
      </c>
      <c r="S8" s="8">
        <f>2*2.98</f>
        <v>5.96</v>
      </c>
      <c r="T8" s="8">
        <v>2.1800000000000002</v>
      </c>
      <c r="U8" s="8">
        <v>6</v>
      </c>
      <c r="V8" s="8">
        <v>6</v>
      </c>
      <c r="W8" s="8">
        <v>6</v>
      </c>
      <c r="X8" s="8">
        <v>6</v>
      </c>
      <c r="Y8" s="8">
        <f t="shared" si="0"/>
        <v>12</v>
      </c>
      <c r="Z8" s="8">
        <v>47.53</v>
      </c>
      <c r="AA8" s="8">
        <v>60</v>
      </c>
      <c r="AB8">
        <f t="shared" si="1"/>
        <v>1.2623606143488322</v>
      </c>
      <c r="AC8">
        <f t="shared" si="2"/>
        <v>35.800547022932882</v>
      </c>
      <c r="AD8">
        <f t="shared" si="2"/>
        <v>22.608878602987584</v>
      </c>
      <c r="AE8">
        <f t="shared" si="2"/>
        <v>7.5236692615190401</v>
      </c>
      <c r="AF8">
        <f t="shared" si="2"/>
        <v>2.7519461392804545</v>
      </c>
      <c r="AG8">
        <f t="shared" si="3"/>
        <v>18.429150684183977</v>
      </c>
      <c r="AH8">
        <f t="shared" si="3"/>
        <v>6.7408638408592401</v>
      </c>
      <c r="AI8" s="10"/>
      <c r="AJ8" s="10"/>
      <c r="AK8">
        <f t="shared" si="4"/>
        <v>-36.84767277856136</v>
      </c>
      <c r="AL8">
        <f t="shared" si="5"/>
        <v>15.337160457896868</v>
      </c>
      <c r="AM8">
        <f t="shared" si="8"/>
        <v>30.06083449747786</v>
      </c>
      <c r="AN8">
        <f t="shared" si="6"/>
        <v>-66.908507276039217</v>
      </c>
      <c r="AO8">
        <f t="shared" si="7"/>
        <v>-6.7868382810835008</v>
      </c>
    </row>
    <row r="9" spans="1:41" ht="17.25" x14ac:dyDescent="0.25">
      <c r="A9" t="s">
        <v>41</v>
      </c>
      <c r="B9" t="s">
        <v>53</v>
      </c>
      <c r="C9" t="s">
        <v>43</v>
      </c>
      <c r="D9" t="s">
        <v>44</v>
      </c>
      <c r="E9" t="s">
        <v>45</v>
      </c>
      <c r="F9" s="8">
        <v>6</v>
      </c>
      <c r="G9" s="8">
        <v>1</v>
      </c>
      <c r="H9" s="8" t="s">
        <v>46</v>
      </c>
      <c r="I9" s="8" t="s">
        <v>47</v>
      </c>
      <c r="J9" s="8" t="s">
        <v>48</v>
      </c>
      <c r="K9" s="8">
        <v>60</v>
      </c>
      <c r="L9" s="8" t="s">
        <v>49</v>
      </c>
      <c r="M9" s="8">
        <v>1</v>
      </c>
      <c r="N9" s="8" t="s">
        <v>50</v>
      </c>
      <c r="O9" s="8">
        <v>10</v>
      </c>
      <c r="P9" s="8">
        <v>3</v>
      </c>
      <c r="Q9" s="8">
        <v>0.99</v>
      </c>
      <c r="R9" s="8">
        <v>0.72</v>
      </c>
      <c r="S9" s="8">
        <v>0.24</v>
      </c>
      <c r="T9" s="8">
        <v>0.2</v>
      </c>
      <c r="U9" s="8">
        <v>6</v>
      </c>
      <c r="V9" s="8">
        <v>6</v>
      </c>
      <c r="W9" s="8">
        <v>6</v>
      </c>
      <c r="X9" s="8">
        <v>6</v>
      </c>
      <c r="Y9" s="8">
        <f t="shared" si="0"/>
        <v>12</v>
      </c>
      <c r="Z9" s="8">
        <v>1.87</v>
      </c>
      <c r="AA9" s="8">
        <v>60</v>
      </c>
      <c r="AB9">
        <f t="shared" si="1"/>
        <v>32.085561497326204</v>
      </c>
      <c r="AC9">
        <f t="shared" si="2"/>
        <v>31.764705882352942</v>
      </c>
      <c r="AD9">
        <f t="shared" si="2"/>
        <v>23.101604278074866</v>
      </c>
      <c r="AE9">
        <f t="shared" si="2"/>
        <v>7.7005347593582885</v>
      </c>
      <c r="AF9">
        <f t="shared" si="2"/>
        <v>6.4171122994652414</v>
      </c>
      <c r="AG9">
        <f t="shared" si="3"/>
        <v>18.862380906993454</v>
      </c>
      <c r="AH9">
        <f t="shared" si="3"/>
        <v>15.718650755827881</v>
      </c>
      <c r="AI9" s="10"/>
      <c r="AJ9" s="10"/>
      <c r="AK9">
        <f t="shared" si="4"/>
        <v>-27.272727272727277</v>
      </c>
      <c r="AL9">
        <f t="shared" si="5"/>
        <v>26.813590449954084</v>
      </c>
      <c r="AM9">
        <f t="shared" si="8"/>
        <v>52.554637281910004</v>
      </c>
      <c r="AN9">
        <f t="shared" si="6"/>
        <v>-79.827364554637285</v>
      </c>
      <c r="AO9">
        <f t="shared" si="7"/>
        <v>25.281910009182727</v>
      </c>
    </row>
    <row r="10" spans="1:41" ht="17.25" x14ac:dyDescent="0.25">
      <c r="A10" t="s">
        <v>41</v>
      </c>
      <c r="B10" t="s">
        <v>53</v>
      </c>
      <c r="C10" t="s">
        <v>43</v>
      </c>
      <c r="D10" t="s">
        <v>44</v>
      </c>
      <c r="E10" t="s">
        <v>45</v>
      </c>
      <c r="F10" s="8">
        <v>7</v>
      </c>
      <c r="G10" s="8">
        <v>1</v>
      </c>
      <c r="H10" s="8" t="s">
        <v>46</v>
      </c>
      <c r="I10" s="8" t="s">
        <v>47</v>
      </c>
      <c r="J10" s="8" t="s">
        <v>48</v>
      </c>
      <c r="K10" s="8">
        <v>60</v>
      </c>
      <c r="L10" s="8" t="s">
        <v>49</v>
      </c>
      <c r="M10" s="8">
        <v>1</v>
      </c>
      <c r="N10" s="8" t="s">
        <v>51</v>
      </c>
      <c r="O10" s="8">
        <v>10</v>
      </c>
      <c r="P10" s="8">
        <v>3</v>
      </c>
      <c r="Q10" s="8">
        <v>1.53</v>
      </c>
      <c r="R10" s="8">
        <v>1.0900000000000001</v>
      </c>
      <c r="S10" s="8">
        <v>0.14000000000000001</v>
      </c>
      <c r="T10" s="8">
        <v>0.1</v>
      </c>
      <c r="U10" s="8">
        <v>6</v>
      </c>
      <c r="V10" s="8">
        <v>6</v>
      </c>
      <c r="W10" s="8">
        <v>6</v>
      </c>
      <c r="X10" s="8">
        <v>6</v>
      </c>
      <c r="Y10" s="8">
        <f t="shared" si="0"/>
        <v>12</v>
      </c>
      <c r="Z10" s="8">
        <v>1.87</v>
      </c>
      <c r="AA10" s="8">
        <v>60</v>
      </c>
      <c r="AB10">
        <f t="shared" si="1"/>
        <v>32.085561497326204</v>
      </c>
      <c r="AC10">
        <f t="shared" si="2"/>
        <v>49.090909090909093</v>
      </c>
      <c r="AD10">
        <f t="shared" si="2"/>
        <v>34.973262032085564</v>
      </c>
      <c r="AE10">
        <f t="shared" si="2"/>
        <v>4.4919786096256686</v>
      </c>
      <c r="AF10">
        <f t="shared" si="2"/>
        <v>3.2085561497326207</v>
      </c>
      <c r="AG10">
        <f t="shared" si="3"/>
        <v>11.003055529079516</v>
      </c>
      <c r="AH10">
        <f t="shared" si="3"/>
        <v>7.8593253779139403</v>
      </c>
      <c r="AI10" s="10"/>
      <c r="AJ10" s="10"/>
      <c r="AK10">
        <f t="shared" si="4"/>
        <v>-28.75816993464052</v>
      </c>
      <c r="AL10">
        <f t="shared" si="5"/>
        <v>9.2311511571197773</v>
      </c>
      <c r="AM10">
        <f t="shared" si="8"/>
        <v>18.093056267954765</v>
      </c>
      <c r="AN10">
        <f t="shared" si="6"/>
        <v>-46.851226202595285</v>
      </c>
      <c r="AO10">
        <f t="shared" si="7"/>
        <v>-10.665113666685755</v>
      </c>
    </row>
    <row r="11" spans="1:41" ht="17.25" x14ac:dyDescent="0.25">
      <c r="A11" t="s">
        <v>41</v>
      </c>
      <c r="B11" t="s">
        <v>53</v>
      </c>
      <c r="C11" t="s">
        <v>43</v>
      </c>
      <c r="D11" t="s">
        <v>52</v>
      </c>
      <c r="E11" t="s">
        <v>45</v>
      </c>
      <c r="F11" s="8">
        <v>5</v>
      </c>
      <c r="G11" s="8">
        <v>1</v>
      </c>
      <c r="H11" s="8" t="s">
        <v>46</v>
      </c>
      <c r="I11" s="8" t="s">
        <v>47</v>
      </c>
      <c r="J11" s="8" t="s">
        <v>48</v>
      </c>
      <c r="K11" s="8">
        <v>60</v>
      </c>
      <c r="L11" s="8" t="s">
        <v>49</v>
      </c>
      <c r="M11" s="8">
        <v>1</v>
      </c>
      <c r="N11" s="8">
        <v>1</v>
      </c>
      <c r="O11" s="8">
        <v>10</v>
      </c>
      <c r="P11" s="8">
        <v>3</v>
      </c>
      <c r="Q11" s="8">
        <v>28.36</v>
      </c>
      <c r="R11" s="8">
        <v>0.8</v>
      </c>
      <c r="S11" s="8">
        <f>2*2.98</f>
        <v>5.96</v>
      </c>
      <c r="T11" s="8">
        <v>3.67</v>
      </c>
      <c r="U11" s="8">
        <v>6</v>
      </c>
      <c r="V11" s="8">
        <v>6</v>
      </c>
      <c r="W11" s="8">
        <v>6</v>
      </c>
      <c r="X11" s="8">
        <v>6</v>
      </c>
      <c r="Y11" s="8">
        <f t="shared" si="0"/>
        <v>12</v>
      </c>
      <c r="Z11" s="8">
        <v>47.53</v>
      </c>
      <c r="AA11" s="8">
        <v>60</v>
      </c>
      <c r="AB11">
        <f t="shared" si="1"/>
        <v>1.2623606143488322</v>
      </c>
      <c r="AC11">
        <f t="shared" si="2"/>
        <v>35.800547022932882</v>
      </c>
      <c r="AD11">
        <f t="shared" si="2"/>
        <v>1.0098884914790658</v>
      </c>
      <c r="AE11">
        <f t="shared" si="2"/>
        <v>7.5236692615190401</v>
      </c>
      <c r="AF11">
        <f t="shared" si="2"/>
        <v>4.6328634546602139</v>
      </c>
      <c r="AG11">
        <f t="shared" si="3"/>
        <v>18.429150684183977</v>
      </c>
      <c r="AH11">
        <f t="shared" si="3"/>
        <v>11.348151511905233</v>
      </c>
      <c r="AI11" s="10"/>
      <c r="AJ11" s="10"/>
      <c r="AK11">
        <f t="shared" si="4"/>
        <v>-97.179125528913957</v>
      </c>
      <c r="AL11">
        <f t="shared" si="5"/>
        <v>12.954333205806703</v>
      </c>
      <c r="AM11">
        <f t="shared" si="8"/>
        <v>25.390493083381138</v>
      </c>
      <c r="AN11">
        <f t="shared" si="6"/>
        <v>-122.5696186122951</v>
      </c>
      <c r="AO11">
        <f t="shared" si="7"/>
        <v>-71.788632445532812</v>
      </c>
    </row>
    <row r="12" spans="1:41" ht="17.25" x14ac:dyDescent="0.25">
      <c r="A12" t="s">
        <v>41</v>
      </c>
      <c r="B12" t="s">
        <v>53</v>
      </c>
      <c r="C12" t="s">
        <v>43</v>
      </c>
      <c r="D12" t="s">
        <v>52</v>
      </c>
      <c r="E12" t="s">
        <v>45</v>
      </c>
      <c r="F12" s="8">
        <v>6</v>
      </c>
      <c r="G12" s="8">
        <v>1</v>
      </c>
      <c r="H12" s="8" t="s">
        <v>46</v>
      </c>
      <c r="I12" s="8" t="s">
        <v>47</v>
      </c>
      <c r="J12" s="8" t="s">
        <v>48</v>
      </c>
      <c r="K12" s="8">
        <v>60</v>
      </c>
      <c r="L12" s="8" t="s">
        <v>49</v>
      </c>
      <c r="M12" s="8">
        <v>1</v>
      </c>
      <c r="N12" s="8" t="s">
        <v>50</v>
      </c>
      <c r="O12" s="8">
        <v>10</v>
      </c>
      <c r="P12" s="8">
        <v>3</v>
      </c>
      <c r="Q12" s="8">
        <v>0.99</v>
      </c>
      <c r="R12" s="8">
        <v>0.64</v>
      </c>
      <c r="S12" s="8">
        <v>0.24</v>
      </c>
      <c r="T12" s="8">
        <v>0.18</v>
      </c>
      <c r="U12" s="8">
        <v>6</v>
      </c>
      <c r="V12" s="8">
        <v>6</v>
      </c>
      <c r="W12" s="8">
        <v>6</v>
      </c>
      <c r="X12" s="8">
        <v>6</v>
      </c>
      <c r="Y12" s="8">
        <f t="shared" si="0"/>
        <v>12</v>
      </c>
      <c r="Z12" s="8">
        <v>1.87</v>
      </c>
      <c r="AA12" s="8">
        <v>60</v>
      </c>
      <c r="AB12">
        <f t="shared" si="1"/>
        <v>32.085561497326204</v>
      </c>
      <c r="AC12">
        <f t="shared" si="2"/>
        <v>31.764705882352942</v>
      </c>
      <c r="AD12">
        <f t="shared" si="2"/>
        <v>20.53475935828877</v>
      </c>
      <c r="AE12">
        <f t="shared" si="2"/>
        <v>7.7005347593582885</v>
      </c>
      <c r="AF12">
        <f t="shared" si="2"/>
        <v>5.7754010695187166</v>
      </c>
      <c r="AG12">
        <f t="shared" si="3"/>
        <v>18.862380906993454</v>
      </c>
      <c r="AH12">
        <f t="shared" si="3"/>
        <v>14.146785680245092</v>
      </c>
      <c r="AI12" s="10"/>
      <c r="AJ12" s="10"/>
      <c r="AK12">
        <f t="shared" si="4"/>
        <v>-35.353535353535356</v>
      </c>
      <c r="AL12">
        <f t="shared" si="5"/>
        <v>24.003875280990879</v>
      </c>
      <c r="AM12">
        <f t="shared" si="8"/>
        <v>47.047595550742123</v>
      </c>
      <c r="AN12">
        <f t="shared" si="6"/>
        <v>-82.40113090427748</v>
      </c>
      <c r="AO12">
        <f t="shared" si="7"/>
        <v>11.694060197206767</v>
      </c>
    </row>
    <row r="13" spans="1:41" ht="17.25" x14ac:dyDescent="0.25">
      <c r="A13" t="s">
        <v>41</v>
      </c>
      <c r="B13" t="s">
        <v>53</v>
      </c>
      <c r="C13" t="s">
        <v>43</v>
      </c>
      <c r="D13" t="s">
        <v>52</v>
      </c>
      <c r="E13" t="s">
        <v>45</v>
      </c>
      <c r="F13" s="8">
        <v>7</v>
      </c>
      <c r="G13" s="8">
        <v>1</v>
      </c>
      <c r="H13" s="8" t="s">
        <v>46</v>
      </c>
      <c r="I13" s="8" t="s">
        <v>47</v>
      </c>
      <c r="J13" s="8" t="s">
        <v>48</v>
      </c>
      <c r="K13" s="8">
        <v>60</v>
      </c>
      <c r="L13" s="8" t="s">
        <v>49</v>
      </c>
      <c r="M13" s="8">
        <v>1</v>
      </c>
      <c r="N13" s="8" t="s">
        <v>51</v>
      </c>
      <c r="O13" s="8">
        <v>10</v>
      </c>
      <c r="P13" s="8">
        <v>3</v>
      </c>
      <c r="Q13" s="8">
        <v>1.53</v>
      </c>
      <c r="R13" s="8">
        <v>0.61</v>
      </c>
      <c r="S13" s="8">
        <v>0.14000000000000001</v>
      </c>
      <c r="T13" s="8">
        <v>0.18</v>
      </c>
      <c r="U13" s="8">
        <v>6</v>
      </c>
      <c r="V13" s="8">
        <v>6</v>
      </c>
      <c r="W13" s="8">
        <v>6</v>
      </c>
      <c r="X13" s="8">
        <v>6</v>
      </c>
      <c r="Y13" s="8">
        <f t="shared" si="0"/>
        <v>12</v>
      </c>
      <c r="Z13" s="8">
        <v>1.87</v>
      </c>
      <c r="AA13" s="8">
        <v>60</v>
      </c>
      <c r="AB13">
        <f t="shared" si="1"/>
        <v>32.085561497326204</v>
      </c>
      <c r="AC13">
        <f t="shared" si="2"/>
        <v>49.090909090909093</v>
      </c>
      <c r="AD13">
        <f t="shared" si="2"/>
        <v>19.572192513368982</v>
      </c>
      <c r="AE13">
        <f t="shared" si="2"/>
        <v>4.4919786096256686</v>
      </c>
      <c r="AF13">
        <f t="shared" si="2"/>
        <v>5.7754010695187166</v>
      </c>
      <c r="AG13">
        <f t="shared" si="3"/>
        <v>11.003055529079516</v>
      </c>
      <c r="AH13">
        <f t="shared" si="3"/>
        <v>14.146785680245092</v>
      </c>
      <c r="AI13" s="10"/>
      <c r="AJ13" s="10"/>
      <c r="AK13">
        <f t="shared" si="4"/>
        <v>-60.130718954248373</v>
      </c>
      <c r="AL13">
        <f t="shared" si="5"/>
        <v>12.317363567476198</v>
      </c>
      <c r="AM13">
        <f t="shared" si="8"/>
        <v>24.142032592253347</v>
      </c>
      <c r="AN13">
        <f t="shared" si="6"/>
        <v>-84.272751546501723</v>
      </c>
      <c r="AO13">
        <f t="shared" si="7"/>
        <v>-35.988686361995022</v>
      </c>
    </row>
    <row r="14" spans="1:41" ht="17.25" x14ac:dyDescent="0.25">
      <c r="A14" t="s">
        <v>41</v>
      </c>
      <c r="B14" t="s">
        <v>53</v>
      </c>
      <c r="C14" t="s">
        <v>43</v>
      </c>
      <c r="D14" t="s">
        <v>54</v>
      </c>
      <c r="E14" t="s">
        <v>45</v>
      </c>
      <c r="F14" s="8">
        <v>5</v>
      </c>
      <c r="G14" s="8">
        <v>1</v>
      </c>
      <c r="H14" s="8" t="s">
        <v>46</v>
      </c>
      <c r="I14" s="8" t="s">
        <v>47</v>
      </c>
      <c r="J14" s="8" t="s">
        <v>48</v>
      </c>
      <c r="K14" s="8">
        <v>60</v>
      </c>
      <c r="L14" s="8" t="s">
        <v>49</v>
      </c>
      <c r="M14" s="8">
        <v>1</v>
      </c>
      <c r="N14" s="8">
        <v>1</v>
      </c>
      <c r="O14" s="8">
        <v>10</v>
      </c>
      <c r="P14" s="8">
        <v>3</v>
      </c>
      <c r="Q14" s="8">
        <v>28.36</v>
      </c>
      <c r="R14" s="8">
        <v>16.989999999999998</v>
      </c>
      <c r="S14" s="8">
        <f>2*2.98</f>
        <v>5.96</v>
      </c>
      <c r="T14" s="8">
        <v>2.2999999999999998</v>
      </c>
      <c r="U14" s="8">
        <v>6</v>
      </c>
      <c r="V14" s="8">
        <v>6</v>
      </c>
      <c r="W14" s="8">
        <v>6</v>
      </c>
      <c r="X14" s="8">
        <v>6</v>
      </c>
      <c r="Y14" s="8">
        <f t="shared" si="0"/>
        <v>12</v>
      </c>
      <c r="Z14" s="8">
        <v>47.53</v>
      </c>
      <c r="AA14" s="8">
        <v>60</v>
      </c>
      <c r="AB14">
        <f t="shared" si="1"/>
        <v>1.2623606143488322</v>
      </c>
      <c r="AC14">
        <f t="shared" si="2"/>
        <v>35.800547022932882</v>
      </c>
      <c r="AD14">
        <f t="shared" si="2"/>
        <v>21.447506837786658</v>
      </c>
      <c r="AE14">
        <f t="shared" si="2"/>
        <v>7.5236692615190401</v>
      </c>
      <c r="AF14">
        <f t="shared" si="2"/>
        <v>2.9034294130023137</v>
      </c>
      <c r="AG14">
        <f t="shared" si="3"/>
        <v>18.429150684183977</v>
      </c>
      <c r="AH14">
        <f t="shared" si="3"/>
        <v>7.1119205660441507</v>
      </c>
      <c r="AI14" s="10"/>
      <c r="AJ14" s="10"/>
      <c r="AK14">
        <f t="shared" si="4"/>
        <v>-40.091678420310302</v>
      </c>
      <c r="AL14">
        <f t="shared" si="5"/>
        <v>14.976030555981851</v>
      </c>
      <c r="AM14">
        <f t="shared" si="8"/>
        <v>29.353019889724425</v>
      </c>
      <c r="AN14">
        <f t="shared" si="6"/>
        <v>-69.444698310034724</v>
      </c>
      <c r="AO14">
        <f t="shared" si="7"/>
        <v>-10.738658530585877</v>
      </c>
    </row>
    <row r="15" spans="1:41" ht="17.25" x14ac:dyDescent="0.25">
      <c r="A15" t="s">
        <v>41</v>
      </c>
      <c r="B15" t="s">
        <v>53</v>
      </c>
      <c r="C15" t="s">
        <v>43</v>
      </c>
      <c r="D15" t="s">
        <v>54</v>
      </c>
      <c r="E15" t="s">
        <v>45</v>
      </c>
      <c r="F15" s="8">
        <v>6</v>
      </c>
      <c r="G15" s="8">
        <v>1</v>
      </c>
      <c r="H15" s="8" t="s">
        <v>46</v>
      </c>
      <c r="I15" s="8" t="s">
        <v>47</v>
      </c>
      <c r="J15" s="8" t="s">
        <v>48</v>
      </c>
      <c r="K15" s="8">
        <v>60</v>
      </c>
      <c r="L15" s="8" t="s">
        <v>49</v>
      </c>
      <c r="M15" s="8">
        <v>1</v>
      </c>
      <c r="N15" s="8" t="s">
        <v>50</v>
      </c>
      <c r="O15" s="8">
        <v>10</v>
      </c>
      <c r="P15" s="8">
        <v>3</v>
      </c>
      <c r="Q15" s="8">
        <v>0.99</v>
      </c>
      <c r="R15" s="8">
        <v>0.75</v>
      </c>
      <c r="S15" s="8">
        <v>0.24</v>
      </c>
      <c r="T15" s="8">
        <v>0.28000000000000003</v>
      </c>
      <c r="U15" s="8">
        <v>6</v>
      </c>
      <c r="V15" s="8">
        <v>6</v>
      </c>
      <c r="W15" s="8">
        <v>6</v>
      </c>
      <c r="X15" s="8">
        <v>6</v>
      </c>
      <c r="Y15" s="8">
        <f t="shared" si="0"/>
        <v>12</v>
      </c>
      <c r="Z15" s="8">
        <v>1.87</v>
      </c>
      <c r="AA15" s="8">
        <v>60</v>
      </c>
      <c r="AB15">
        <f t="shared" si="1"/>
        <v>32.085561497326204</v>
      </c>
      <c r="AC15">
        <f t="shared" si="2"/>
        <v>31.764705882352942</v>
      </c>
      <c r="AD15">
        <f t="shared" si="2"/>
        <v>24.064171122994651</v>
      </c>
      <c r="AE15">
        <f t="shared" si="2"/>
        <v>7.7005347593582885</v>
      </c>
      <c r="AF15">
        <f t="shared" si="2"/>
        <v>8.9839572192513373</v>
      </c>
      <c r="AG15">
        <f t="shared" si="3"/>
        <v>18.862380906993454</v>
      </c>
      <c r="AH15">
        <f t="shared" si="3"/>
        <v>22.006111058159032</v>
      </c>
      <c r="AI15" s="10"/>
      <c r="AJ15" s="10"/>
      <c r="AK15">
        <f t="shared" si="4"/>
        <v>-24.242424242424249</v>
      </c>
      <c r="AL15">
        <f t="shared" si="5"/>
        <v>33.722529129914932</v>
      </c>
      <c r="AM15">
        <f t="shared" si="8"/>
        <v>66.09615709463327</v>
      </c>
      <c r="AN15">
        <f t="shared" si="6"/>
        <v>-90.338581337057519</v>
      </c>
      <c r="AO15">
        <f t="shared" si="7"/>
        <v>41.853732852209021</v>
      </c>
    </row>
    <row r="16" spans="1:41" ht="17.25" x14ac:dyDescent="0.25">
      <c r="A16" t="s">
        <v>41</v>
      </c>
      <c r="B16" t="s">
        <v>53</v>
      </c>
      <c r="C16" t="s">
        <v>43</v>
      </c>
      <c r="D16" t="s">
        <v>54</v>
      </c>
      <c r="E16" t="s">
        <v>45</v>
      </c>
      <c r="F16" s="8">
        <v>7</v>
      </c>
      <c r="G16" s="8">
        <v>1</v>
      </c>
      <c r="H16" s="8" t="s">
        <v>46</v>
      </c>
      <c r="I16" s="8" t="s">
        <v>47</v>
      </c>
      <c r="J16" s="8" t="s">
        <v>48</v>
      </c>
      <c r="K16" s="8">
        <v>60</v>
      </c>
      <c r="L16" s="8" t="s">
        <v>49</v>
      </c>
      <c r="M16" s="8">
        <v>1</v>
      </c>
      <c r="N16" s="8" t="s">
        <v>51</v>
      </c>
      <c r="O16" s="8">
        <v>10</v>
      </c>
      <c r="P16" s="8">
        <v>3</v>
      </c>
      <c r="Q16" s="8">
        <v>1.53</v>
      </c>
      <c r="R16" s="8">
        <v>0.72</v>
      </c>
      <c r="S16" s="8">
        <v>0.14000000000000001</v>
      </c>
      <c r="T16" s="8">
        <v>0.2</v>
      </c>
      <c r="U16" s="8">
        <v>6</v>
      </c>
      <c r="V16" s="8">
        <v>6</v>
      </c>
      <c r="W16" s="8">
        <v>6</v>
      </c>
      <c r="X16" s="8">
        <v>6</v>
      </c>
      <c r="Y16" s="8">
        <f t="shared" si="0"/>
        <v>12</v>
      </c>
      <c r="Z16" s="8">
        <v>1.87</v>
      </c>
      <c r="AA16" s="8">
        <v>60</v>
      </c>
      <c r="AB16">
        <f t="shared" si="1"/>
        <v>32.085561497326204</v>
      </c>
      <c r="AC16">
        <f t="shared" si="2"/>
        <v>49.090909090909093</v>
      </c>
      <c r="AD16">
        <f t="shared" si="2"/>
        <v>23.101604278074866</v>
      </c>
      <c r="AE16">
        <f t="shared" si="2"/>
        <v>4.4919786096256686</v>
      </c>
      <c r="AF16">
        <f t="shared" si="2"/>
        <v>6.4171122994652414</v>
      </c>
      <c r="AG16">
        <f t="shared" si="3"/>
        <v>11.003055529079516</v>
      </c>
      <c r="AH16">
        <f t="shared" si="3"/>
        <v>15.718650755827881</v>
      </c>
      <c r="AI16" s="10"/>
      <c r="AJ16" s="10"/>
      <c r="AK16">
        <f t="shared" si="4"/>
        <v>-52.941176470588239</v>
      </c>
      <c r="AL16">
        <f t="shared" si="5"/>
        <v>13.76286297382876</v>
      </c>
      <c r="AM16">
        <f t="shared" si="8"/>
        <v>26.97521142870437</v>
      </c>
      <c r="AN16">
        <f t="shared" si="6"/>
        <v>-79.916387899292602</v>
      </c>
      <c r="AO16">
        <f t="shared" si="7"/>
        <v>-25.965965041883869</v>
      </c>
    </row>
    <row r="17" spans="1:41" ht="17.25" x14ac:dyDescent="0.25">
      <c r="A17" t="s">
        <v>41</v>
      </c>
      <c r="B17" t="s">
        <v>53</v>
      </c>
      <c r="C17" t="s">
        <v>43</v>
      </c>
      <c r="D17" t="s">
        <v>55</v>
      </c>
      <c r="E17" t="s">
        <v>45</v>
      </c>
      <c r="F17" s="8">
        <v>5</v>
      </c>
      <c r="G17" s="8">
        <v>1</v>
      </c>
      <c r="H17" s="8" t="s">
        <v>46</v>
      </c>
      <c r="I17" s="8" t="s">
        <v>47</v>
      </c>
      <c r="J17" s="8" t="s">
        <v>48</v>
      </c>
      <c r="K17" s="8">
        <v>60</v>
      </c>
      <c r="L17" s="8" t="s">
        <v>49</v>
      </c>
      <c r="M17" s="8">
        <v>1</v>
      </c>
      <c r="N17" s="8">
        <v>1</v>
      </c>
      <c r="O17" s="8">
        <v>10</v>
      </c>
      <c r="P17" s="8">
        <v>3</v>
      </c>
      <c r="Q17" s="8">
        <v>28.36</v>
      </c>
      <c r="R17" s="8">
        <v>3.21</v>
      </c>
      <c r="S17" s="8">
        <f>2*2.98</f>
        <v>5.96</v>
      </c>
      <c r="T17" s="8">
        <v>2.87</v>
      </c>
      <c r="U17" s="8">
        <v>6</v>
      </c>
      <c r="V17" s="8">
        <v>6</v>
      </c>
      <c r="W17" s="8">
        <v>6</v>
      </c>
      <c r="X17" s="8">
        <v>6</v>
      </c>
      <c r="Y17" s="8">
        <f t="shared" si="0"/>
        <v>12</v>
      </c>
      <c r="Z17" s="8">
        <v>47.53</v>
      </c>
      <c r="AA17" s="8">
        <v>60</v>
      </c>
      <c r="AB17">
        <f t="shared" si="1"/>
        <v>1.2623606143488322</v>
      </c>
      <c r="AC17">
        <f t="shared" si="2"/>
        <v>35.800547022932882</v>
      </c>
      <c r="AD17">
        <f t="shared" si="2"/>
        <v>4.052177572059751</v>
      </c>
      <c r="AE17">
        <f t="shared" si="2"/>
        <v>7.5236692615190401</v>
      </c>
      <c r="AF17">
        <f t="shared" si="2"/>
        <v>3.6229749631811483</v>
      </c>
      <c r="AG17">
        <f t="shared" si="3"/>
        <v>18.429150684183977</v>
      </c>
      <c r="AH17">
        <f t="shared" si="3"/>
        <v>8.874440010672485</v>
      </c>
      <c r="AI17" s="10"/>
      <c r="AJ17" s="10"/>
      <c r="AK17">
        <f t="shared" si="4"/>
        <v>-88.681241184767273</v>
      </c>
      <c r="AL17">
        <f t="shared" si="5"/>
        <v>10.395687000175442</v>
      </c>
      <c r="AM17">
        <f t="shared" si="8"/>
        <v>20.375546520343867</v>
      </c>
      <c r="AN17">
        <f t="shared" si="6"/>
        <v>-109.05678770511113</v>
      </c>
      <c r="AO17">
        <f t="shared" si="7"/>
        <v>-68.305694664423413</v>
      </c>
    </row>
    <row r="18" spans="1:41" ht="17.25" x14ac:dyDescent="0.25">
      <c r="A18" t="s">
        <v>41</v>
      </c>
      <c r="B18" t="s">
        <v>53</v>
      </c>
      <c r="C18" t="s">
        <v>43</v>
      </c>
      <c r="D18" t="s">
        <v>55</v>
      </c>
      <c r="E18" t="s">
        <v>45</v>
      </c>
      <c r="F18" s="8">
        <v>6</v>
      </c>
      <c r="G18" s="8">
        <v>1</v>
      </c>
      <c r="H18" s="8" t="s">
        <v>46</v>
      </c>
      <c r="I18" s="8" t="s">
        <v>47</v>
      </c>
      <c r="J18" s="8" t="s">
        <v>48</v>
      </c>
      <c r="K18" s="8">
        <v>60</v>
      </c>
      <c r="L18" s="8" t="s">
        <v>49</v>
      </c>
      <c r="M18" s="8">
        <v>1</v>
      </c>
      <c r="N18" s="8" t="s">
        <v>50</v>
      </c>
      <c r="O18" s="8">
        <v>10</v>
      </c>
      <c r="P18" s="8">
        <v>3</v>
      </c>
      <c r="Q18" s="8">
        <v>0.99</v>
      </c>
      <c r="R18" s="8">
        <v>0.73</v>
      </c>
      <c r="S18" s="8">
        <v>0.24</v>
      </c>
      <c r="T18" s="8">
        <v>0.24</v>
      </c>
      <c r="U18" s="8">
        <v>6</v>
      </c>
      <c r="V18" s="8">
        <v>6</v>
      </c>
      <c r="W18" s="8">
        <v>6</v>
      </c>
      <c r="X18" s="8">
        <v>6</v>
      </c>
      <c r="Y18" s="8">
        <f t="shared" si="0"/>
        <v>12</v>
      </c>
      <c r="Z18" s="8">
        <v>1.87</v>
      </c>
      <c r="AA18" s="8">
        <v>60</v>
      </c>
      <c r="AB18">
        <f t="shared" si="1"/>
        <v>32.085561497326204</v>
      </c>
      <c r="AC18">
        <f t="shared" si="2"/>
        <v>31.764705882352942</v>
      </c>
      <c r="AD18">
        <f t="shared" si="2"/>
        <v>23.422459893048128</v>
      </c>
      <c r="AE18">
        <f t="shared" si="2"/>
        <v>7.7005347593582885</v>
      </c>
      <c r="AF18">
        <f t="shared" si="2"/>
        <v>7.7005347593582885</v>
      </c>
      <c r="AG18">
        <f t="shared" si="3"/>
        <v>18.862380906993454</v>
      </c>
      <c r="AH18">
        <f t="shared" si="3"/>
        <v>18.862380906993454</v>
      </c>
      <c r="AI18" s="10"/>
      <c r="AJ18" s="10"/>
      <c r="AK18">
        <f t="shared" si="4"/>
        <v>-26.262626262626267</v>
      </c>
      <c r="AL18">
        <f t="shared" si="5"/>
        <v>30.12037097605868</v>
      </c>
      <c r="AM18">
        <f t="shared" si="8"/>
        <v>59.035927113075012</v>
      </c>
      <c r="AN18">
        <f t="shared" si="6"/>
        <v>-85.298553375701275</v>
      </c>
      <c r="AO18">
        <f t="shared" si="7"/>
        <v>32.773300850448749</v>
      </c>
    </row>
    <row r="19" spans="1:41" ht="17.25" x14ac:dyDescent="0.25">
      <c r="A19" t="s">
        <v>41</v>
      </c>
      <c r="B19" t="s">
        <v>53</v>
      </c>
      <c r="C19" t="s">
        <v>43</v>
      </c>
      <c r="D19" t="s">
        <v>55</v>
      </c>
      <c r="E19" t="s">
        <v>45</v>
      </c>
      <c r="F19" s="8">
        <v>7</v>
      </c>
      <c r="G19" s="8">
        <v>1</v>
      </c>
      <c r="H19" s="8" t="s">
        <v>46</v>
      </c>
      <c r="I19" s="8" t="s">
        <v>47</v>
      </c>
      <c r="J19" s="8" t="s">
        <v>48</v>
      </c>
      <c r="K19" s="8">
        <v>60</v>
      </c>
      <c r="L19" s="8" t="s">
        <v>49</v>
      </c>
      <c r="M19" s="8">
        <v>1</v>
      </c>
      <c r="N19" s="8" t="s">
        <v>51</v>
      </c>
      <c r="O19" s="8">
        <v>10</v>
      </c>
      <c r="P19" s="8">
        <v>3</v>
      </c>
      <c r="Q19" s="8">
        <v>1.53</v>
      </c>
      <c r="R19" s="8">
        <v>0.61</v>
      </c>
      <c r="S19" s="8">
        <v>0.14000000000000001</v>
      </c>
      <c r="T19" s="8">
        <v>0.2</v>
      </c>
      <c r="U19" s="8">
        <v>6</v>
      </c>
      <c r="V19" s="8">
        <v>6</v>
      </c>
      <c r="W19" s="8">
        <v>6</v>
      </c>
      <c r="X19" s="8">
        <v>6</v>
      </c>
      <c r="Y19" s="8">
        <f t="shared" si="0"/>
        <v>12</v>
      </c>
      <c r="Z19" s="8">
        <v>1.87</v>
      </c>
      <c r="AA19" s="8">
        <v>60</v>
      </c>
      <c r="AB19">
        <f t="shared" si="1"/>
        <v>32.085561497326204</v>
      </c>
      <c r="AC19">
        <f t="shared" si="2"/>
        <v>49.090909090909093</v>
      </c>
      <c r="AD19">
        <f t="shared" si="2"/>
        <v>19.572192513368982</v>
      </c>
      <c r="AE19">
        <f t="shared" si="2"/>
        <v>4.4919786096256686</v>
      </c>
      <c r="AF19">
        <f t="shared" si="2"/>
        <v>6.4171122994652414</v>
      </c>
      <c r="AG19">
        <f t="shared" si="3"/>
        <v>11.003055529079516</v>
      </c>
      <c r="AH19">
        <f t="shared" si="3"/>
        <v>15.718650755827881</v>
      </c>
      <c r="AI19" s="10"/>
      <c r="AJ19" s="10"/>
      <c r="AK19">
        <f t="shared" si="4"/>
        <v>-60.130718954248373</v>
      </c>
      <c r="AL19">
        <f t="shared" si="5"/>
        <v>13.571425523981784</v>
      </c>
      <c r="AM19">
        <f t="shared" si="8"/>
        <v>26.599994027004296</v>
      </c>
      <c r="AN19">
        <f t="shared" si="6"/>
        <v>-86.730712981252665</v>
      </c>
      <c r="AO19">
        <f t="shared" si="7"/>
        <v>-33.53072492724408</v>
      </c>
    </row>
    <row r="20" spans="1:41" ht="17.25" x14ac:dyDescent="0.25">
      <c r="A20" t="s">
        <v>56</v>
      </c>
      <c r="B20" t="s">
        <v>57</v>
      </c>
      <c r="C20" t="s">
        <v>43</v>
      </c>
      <c r="D20" t="s">
        <v>44</v>
      </c>
      <c r="E20" t="s">
        <v>45</v>
      </c>
      <c r="F20" s="8">
        <v>50</v>
      </c>
      <c r="G20" s="8" t="s">
        <v>58</v>
      </c>
      <c r="H20" s="8" t="s">
        <v>46</v>
      </c>
      <c r="I20" s="8" t="s">
        <v>59</v>
      </c>
      <c r="J20" s="8" t="s">
        <v>48</v>
      </c>
      <c r="K20" s="8" t="s">
        <v>60</v>
      </c>
      <c r="L20" s="8" t="s">
        <v>60</v>
      </c>
      <c r="M20" s="8">
        <v>11</v>
      </c>
      <c r="N20" s="8">
        <v>1</v>
      </c>
      <c r="O20" s="8">
        <v>60</v>
      </c>
      <c r="P20" s="8">
        <v>3</v>
      </c>
      <c r="Q20" s="8">
        <v>25.63</v>
      </c>
      <c r="R20" s="8">
        <v>14.47</v>
      </c>
      <c r="S20" s="8">
        <f>2*0.69</f>
        <v>1.38</v>
      </c>
      <c r="T20" s="8">
        <v>4</v>
      </c>
      <c r="U20" s="8" t="s">
        <v>61</v>
      </c>
      <c r="V20" s="8" t="s">
        <v>61</v>
      </c>
      <c r="W20" s="8">
        <v>10</v>
      </c>
      <c r="X20" s="8">
        <v>10</v>
      </c>
      <c r="Y20" s="8">
        <f t="shared" si="0"/>
        <v>20</v>
      </c>
      <c r="Z20" s="8">
        <v>32.56</v>
      </c>
      <c r="AA20" s="8">
        <v>100</v>
      </c>
      <c r="AB20">
        <f t="shared" si="1"/>
        <v>3.071253071253071</v>
      </c>
      <c r="AC20">
        <f t="shared" si="2"/>
        <v>78.71621621621621</v>
      </c>
      <c r="AD20">
        <f t="shared" si="2"/>
        <v>44.441031941031937</v>
      </c>
      <c r="AE20">
        <f t="shared" si="2"/>
        <v>4.2383292383292375</v>
      </c>
      <c r="AF20">
        <f t="shared" si="2"/>
        <v>12.285012285012284</v>
      </c>
      <c r="AG20">
        <f t="shared" si="3"/>
        <v>13.402773866807012</v>
      </c>
      <c r="AH20">
        <f t="shared" si="3"/>
        <v>38.848619903788446</v>
      </c>
      <c r="AI20" s="10"/>
      <c r="AJ20" s="10"/>
      <c r="AK20">
        <f t="shared" si="4"/>
        <v>-43.542723371049554</v>
      </c>
      <c r="AL20">
        <f t="shared" si="5"/>
        <v>15.900001203354075</v>
      </c>
      <c r="AM20">
        <f t="shared" si="8"/>
        <v>31.164002358573985</v>
      </c>
      <c r="AN20">
        <f t="shared" si="6"/>
        <v>-74.706725729623543</v>
      </c>
      <c r="AO20">
        <f t="shared" si="7"/>
        <v>-12.37872101247557</v>
      </c>
    </row>
    <row r="21" spans="1:41" ht="17.25" x14ac:dyDescent="0.25">
      <c r="A21" t="s">
        <v>56</v>
      </c>
      <c r="B21" t="s">
        <v>57</v>
      </c>
      <c r="C21" t="s">
        <v>43</v>
      </c>
      <c r="D21" t="s">
        <v>52</v>
      </c>
      <c r="E21" t="s">
        <v>45</v>
      </c>
      <c r="F21" s="8">
        <v>50</v>
      </c>
      <c r="G21" s="8" t="s">
        <v>58</v>
      </c>
      <c r="H21" s="8" t="s">
        <v>46</v>
      </c>
      <c r="I21" s="8" t="s">
        <v>59</v>
      </c>
      <c r="J21" s="8" t="s">
        <v>48</v>
      </c>
      <c r="K21" s="8" t="s">
        <v>60</v>
      </c>
      <c r="L21" s="8" t="s">
        <v>60</v>
      </c>
      <c r="M21" s="8">
        <v>11</v>
      </c>
      <c r="N21" s="8">
        <v>1</v>
      </c>
      <c r="O21" s="8">
        <v>60</v>
      </c>
      <c r="P21" s="8">
        <v>3</v>
      </c>
      <c r="Q21" s="8">
        <v>25.63</v>
      </c>
      <c r="R21" s="8">
        <v>18.63</v>
      </c>
      <c r="S21" s="8">
        <f>2*0.69</f>
        <v>1.38</v>
      </c>
      <c r="T21" s="8">
        <f>2*1.39</f>
        <v>2.78</v>
      </c>
      <c r="U21" s="8" t="s">
        <v>61</v>
      </c>
      <c r="V21" s="8" t="s">
        <v>61</v>
      </c>
      <c r="W21" s="8">
        <v>10</v>
      </c>
      <c r="X21" s="8">
        <v>10</v>
      </c>
      <c r="Y21" s="8">
        <f t="shared" si="0"/>
        <v>20</v>
      </c>
      <c r="Z21" s="8">
        <v>32.56</v>
      </c>
      <c r="AA21" s="8">
        <v>100</v>
      </c>
      <c r="AB21">
        <f t="shared" si="1"/>
        <v>3.071253071253071</v>
      </c>
      <c r="AC21">
        <f t="shared" si="2"/>
        <v>78.71621621621621</v>
      </c>
      <c r="AD21">
        <f t="shared" si="2"/>
        <v>57.217444717444707</v>
      </c>
      <c r="AE21">
        <f t="shared" si="2"/>
        <v>4.2383292383292375</v>
      </c>
      <c r="AF21">
        <f t="shared" si="2"/>
        <v>8.5380835380835371</v>
      </c>
      <c r="AG21">
        <f t="shared" si="3"/>
        <v>13.402773866807012</v>
      </c>
      <c r="AH21">
        <f t="shared" si="3"/>
        <v>26.999790833132966</v>
      </c>
      <c r="AI21" s="10"/>
      <c r="AJ21" s="10"/>
      <c r="AK21">
        <f t="shared" si="4"/>
        <v>-27.311744049941485</v>
      </c>
      <c r="AL21">
        <f t="shared" si="5"/>
        <v>11.531161116045284</v>
      </c>
      <c r="AM21">
        <f t="shared" si="8"/>
        <v>22.601075787448757</v>
      </c>
      <c r="AN21">
        <f t="shared" si="6"/>
        <v>-49.912819837390245</v>
      </c>
      <c r="AO21">
        <f t="shared" si="7"/>
        <v>-4.7106682624927281</v>
      </c>
    </row>
    <row r="22" spans="1:41" ht="17.25" x14ac:dyDescent="0.25">
      <c r="A22" t="s">
        <v>56</v>
      </c>
      <c r="B22" t="s">
        <v>62</v>
      </c>
      <c r="C22" t="s">
        <v>43</v>
      </c>
      <c r="D22" t="s">
        <v>52</v>
      </c>
      <c r="E22" t="s">
        <v>45</v>
      </c>
      <c r="F22" s="8">
        <v>51</v>
      </c>
      <c r="G22" s="8" t="s">
        <v>58</v>
      </c>
      <c r="H22" s="8" t="s">
        <v>46</v>
      </c>
      <c r="I22" s="8" t="s">
        <v>59</v>
      </c>
      <c r="J22" s="8" t="s">
        <v>48</v>
      </c>
      <c r="K22" s="8" t="s">
        <v>60</v>
      </c>
      <c r="L22" s="8" t="s">
        <v>60</v>
      </c>
      <c r="M22" s="8">
        <v>11</v>
      </c>
      <c r="N22" s="8">
        <v>1</v>
      </c>
      <c r="O22" s="8">
        <v>60</v>
      </c>
      <c r="P22" s="8">
        <v>3</v>
      </c>
      <c r="Q22" s="8">
        <v>27.48</v>
      </c>
      <c r="R22" s="8">
        <v>15.47</v>
      </c>
      <c r="S22" s="8">
        <v>1.4</v>
      </c>
      <c r="T22" s="8">
        <v>2.2999999999999998</v>
      </c>
      <c r="U22" s="8">
        <v>6</v>
      </c>
      <c r="V22" s="8">
        <v>6</v>
      </c>
      <c r="W22" s="8">
        <v>6</v>
      </c>
      <c r="X22" s="8">
        <v>6</v>
      </c>
      <c r="Y22" s="8">
        <f t="shared" si="0"/>
        <v>12</v>
      </c>
      <c r="Z22" s="8">
        <v>34.33</v>
      </c>
      <c r="AA22" s="8">
        <v>100</v>
      </c>
      <c r="AB22">
        <f t="shared" si="1"/>
        <v>2.9129041654529568</v>
      </c>
      <c r="AC22">
        <f t="shared" si="2"/>
        <v>80.046606466647262</v>
      </c>
      <c r="AD22">
        <f t="shared" si="2"/>
        <v>45.062627439557247</v>
      </c>
      <c r="AE22">
        <f t="shared" si="2"/>
        <v>4.0780658316341389</v>
      </c>
      <c r="AF22">
        <f t="shared" si="2"/>
        <v>6.6996795805418001</v>
      </c>
      <c r="AG22">
        <f t="shared" si="3"/>
        <v>9.9891804249823739</v>
      </c>
      <c r="AH22">
        <f t="shared" si="3"/>
        <v>16.410796412471043</v>
      </c>
      <c r="AI22" s="10"/>
      <c r="AJ22" s="10"/>
      <c r="AK22">
        <f t="shared" si="4"/>
        <v>-43.704512372634646</v>
      </c>
      <c r="AL22">
        <f t="shared" si="5"/>
        <v>8.8474805467787103</v>
      </c>
      <c r="AM22">
        <f t="shared" si="8"/>
        <v>17.341061871686271</v>
      </c>
      <c r="AN22">
        <f t="shared" si="6"/>
        <v>-61.045574244320918</v>
      </c>
      <c r="AO22">
        <f t="shared" si="7"/>
        <v>-26.363450500948375</v>
      </c>
    </row>
    <row r="23" spans="1:41" ht="17.25" x14ac:dyDescent="0.25">
      <c r="A23" t="s">
        <v>56</v>
      </c>
      <c r="B23" t="s">
        <v>63</v>
      </c>
      <c r="C23" t="s">
        <v>43</v>
      </c>
      <c r="D23" t="s">
        <v>52</v>
      </c>
      <c r="E23" t="s">
        <v>45</v>
      </c>
      <c r="F23" s="8">
        <v>52</v>
      </c>
      <c r="G23" s="8" t="s">
        <v>58</v>
      </c>
      <c r="H23" s="8" t="s">
        <v>46</v>
      </c>
      <c r="I23" s="8" t="s">
        <v>59</v>
      </c>
      <c r="J23" s="8" t="s">
        <v>48</v>
      </c>
      <c r="K23" s="8" t="s">
        <v>60</v>
      </c>
      <c r="L23" s="8" t="s">
        <v>60</v>
      </c>
      <c r="M23" s="8">
        <v>11</v>
      </c>
      <c r="N23" s="8">
        <v>1</v>
      </c>
      <c r="O23" s="8">
        <v>60</v>
      </c>
      <c r="P23" s="8">
        <v>3</v>
      </c>
      <c r="Q23" s="8">
        <v>25.87</v>
      </c>
      <c r="R23" s="8">
        <v>10.02</v>
      </c>
      <c r="S23" s="8">
        <f>2*0.38</f>
        <v>0.76</v>
      </c>
      <c r="T23" s="8">
        <v>2.2999999999999998</v>
      </c>
      <c r="U23" s="8">
        <v>6</v>
      </c>
      <c r="V23" s="8">
        <v>6</v>
      </c>
      <c r="W23" s="8">
        <v>6</v>
      </c>
      <c r="X23" s="8">
        <v>6</v>
      </c>
      <c r="Y23" s="8">
        <f t="shared" si="0"/>
        <v>12</v>
      </c>
      <c r="Z23" s="8">
        <v>33.090000000000003</v>
      </c>
      <c r="AA23" s="8">
        <v>100</v>
      </c>
      <c r="AB23">
        <f t="shared" si="1"/>
        <v>3.0220610456331216</v>
      </c>
      <c r="AC23">
        <f t="shared" si="2"/>
        <v>78.180719250528853</v>
      </c>
      <c r="AD23">
        <f t="shared" si="2"/>
        <v>30.281051677243877</v>
      </c>
      <c r="AE23">
        <f t="shared" si="2"/>
        <v>2.2967663946811725</v>
      </c>
      <c r="AF23">
        <f t="shared" si="2"/>
        <v>6.9507404049561794</v>
      </c>
      <c r="AG23">
        <f t="shared" si="3"/>
        <v>5.6259057253406324</v>
      </c>
      <c r="AH23">
        <f t="shared" si="3"/>
        <v>17.025767326688754</v>
      </c>
      <c r="AI23" s="10"/>
      <c r="AJ23" s="10"/>
      <c r="AK23">
        <f t="shared" si="4"/>
        <v>-61.267877850792416</v>
      </c>
      <c r="AL23">
        <f t="shared" si="5"/>
        <v>8.9631252279974589</v>
      </c>
      <c r="AM23">
        <f t="shared" si="8"/>
        <v>17.56772544687502</v>
      </c>
      <c r="AN23">
        <f t="shared" si="6"/>
        <v>-78.835603297667433</v>
      </c>
      <c r="AO23">
        <f t="shared" si="7"/>
        <v>-43.7001524039174</v>
      </c>
    </row>
  </sheetData>
  <conditionalFormatting sqref="W2:X3">
    <cfRule type="cellIs" dxfId="6" priority="7" operator="lessThan">
      <formula>6</formula>
    </cfRule>
  </conditionalFormatting>
  <conditionalFormatting sqref="W4:X9">
    <cfRule type="cellIs" dxfId="5" priority="6" operator="lessThan">
      <formula>6</formula>
    </cfRule>
  </conditionalFormatting>
  <conditionalFormatting sqref="W10:X12">
    <cfRule type="cellIs" dxfId="4" priority="5" operator="lessThan">
      <formula>6</formula>
    </cfRule>
  </conditionalFormatting>
  <conditionalFormatting sqref="W13:X13">
    <cfRule type="cellIs" dxfId="3" priority="4" operator="lessThan">
      <formula>6</formula>
    </cfRule>
  </conditionalFormatting>
  <conditionalFormatting sqref="W14:X14">
    <cfRule type="cellIs" dxfId="2" priority="3" operator="lessThan">
      <formula>6</formula>
    </cfRule>
  </conditionalFormatting>
  <conditionalFormatting sqref="W22:X22">
    <cfRule type="cellIs" dxfId="1" priority="2" operator="lessThan">
      <formula>6</formula>
    </cfRule>
  </conditionalFormatting>
  <conditionalFormatting sqref="W23:X23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2015-11-26T14:36:25Z</dcterms:modified>
</cp:coreProperties>
</file>