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L2" i="1" l="1"/>
  <c r="AL6" i="1"/>
  <c r="AL42" i="1"/>
  <c r="AM4" i="1" l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2" i="1"/>
  <c r="AB59" i="1" l="1"/>
  <c r="Y59" i="1"/>
  <c r="AH58" i="1"/>
  <c r="AF58" i="1"/>
  <c r="AE58" i="1"/>
  <c r="AG58" i="1" s="1"/>
  <c r="AD58" i="1"/>
  <c r="AC58" i="1"/>
  <c r="AB58" i="1"/>
  <c r="Y58" i="1"/>
  <c r="AB57" i="1"/>
  <c r="AC57" i="1" s="1"/>
  <c r="Y57" i="1"/>
  <c r="AB56" i="1"/>
  <c r="Y56" i="1"/>
  <c r="AG55" i="1"/>
  <c r="AF55" i="1"/>
  <c r="AH55" i="1" s="1"/>
  <c r="AE55" i="1"/>
  <c r="AD55" i="1"/>
  <c r="AB55" i="1"/>
  <c r="AC55" i="1" s="1"/>
  <c r="Y55" i="1"/>
  <c r="AB54" i="1"/>
  <c r="Y54" i="1"/>
  <c r="AH53" i="1"/>
  <c r="AG53" i="1"/>
  <c r="AF53" i="1"/>
  <c r="AE53" i="1"/>
  <c r="AD53" i="1"/>
  <c r="AB53" i="1"/>
  <c r="AC53" i="1" s="1"/>
  <c r="Y53" i="1"/>
  <c r="AB52" i="1"/>
  <c r="Y52" i="1"/>
  <c r="AG51" i="1"/>
  <c r="AB51" i="1"/>
  <c r="AE51" i="1" s="1"/>
  <c r="Y51" i="1"/>
  <c r="AK50" i="1"/>
  <c r="AH50" i="1"/>
  <c r="AG50" i="1"/>
  <c r="AF50" i="1"/>
  <c r="AE50" i="1"/>
  <c r="AD50" i="1"/>
  <c r="AC50" i="1"/>
  <c r="AB50" i="1"/>
  <c r="Y50" i="1"/>
  <c r="AB49" i="1"/>
  <c r="AF49" i="1" s="1"/>
  <c r="AH49" i="1" s="1"/>
  <c r="Y49" i="1"/>
  <c r="AF48" i="1"/>
  <c r="AH48" i="1" s="1"/>
  <c r="AB48" i="1"/>
  <c r="AD48" i="1" s="1"/>
  <c r="Y48" i="1"/>
  <c r="AB47" i="1"/>
  <c r="AF47" i="1" s="1"/>
  <c r="AH47" i="1" s="1"/>
  <c r="Y47" i="1"/>
  <c r="AH46" i="1"/>
  <c r="AE46" i="1"/>
  <c r="AG46" i="1" s="1"/>
  <c r="AB46" i="1"/>
  <c r="AF46" i="1" s="1"/>
  <c r="Y46" i="1"/>
  <c r="AB45" i="1"/>
  <c r="Y45" i="1"/>
  <c r="AF44" i="1"/>
  <c r="AH44" i="1" s="1"/>
  <c r="AE44" i="1"/>
  <c r="AG44" i="1" s="1"/>
  <c r="AD44" i="1"/>
  <c r="AB44" i="1"/>
  <c r="AC44" i="1" s="1"/>
  <c r="Y44" i="1"/>
  <c r="AB43" i="1"/>
  <c r="AC43" i="1" s="1"/>
  <c r="Y43" i="1"/>
  <c r="AF42" i="1"/>
  <c r="AH42" i="1" s="1"/>
  <c r="AE42" i="1"/>
  <c r="AG42" i="1" s="1"/>
  <c r="AD42" i="1"/>
  <c r="AC42" i="1"/>
  <c r="AB42" i="1"/>
  <c r="Y42" i="1"/>
  <c r="AB41" i="1"/>
  <c r="Y41" i="1"/>
  <c r="T41" i="1"/>
  <c r="AG40" i="1"/>
  <c r="AF40" i="1"/>
  <c r="AH40" i="1" s="1"/>
  <c r="AD40" i="1"/>
  <c r="AC40" i="1"/>
  <c r="AB40" i="1"/>
  <c r="AE40" i="1" s="1"/>
  <c r="Y40" i="1"/>
  <c r="T40" i="1"/>
  <c r="AH39" i="1"/>
  <c r="AD39" i="1"/>
  <c r="AB39" i="1"/>
  <c r="Y39" i="1"/>
  <c r="T39" i="1"/>
  <c r="AF39" i="1" s="1"/>
  <c r="AF38" i="1"/>
  <c r="AH38" i="1" s="1"/>
  <c r="AE38" i="1"/>
  <c r="AG38" i="1" s="1"/>
  <c r="AD38" i="1"/>
  <c r="AB38" i="1"/>
  <c r="AC38" i="1" s="1"/>
  <c r="Y38" i="1"/>
  <c r="AB37" i="1"/>
  <c r="Y37" i="1"/>
  <c r="AF36" i="1"/>
  <c r="AH36" i="1" s="1"/>
  <c r="AD36" i="1"/>
  <c r="AB36" i="1"/>
  <c r="AC36" i="1" s="1"/>
  <c r="Y36" i="1"/>
  <c r="T36" i="1"/>
  <c r="S36" i="1"/>
  <c r="AE36" i="1" s="1"/>
  <c r="AG36" i="1" s="1"/>
  <c r="AF35" i="1"/>
  <c r="AH35" i="1" s="1"/>
  <c r="AE35" i="1"/>
  <c r="AG35" i="1" s="1"/>
  <c r="AD35" i="1"/>
  <c r="AC35" i="1"/>
  <c r="AB35" i="1"/>
  <c r="Y35" i="1"/>
  <c r="T35" i="1"/>
  <c r="S35" i="1"/>
  <c r="AC34" i="1"/>
  <c r="AB34" i="1"/>
  <c r="Y34" i="1"/>
  <c r="AH33" i="1"/>
  <c r="AE33" i="1"/>
  <c r="AG33" i="1" s="1"/>
  <c r="AD33" i="1"/>
  <c r="AC33" i="1"/>
  <c r="AB33" i="1"/>
  <c r="AF33" i="1" s="1"/>
  <c r="Y33" i="1"/>
  <c r="AB32" i="1"/>
  <c r="Y32" i="1"/>
  <c r="AF31" i="1"/>
  <c r="AH31" i="1" s="1"/>
  <c r="AE31" i="1"/>
  <c r="AG31" i="1" s="1"/>
  <c r="AD31" i="1"/>
  <c r="AB31" i="1"/>
  <c r="AC31" i="1" s="1"/>
  <c r="Y31" i="1"/>
  <c r="AG30" i="1"/>
  <c r="AF30" i="1"/>
  <c r="AH30" i="1" s="1"/>
  <c r="AB30" i="1"/>
  <c r="AE30" i="1" s="1"/>
  <c r="Y30" i="1"/>
  <c r="AK29" i="1"/>
  <c r="AF29" i="1"/>
  <c r="AH29" i="1" s="1"/>
  <c r="AE29" i="1"/>
  <c r="AG29" i="1" s="1"/>
  <c r="AD29" i="1"/>
  <c r="AC29" i="1"/>
  <c r="AB29" i="1"/>
  <c r="Y29" i="1"/>
  <c r="AF28" i="1"/>
  <c r="AH28" i="1" s="1"/>
  <c r="AB28" i="1"/>
  <c r="Y28" i="1"/>
  <c r="AF27" i="1"/>
  <c r="AH27" i="1" s="1"/>
  <c r="AB27" i="1"/>
  <c r="AD27" i="1" s="1"/>
  <c r="Y27" i="1"/>
  <c r="AL26" i="1"/>
  <c r="AH26" i="1"/>
  <c r="AG26" i="1"/>
  <c r="AF26" i="1"/>
  <c r="AE26" i="1"/>
  <c r="AD26" i="1"/>
  <c r="AB26" i="1"/>
  <c r="AC26" i="1" s="1"/>
  <c r="Y26" i="1"/>
  <c r="AB25" i="1"/>
  <c r="AF25" i="1" s="1"/>
  <c r="AH25" i="1" s="1"/>
  <c r="Y25" i="1"/>
  <c r="AF24" i="1"/>
  <c r="AH24" i="1" s="1"/>
  <c r="AE24" i="1"/>
  <c r="AG24" i="1" s="1"/>
  <c r="AD24" i="1"/>
  <c r="AL24" i="1" s="1"/>
  <c r="AB24" i="1"/>
  <c r="AC24" i="1" s="1"/>
  <c r="Y24" i="1"/>
  <c r="AD23" i="1"/>
  <c r="AC23" i="1"/>
  <c r="AB23" i="1"/>
  <c r="Y23" i="1"/>
  <c r="AG22" i="1"/>
  <c r="AF22" i="1"/>
  <c r="AH22" i="1" s="1"/>
  <c r="AD22" i="1"/>
  <c r="AB22" i="1"/>
  <c r="AE22" i="1" s="1"/>
  <c r="Y22" i="1"/>
  <c r="AK21" i="1"/>
  <c r="AH21" i="1"/>
  <c r="AG21" i="1"/>
  <c r="AF21" i="1"/>
  <c r="AE21" i="1"/>
  <c r="AD21" i="1"/>
  <c r="AC21" i="1"/>
  <c r="AB21" i="1"/>
  <c r="Y21" i="1"/>
  <c r="AB20" i="1"/>
  <c r="AF20" i="1" s="1"/>
  <c r="AH20" i="1" s="1"/>
  <c r="Y20" i="1"/>
  <c r="AB19" i="1"/>
  <c r="Y19" i="1"/>
  <c r="AF18" i="1"/>
  <c r="AH18" i="1" s="1"/>
  <c r="AE18" i="1"/>
  <c r="AG18" i="1" s="1"/>
  <c r="AD18" i="1"/>
  <c r="AC18" i="1"/>
  <c r="AB18" i="1"/>
  <c r="Y18" i="1"/>
  <c r="T18" i="1"/>
  <c r="S18" i="1"/>
  <c r="AB17" i="1"/>
  <c r="Y17" i="1"/>
  <c r="S17" i="1"/>
  <c r="AH16" i="1"/>
  <c r="AE16" i="1"/>
  <c r="AG16" i="1" s="1"/>
  <c r="AD16" i="1"/>
  <c r="AL16" i="1" s="1"/>
  <c r="AB16" i="1"/>
  <c r="AC16" i="1" s="1"/>
  <c r="Y16" i="1"/>
  <c r="T16" i="1"/>
  <c r="AF16" i="1" s="1"/>
  <c r="S16" i="1"/>
  <c r="AF15" i="1"/>
  <c r="AH15" i="1" s="1"/>
  <c r="AD15" i="1"/>
  <c r="AB15" i="1"/>
  <c r="AC15" i="1" s="1"/>
  <c r="Y15" i="1"/>
  <c r="S15" i="1"/>
  <c r="AB14" i="1"/>
  <c r="Y14" i="1"/>
  <c r="S14" i="1"/>
  <c r="AE14" i="1" s="1"/>
  <c r="AG14" i="1" s="1"/>
  <c r="AB13" i="1"/>
  <c r="AF13" i="1" s="1"/>
  <c r="AH13" i="1" s="1"/>
  <c r="Y13" i="1"/>
  <c r="T13" i="1"/>
  <c r="S13" i="1"/>
  <c r="AE12" i="1"/>
  <c r="AG12" i="1" s="1"/>
  <c r="AD12" i="1"/>
  <c r="AB12" i="1"/>
  <c r="AF12" i="1" s="1"/>
  <c r="AH12" i="1" s="1"/>
  <c r="Y12" i="1"/>
  <c r="T12" i="1"/>
  <c r="S12" i="1"/>
  <c r="AB11" i="1"/>
  <c r="Y11" i="1"/>
  <c r="T11" i="1"/>
  <c r="AF11" i="1" s="1"/>
  <c r="AH11" i="1" s="1"/>
  <c r="S11" i="1"/>
  <c r="AH10" i="1"/>
  <c r="AE10" i="1"/>
  <c r="AG10" i="1" s="1"/>
  <c r="AD10" i="1"/>
  <c r="AL10" i="1" s="1"/>
  <c r="AB10" i="1"/>
  <c r="AC10" i="1" s="1"/>
  <c r="Y10" i="1"/>
  <c r="T10" i="1"/>
  <c r="AF10" i="1" s="1"/>
  <c r="S10" i="1"/>
  <c r="AF9" i="1"/>
  <c r="AH9" i="1" s="1"/>
  <c r="AB9" i="1"/>
  <c r="AD9" i="1" s="1"/>
  <c r="Y9" i="1"/>
  <c r="T9" i="1"/>
  <c r="S9" i="1"/>
  <c r="AB8" i="1"/>
  <c r="Y8" i="1"/>
  <c r="AB7" i="1"/>
  <c r="AE7" i="1" s="1"/>
  <c r="AG7" i="1" s="1"/>
  <c r="Y7" i="1"/>
  <c r="T7" i="1"/>
  <c r="S7" i="1"/>
  <c r="AB6" i="1"/>
  <c r="AF6" i="1" s="1"/>
  <c r="AH6" i="1" s="1"/>
  <c r="Y6" i="1"/>
  <c r="T6" i="1"/>
  <c r="S6" i="1"/>
  <c r="AB5" i="1"/>
  <c r="Y5" i="1"/>
  <c r="T5" i="1"/>
  <c r="S5" i="1"/>
  <c r="AH4" i="1"/>
  <c r="AE4" i="1"/>
  <c r="AG4" i="1" s="1"/>
  <c r="AD4" i="1"/>
  <c r="AB4" i="1"/>
  <c r="AF4" i="1" s="1"/>
  <c r="Y4" i="1"/>
  <c r="AB3" i="1"/>
  <c r="Y3" i="1"/>
  <c r="AI2" i="1"/>
  <c r="AB2" i="1"/>
  <c r="Y2" i="1"/>
  <c r="T2" i="1"/>
  <c r="AF2" i="1" s="1"/>
  <c r="AH2" i="1" s="1"/>
  <c r="S2" i="1"/>
  <c r="AE2" i="1" s="1"/>
  <c r="AG2" i="1" s="1"/>
  <c r="AL12" i="1" l="1"/>
  <c r="AE5" i="1"/>
  <c r="AG5" i="1" s="1"/>
  <c r="AD5" i="1"/>
  <c r="AC7" i="1"/>
  <c r="AD19" i="1"/>
  <c r="AE19" i="1"/>
  <c r="AG19" i="1" s="1"/>
  <c r="AC19" i="1"/>
  <c r="AC5" i="1"/>
  <c r="AD8" i="1"/>
  <c r="AF8" i="1"/>
  <c r="AH8" i="1" s="1"/>
  <c r="AE8" i="1"/>
  <c r="AG8" i="1" s="1"/>
  <c r="AF19" i="1"/>
  <c r="AH19" i="1" s="1"/>
  <c r="AL40" i="1"/>
  <c r="AK40" i="1"/>
  <c r="AC45" i="1"/>
  <c r="AF45" i="1"/>
  <c r="AH45" i="1" s="1"/>
  <c r="AC47" i="1"/>
  <c r="AC49" i="1"/>
  <c r="AE11" i="1"/>
  <c r="AG11" i="1" s="1"/>
  <c r="AD11" i="1"/>
  <c r="AC13" i="1"/>
  <c r="AF17" i="1"/>
  <c r="AH17" i="1" s="1"/>
  <c r="AE17" i="1"/>
  <c r="AG17" i="1" s="1"/>
  <c r="AD20" i="1"/>
  <c r="AC25" i="1"/>
  <c r="AK42" i="1"/>
  <c r="AL44" i="1"/>
  <c r="AD45" i="1"/>
  <c r="AD47" i="1"/>
  <c r="AD49" i="1"/>
  <c r="AE59" i="1"/>
  <c r="AG59" i="1" s="1"/>
  <c r="AD59" i="1"/>
  <c r="AK15" i="1"/>
  <c r="AL22" i="1"/>
  <c r="AK22" i="1"/>
  <c r="AL31" i="1"/>
  <c r="AK31" i="1"/>
  <c r="AL33" i="1"/>
  <c r="AK33" i="1"/>
  <c r="AK18" i="1"/>
  <c r="AE41" i="1"/>
  <c r="AG41" i="1" s="1"/>
  <c r="AD41" i="1"/>
  <c r="AD7" i="1"/>
  <c r="AK12" i="1"/>
  <c r="AC20" i="1"/>
  <c r="AF57" i="1"/>
  <c r="AH57" i="1" s="1"/>
  <c r="AE57" i="1"/>
  <c r="AG57" i="1" s="1"/>
  <c r="AF7" i="1"/>
  <c r="AH7" i="1" s="1"/>
  <c r="AE43" i="1"/>
  <c r="AG43" i="1" s="1"/>
  <c r="AF43" i="1"/>
  <c r="AH43" i="1" s="1"/>
  <c r="AD43" i="1"/>
  <c r="AC8" i="1"/>
  <c r="AC41" i="1"/>
  <c r="AL55" i="1"/>
  <c r="AD2" i="1"/>
  <c r="AC2" i="1"/>
  <c r="AF5" i="1"/>
  <c r="AH5" i="1" s="1"/>
  <c r="AL15" i="1"/>
  <c r="AK23" i="1"/>
  <c r="AL35" i="1"/>
  <c r="AC11" i="1"/>
  <c r="AD13" i="1"/>
  <c r="AC17" i="1"/>
  <c r="AL18" i="1"/>
  <c r="AE20" i="1"/>
  <c r="AG20" i="1" s="1"/>
  <c r="AD25" i="1"/>
  <c r="AE45" i="1"/>
  <c r="AG45" i="1" s="1"/>
  <c r="AE47" i="1"/>
  <c r="AG47" i="1" s="1"/>
  <c r="AE49" i="1"/>
  <c r="AG49" i="1" s="1"/>
  <c r="AF52" i="1"/>
  <c r="AH52" i="1" s="1"/>
  <c r="AE52" i="1"/>
  <c r="AG52" i="1" s="1"/>
  <c r="AD52" i="1"/>
  <c r="AF54" i="1"/>
  <c r="AH54" i="1" s="1"/>
  <c r="AE54" i="1"/>
  <c r="AG54" i="1" s="1"/>
  <c r="AD56" i="1"/>
  <c r="AC56" i="1"/>
  <c r="AD57" i="1"/>
  <c r="AC59" i="1"/>
  <c r="AC3" i="1"/>
  <c r="AF3" i="1"/>
  <c r="AH3" i="1" s="1"/>
  <c r="AC6" i="1"/>
  <c r="AK10" i="1"/>
  <c r="AE13" i="1"/>
  <c r="AG13" i="1" s="1"/>
  <c r="AC14" i="1"/>
  <c r="AD14" i="1"/>
  <c r="AD17" i="1"/>
  <c r="AE25" i="1"/>
  <c r="AG25" i="1" s="1"/>
  <c r="AK26" i="1"/>
  <c r="AF37" i="1"/>
  <c r="AH37" i="1" s="1"/>
  <c r="AE37" i="1"/>
  <c r="AG37" i="1" s="1"/>
  <c r="AC51" i="1"/>
  <c r="AC52" i="1"/>
  <c r="AL53" i="1"/>
  <c r="AK53" i="1"/>
  <c r="AC54" i="1"/>
  <c r="AE56" i="1"/>
  <c r="AG56" i="1" s="1"/>
  <c r="AF59" i="1"/>
  <c r="AH59" i="1" s="1"/>
  <c r="AD3" i="1"/>
  <c r="AD6" i="1"/>
  <c r="AC9" i="1"/>
  <c r="AK9" i="1" s="1"/>
  <c r="AF14" i="1"/>
  <c r="AH14" i="1" s="1"/>
  <c r="AK16" i="1"/>
  <c r="AC27" i="1"/>
  <c r="AD28" i="1"/>
  <c r="AC28" i="1"/>
  <c r="AK35" i="1"/>
  <c r="AL36" i="1"/>
  <c r="AK36" i="1"/>
  <c r="AC37" i="1"/>
  <c r="AD51" i="1"/>
  <c r="AD54" i="1"/>
  <c r="AK55" i="1"/>
  <c r="AF56" i="1"/>
  <c r="AH56" i="1" s="1"/>
  <c r="AE3" i="1"/>
  <c r="AG3" i="1" s="1"/>
  <c r="AE6" i="1"/>
  <c r="AG6" i="1" s="1"/>
  <c r="AC12" i="1"/>
  <c r="AC22" i="1"/>
  <c r="AF23" i="1"/>
  <c r="AH23" i="1" s="1"/>
  <c r="AE23" i="1"/>
  <c r="AG23" i="1" s="1"/>
  <c r="AK24" i="1"/>
  <c r="AE27" i="1"/>
  <c r="AG27" i="1" s="1"/>
  <c r="AE28" i="1"/>
  <c r="AG28" i="1" s="1"/>
  <c r="AL29" i="1"/>
  <c r="AO29" i="1" s="1"/>
  <c r="AC32" i="1"/>
  <c r="AF32" i="1"/>
  <c r="AH32" i="1" s="1"/>
  <c r="AE32" i="1"/>
  <c r="AG32" i="1" s="1"/>
  <c r="AD32" i="1"/>
  <c r="AF34" i="1"/>
  <c r="AH34" i="1" s="1"/>
  <c r="AE34" i="1"/>
  <c r="AG34" i="1" s="1"/>
  <c r="AD34" i="1"/>
  <c r="AD37" i="1"/>
  <c r="AK38" i="1"/>
  <c r="AL38" i="1"/>
  <c r="AC39" i="1"/>
  <c r="AK39" i="1" s="1"/>
  <c r="AE39" i="1"/>
  <c r="AG39" i="1" s="1"/>
  <c r="AF41" i="1"/>
  <c r="AH41" i="1" s="1"/>
  <c r="AK44" i="1"/>
  <c r="AF51" i="1"/>
  <c r="AH51" i="1" s="1"/>
  <c r="AE9" i="1"/>
  <c r="AG9" i="1" s="1"/>
  <c r="AL21" i="1"/>
  <c r="AN21" i="1" s="1"/>
  <c r="AC30" i="1"/>
  <c r="AC46" i="1"/>
  <c r="AC48" i="1"/>
  <c r="AL50" i="1"/>
  <c r="AN50" i="1" s="1"/>
  <c r="AC4" i="1"/>
  <c r="AE15" i="1"/>
  <c r="AG15" i="1" s="1"/>
  <c r="AD30" i="1"/>
  <c r="AD46" i="1"/>
  <c r="AE48" i="1"/>
  <c r="AG48" i="1" s="1"/>
  <c r="AL58" i="1"/>
  <c r="AK58" i="1"/>
  <c r="AL46" i="1" l="1"/>
  <c r="AK46" i="1"/>
  <c r="AN38" i="1"/>
  <c r="AO38" i="1"/>
  <c r="AN36" i="1"/>
  <c r="AO36" i="1"/>
  <c r="AO33" i="1"/>
  <c r="AN33" i="1"/>
  <c r="AL5" i="1"/>
  <c r="AK5" i="1"/>
  <c r="AL30" i="1"/>
  <c r="AK30" i="1"/>
  <c r="AK37" i="1"/>
  <c r="AL37" i="1"/>
  <c r="AK6" i="1"/>
  <c r="AL56" i="1"/>
  <c r="AK56" i="1"/>
  <c r="AL49" i="1"/>
  <c r="AK49" i="1"/>
  <c r="AL20" i="1"/>
  <c r="AK20" i="1"/>
  <c r="AO50" i="1"/>
  <c r="AL8" i="1"/>
  <c r="AK8" i="1"/>
  <c r="AO21" i="1"/>
  <c r="AK34" i="1"/>
  <c r="AL34" i="1"/>
  <c r="AN35" i="1"/>
  <c r="AO35" i="1"/>
  <c r="AL3" i="1"/>
  <c r="AM3" i="1" s="1"/>
  <c r="AK3" i="1"/>
  <c r="AN10" i="1"/>
  <c r="AO10" i="1"/>
  <c r="AN29" i="1"/>
  <c r="AL43" i="1"/>
  <c r="AK43" i="1"/>
  <c r="AO31" i="1"/>
  <c r="AN31" i="1"/>
  <c r="AK47" i="1"/>
  <c r="AL47" i="1"/>
  <c r="AL23" i="1"/>
  <c r="AN23" i="1" s="1"/>
  <c r="AO12" i="1"/>
  <c r="AN12" i="1"/>
  <c r="AL45" i="1"/>
  <c r="AK45" i="1"/>
  <c r="AO40" i="1"/>
  <c r="AN40" i="1"/>
  <c r="AL9" i="1"/>
  <c r="AO9" i="1" s="1"/>
  <c r="AO58" i="1"/>
  <c r="AN58" i="1"/>
  <c r="AL48" i="1"/>
  <c r="AK48" i="1"/>
  <c r="AL32" i="1"/>
  <c r="AK32" i="1"/>
  <c r="AK54" i="1"/>
  <c r="AL54" i="1"/>
  <c r="AL27" i="1"/>
  <c r="AK27" i="1"/>
  <c r="AN42" i="1"/>
  <c r="AO42" i="1"/>
  <c r="AK11" i="1"/>
  <c r="AL11" i="1"/>
  <c r="AN16" i="1"/>
  <c r="AO16" i="1"/>
  <c r="AL19" i="1"/>
  <c r="AK19" i="1"/>
  <c r="AK4" i="1"/>
  <c r="AL4" i="1"/>
  <c r="AN44" i="1"/>
  <c r="AO44" i="1"/>
  <c r="AL25" i="1"/>
  <c r="AK25" i="1"/>
  <c r="AN24" i="1"/>
  <c r="AO24" i="1"/>
  <c r="AO55" i="1"/>
  <c r="AN55" i="1"/>
  <c r="AK28" i="1"/>
  <c r="AL28" i="1"/>
  <c r="AN26" i="1"/>
  <c r="AO26" i="1"/>
  <c r="AK52" i="1"/>
  <c r="AL52" i="1"/>
  <c r="AK7" i="1"/>
  <c r="AL7" i="1"/>
  <c r="AO22" i="1"/>
  <c r="AN22" i="1"/>
  <c r="AL41" i="1"/>
  <c r="AK41" i="1"/>
  <c r="AL51" i="1"/>
  <c r="AK51" i="1"/>
  <c r="AN53" i="1"/>
  <c r="AO53" i="1"/>
  <c r="AK17" i="1"/>
  <c r="AL17" i="1"/>
  <c r="AK2" i="1"/>
  <c r="AO15" i="1"/>
  <c r="AN15" i="1"/>
  <c r="AL14" i="1"/>
  <c r="AK14" i="1"/>
  <c r="AK57" i="1"/>
  <c r="AL57" i="1"/>
  <c r="AK13" i="1"/>
  <c r="AL13" i="1"/>
  <c r="AO18" i="1"/>
  <c r="AN18" i="1"/>
  <c r="AL59" i="1"/>
  <c r="AK59" i="1"/>
  <c r="AL39" i="1"/>
  <c r="AO39" i="1" s="1"/>
  <c r="AO2" i="1" l="1"/>
  <c r="AN2" i="1"/>
  <c r="AO25" i="1"/>
  <c r="AN25" i="1"/>
  <c r="AO54" i="1"/>
  <c r="AN54" i="1"/>
  <c r="AN47" i="1"/>
  <c r="AO47" i="1"/>
  <c r="AN56" i="1"/>
  <c r="AO56" i="1"/>
  <c r="AO5" i="1"/>
  <c r="AN5" i="1"/>
  <c r="AO46" i="1"/>
  <c r="AN46" i="1"/>
  <c r="AO32" i="1"/>
  <c r="AN32" i="1"/>
  <c r="AN8" i="1"/>
  <c r="AO8" i="1"/>
  <c r="AO13" i="1"/>
  <c r="AN13" i="1"/>
  <c r="AO6" i="1"/>
  <c r="AN6" i="1"/>
  <c r="AN9" i="1"/>
  <c r="AO59" i="1"/>
  <c r="AN59" i="1"/>
  <c r="AO14" i="1"/>
  <c r="AN14" i="1"/>
  <c r="AN48" i="1"/>
  <c r="AO48" i="1"/>
  <c r="AO43" i="1"/>
  <c r="AN43" i="1"/>
  <c r="AO23" i="1"/>
  <c r="AN45" i="1"/>
  <c r="AO45" i="1"/>
  <c r="AO3" i="1"/>
  <c r="AN3" i="1"/>
  <c r="AN20" i="1"/>
  <c r="AO20" i="1"/>
  <c r="AN39" i="1"/>
  <c r="AO52" i="1"/>
  <c r="AN52" i="1"/>
  <c r="AN49" i="1"/>
  <c r="AO49" i="1"/>
  <c r="AO30" i="1"/>
  <c r="AN30" i="1"/>
  <c r="AO41" i="1"/>
  <c r="AN41" i="1"/>
  <c r="AO34" i="1"/>
  <c r="AN34" i="1"/>
  <c r="AN57" i="1"/>
  <c r="AO57" i="1"/>
  <c r="AO17" i="1"/>
  <c r="AN17" i="1"/>
  <c r="AO28" i="1"/>
  <c r="AN28" i="1"/>
  <c r="AO11" i="1"/>
  <c r="AN11" i="1"/>
  <c r="AN7" i="1"/>
  <c r="AO7" i="1"/>
  <c r="AN4" i="1"/>
  <c r="AO4" i="1"/>
  <c r="AO51" i="1"/>
  <c r="AN51" i="1"/>
  <c r="AN19" i="1"/>
  <c r="AO19" i="1"/>
  <c r="AN27" i="1"/>
  <c r="AO27" i="1"/>
  <c r="AO37" i="1"/>
  <c r="AN37" i="1"/>
</calcChain>
</file>

<file path=xl/sharedStrings.xml><?xml version="1.0" encoding="utf-8"?>
<sst xmlns="http://schemas.openxmlformats.org/spreadsheetml/2006/main" count="628" uniqueCount="145">
  <si>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</si>
  <si>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</si>
  <si>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</si>
  <si>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</si>
  <si>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</si>
  <si>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</si>
  <si>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</si>
  <si>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</si>
  <si>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</si>
  <si>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</si>
  <si>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</si>
  <si>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</si>
  <si>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</si>
  <si>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</si>
  <si>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</si>
  <si>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</si>
  <si>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</si>
  <si>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</si>
  <si>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</si>
  <si>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</si>
  <si>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</si>
  <si>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</si>
  <si>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</si>
  <si>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</si>
  <si>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</si>
  <si>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</si>
  <si>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</si>
  <si>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</si>
  <si>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</si>
  <si>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</si>
  <si>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</si>
  <si>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</si>
  <si>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</si>
  <si>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</si>
  <si>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</si>
  <si>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</si>
  <si>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</si>
  <si>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</si>
  <si>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</si>
  <si>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</si>
  <si>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</si>
  <si>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Beck 2000</t>
  </si>
  <si>
    <t>Figure 7</t>
  </si>
  <si>
    <t>rut</t>
  </si>
  <si>
    <r>
      <t>rut</t>
    </r>
    <r>
      <rPr>
        <vertAlign val="superscript"/>
        <sz val="11"/>
        <color theme="1"/>
        <rFont val="Calibri"/>
        <family val="2"/>
        <scheme val="minor"/>
      </rPr>
      <t>2080</t>
    </r>
  </si>
  <si>
    <t>ry</t>
  </si>
  <si>
    <t>BA-OCT</t>
  </si>
  <si>
    <t>21~24</t>
  </si>
  <si>
    <t>63~68</t>
  </si>
  <si>
    <t>AC</t>
  </si>
  <si>
    <t>2(Mass)</t>
  </si>
  <si>
    <t>2(Spaced)</t>
  </si>
  <si>
    <t>Blum 2009</t>
  </si>
  <si>
    <t>Figure 1-a</t>
  </si>
  <si>
    <r>
      <t>rut</t>
    </r>
    <r>
      <rPr>
        <vertAlign val="superscript"/>
        <sz val="11"/>
        <color theme="1"/>
        <rFont val="Calibri"/>
        <family val="2"/>
        <scheme val="minor"/>
      </rPr>
      <t>1</t>
    </r>
  </si>
  <si>
    <t>W1118 (isoCJ1)</t>
  </si>
  <si>
    <t>OCT-MCH</t>
  </si>
  <si>
    <t>immediately</t>
  </si>
  <si>
    <t>rut1/rut2080</t>
  </si>
  <si>
    <t>Buchanan 2010</t>
  </si>
  <si>
    <t>Figure 1-b</t>
  </si>
  <si>
    <t>w(CS10)</t>
  </si>
  <si>
    <t>BA-MCH</t>
  </si>
  <si>
    <t>65~75</t>
  </si>
  <si>
    <t>-</t>
  </si>
  <si>
    <t>Figure 2-a</t>
  </si>
  <si>
    <t>Cressy 2014</t>
  </si>
  <si>
    <t>Figure 3-a</t>
  </si>
  <si>
    <r>
      <t>rut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-</t>
    </r>
  </si>
  <si>
    <r>
      <t>rut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+</t>
    </r>
  </si>
  <si>
    <t>Figure 3-b</t>
  </si>
  <si>
    <t>Figure 3-d</t>
  </si>
  <si>
    <t>Guo 2000</t>
  </si>
  <si>
    <t>K33</t>
  </si>
  <si>
    <t>Han 1992</t>
  </si>
  <si>
    <t>ry506</t>
  </si>
  <si>
    <t>4~9</t>
  </si>
  <si>
    <r>
      <t>rut</t>
    </r>
    <r>
      <rPr>
        <vertAlign val="superscript"/>
        <sz val="11"/>
        <color theme="1"/>
        <rFont val="Calibri"/>
        <family val="2"/>
        <scheme val="minor"/>
      </rPr>
      <t>178</t>
    </r>
  </si>
  <si>
    <r>
      <t>rut</t>
    </r>
    <r>
      <rPr>
        <vertAlign val="superscript"/>
        <sz val="11"/>
        <color theme="1"/>
        <rFont val="Calibri"/>
        <family val="2"/>
        <scheme val="minor"/>
      </rPr>
      <t>1084</t>
    </r>
  </si>
  <si>
    <r>
      <t>rut</t>
    </r>
    <r>
      <rPr>
        <vertAlign val="superscript"/>
        <sz val="11"/>
        <color theme="1"/>
        <rFont val="Calibri"/>
        <family val="2"/>
        <scheme val="minor"/>
      </rPr>
      <t>2769</t>
    </r>
  </si>
  <si>
    <t>rut1951/rut1951</t>
  </si>
  <si>
    <t>ry506/ry506</t>
  </si>
  <si>
    <t>rut769/rut769</t>
  </si>
  <si>
    <t>Figure 2-b</t>
  </si>
  <si>
    <r>
      <t>rut</t>
    </r>
    <r>
      <rPr>
        <vertAlign val="superscript"/>
        <sz val="11"/>
        <color theme="1"/>
        <rFont val="Calibri"/>
        <family val="2"/>
        <scheme val="minor"/>
      </rPr>
      <t>178</t>
    </r>
    <r>
      <rPr>
        <sz val="11"/>
        <color theme="1"/>
        <rFont val="Calibri"/>
        <family val="2"/>
        <scheme val="minor"/>
      </rPr>
      <t>/rut</t>
    </r>
    <r>
      <rPr>
        <vertAlign val="superscript"/>
        <sz val="11"/>
        <color theme="1"/>
        <rFont val="Calibri"/>
        <family val="2"/>
        <scheme val="minor"/>
      </rPr>
      <t>1</t>
    </r>
  </si>
  <si>
    <r>
      <t>rut</t>
    </r>
    <r>
      <rPr>
        <vertAlign val="superscript"/>
        <sz val="11"/>
        <color theme="1"/>
        <rFont val="Calibri"/>
        <family val="2"/>
        <scheme val="minor"/>
      </rPr>
      <t>1084</t>
    </r>
    <r>
      <rPr>
        <sz val="11"/>
        <color theme="1"/>
        <rFont val="Calibri"/>
        <family val="2"/>
        <scheme val="minor"/>
      </rPr>
      <t>/rut</t>
    </r>
    <r>
      <rPr>
        <vertAlign val="superscript"/>
        <sz val="11"/>
        <color theme="1"/>
        <rFont val="Calibri"/>
        <family val="2"/>
        <scheme val="minor"/>
      </rPr>
      <t>1</t>
    </r>
  </si>
  <si>
    <r>
      <t>rut</t>
    </r>
    <r>
      <rPr>
        <vertAlign val="superscript"/>
        <sz val="11"/>
        <color theme="1"/>
        <rFont val="Calibri"/>
        <family val="2"/>
        <scheme val="minor"/>
      </rPr>
      <t>2769</t>
    </r>
    <r>
      <rPr>
        <sz val="11"/>
        <color theme="1"/>
        <rFont val="Calibri"/>
        <family val="2"/>
        <scheme val="minor"/>
      </rPr>
      <t>/rut</t>
    </r>
    <r>
      <rPr>
        <vertAlign val="superscript"/>
        <sz val="11"/>
        <color theme="1"/>
        <rFont val="Calibri"/>
        <family val="2"/>
        <scheme val="minor"/>
      </rPr>
      <t>1</t>
    </r>
  </si>
  <si>
    <t>Mao 2003</t>
  </si>
  <si>
    <r>
      <t>rut</t>
    </r>
    <r>
      <rPr>
        <vertAlign val="superscript"/>
        <sz val="11"/>
        <color theme="1"/>
        <rFont val="Calibri"/>
        <family val="2"/>
        <scheme val="minor"/>
      </rPr>
      <t>2080</t>
    </r>
    <r>
      <rPr>
        <sz val="11"/>
        <color theme="1"/>
        <rFont val="Calibri"/>
        <family val="2"/>
        <scheme val="minor"/>
      </rPr>
      <t>;12-1/UAS-rut on 2 (RU- 48 hrs)</t>
    </r>
  </si>
  <si>
    <t>Canton-S (RU- 48 hrs)</t>
  </si>
  <si>
    <t>x</t>
  </si>
  <si>
    <t>Figure 5-a</t>
  </si>
  <si>
    <r>
      <t>rut</t>
    </r>
    <r>
      <rPr>
        <vertAlign val="superscript"/>
        <sz val="11"/>
        <color theme="1"/>
        <rFont val="Calibri"/>
        <family val="2"/>
        <scheme val="minor"/>
      </rPr>
      <t>2080</t>
    </r>
    <r>
      <rPr>
        <sz val="11"/>
        <color theme="1"/>
        <rFont val="Calibri"/>
        <family val="2"/>
        <scheme val="minor"/>
      </rPr>
      <t>;12-1/UAS-rut on 2 (RU--)</t>
    </r>
  </si>
  <si>
    <t>Canton-S (RU--)</t>
  </si>
  <si>
    <t>4~6</t>
  </si>
  <si>
    <t>Scheunemann 2012</t>
  </si>
  <si>
    <t>Figure 1-d</t>
  </si>
  <si>
    <t>Canton-S</t>
  </si>
  <si>
    <t>EA-IAA</t>
  </si>
  <si>
    <t xml:space="preserve"> AC</t>
  </si>
  <si>
    <t>&gt;=8</t>
  </si>
  <si>
    <t>Scheunemann 2013</t>
  </si>
  <si>
    <t>Figure 1-e/Figure 1-f</t>
  </si>
  <si>
    <t xml:space="preserve"> DC</t>
  </si>
  <si>
    <t>6~8</t>
  </si>
  <si>
    <t>Zars 2000</t>
  </si>
  <si>
    <t>Figure 1</t>
  </si>
  <si>
    <r>
      <t>rut</t>
    </r>
    <r>
      <rPr>
        <vertAlign val="superscript"/>
        <sz val="11"/>
        <color theme="1"/>
        <rFont val="Calibri"/>
        <family val="2"/>
        <scheme val="minor"/>
      </rPr>
      <t>2080</t>
    </r>
    <r>
      <rPr>
        <sz val="11"/>
        <color theme="1"/>
        <rFont val="Calibri"/>
        <family val="2"/>
        <scheme val="minor"/>
      </rPr>
      <t>; UAS-rut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cDNA</t>
    </r>
  </si>
  <si>
    <t>Tully 1985</t>
  </si>
  <si>
    <t>Figure 10</t>
  </si>
  <si>
    <t>rutPS511</t>
  </si>
  <si>
    <t>Akalal 2006</t>
  </si>
  <si>
    <t>rut2080;17d-gal4</t>
  </si>
  <si>
    <t>CS;17d-gal4</t>
  </si>
  <si>
    <t>fill</t>
  </si>
  <si>
    <t>MCH-BA</t>
  </si>
  <si>
    <t>21~25</t>
  </si>
  <si>
    <t>60-70</t>
  </si>
  <si>
    <t>DC</t>
  </si>
  <si>
    <t>Figure 3-e</t>
  </si>
  <si>
    <t>MCH-OCT</t>
  </si>
  <si>
    <t>60-71</t>
  </si>
  <si>
    <t>Figure 3-f</t>
  </si>
  <si>
    <t>OCT-BA</t>
  </si>
  <si>
    <t>60-72</t>
  </si>
  <si>
    <t>rut2080;c739-gal4</t>
  </si>
  <si>
    <t>CS;c739-gal4</t>
  </si>
  <si>
    <t>60-68</t>
  </si>
  <si>
    <t>Figure 3-c</t>
  </si>
  <si>
    <t>60-69</t>
  </si>
  <si>
    <t>rut2080;c739-gal4;H24-GAL4</t>
  </si>
  <si>
    <t>CS;c739-gal4;H24-GAL4</t>
  </si>
  <si>
    <t>60-73</t>
  </si>
  <si>
    <t>Figure 5-b</t>
  </si>
  <si>
    <t>60-74</t>
  </si>
  <si>
    <t>Figure 5-c</t>
  </si>
  <si>
    <t>60-75</t>
  </si>
  <si>
    <t>rut2080;h24-gal4</t>
  </si>
  <si>
    <t>CS;h24-gal4</t>
  </si>
  <si>
    <t>Figure 2-c</t>
  </si>
  <si>
    <t>Figure 2-d</t>
  </si>
  <si>
    <t>rut2080;NP1131-gal4</t>
  </si>
  <si>
    <t>CS;NP1131-gal4</t>
  </si>
  <si>
    <t>Figure 2-e</t>
  </si>
  <si>
    <t>Figure 2-f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</si>
</sst>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14">
    <xf numFmtId="0" fontId="0" fillId="0" borderId="0" xfId="0"/>
    <xf numFmtId="0" fontId="3" fillId="3" borderId="2" xfId="2" applyFont="1" applyAlignment="1">
      <alignment wrapText="1"/>
    </xf>
    <xf numFmtId="0" fontId="3" fillId="3" borderId="2" xfId="2" applyFont="1" applyAlignment="1">
      <alignment horizontal="right" wrapText="1"/>
    </xf>
    <xf numFmtId="0" fontId="3" fillId="3" borderId="2" xfId="2" applyFont="1" applyAlignment="1">
      <alignment horizontal="center" wrapText="1"/>
    </xf>
    <xf numFmtId="0" fontId="3" fillId="3" borderId="3" xfId="2" applyFont="1" applyBorder="1" applyAlignment="1">
      <alignment horizontal="right" wrapText="1"/>
    </xf>
    <xf numFmtId="0" fontId="3" fillId="3" borderId="3" xfId="2" applyFont="1" applyBorder="1" applyAlignment="1">
      <alignment horizontal="center" wrapText="1"/>
    </xf>
    <xf numFmtId="0" fontId="3" fillId="3" borderId="3" xfId="2" applyFont="1" applyBorder="1" applyAlignment="1">
      <alignment wrapText="1"/>
    </xf>
    <xf numFmtId="0" fontId="3" fillId="3" borderId="3" xfId="2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0" borderId="0" xfId="0" applyNumberFormat="1"/>
    <xf numFmtId="0" fontId="1" fillId="2" borderId="1" xfId="1"/>
    <xf numFmtId="49" fontId="1" fillId="2" borderId="1" xfId="1" applyNumberFormat="1"/>
    <xf numFmtId="0" fontId="1" fillId="2" borderId="1" xfId="1" applyAlignment="1">
      <alignment horizontal="right"/>
    </xf>
    <xf numFmtId="0" fontId="0" fillId="0" borderId="0" xfId="0" applyAlignment="1">
      <alignment horizontal="center" vertical="center"/>
    </xf>
  </cellXfs>
  <cellStyles count="3">
    <cellStyle name="Calculation" xfId="1" builtinId="22"/>
    <cellStyle name="Check Cell" xfId="2" builtinId="23"/>
    <cellStyle name="Normal" xfId="0" builtinId="0"/>
  </cellStyles>
  <dxfs count="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abSelected="1" topLeftCell="M1" workbookViewId="0">
      <pane ySplit="1" topLeftCell="A44" activePane="bottomLeft" state="frozen"/>
      <selection activeCell="M1" sqref="M1"/>
      <selection pane="bottomLeft" activeCell="AH67" sqref="AH67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8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2</v>
      </c>
      <c r="G2" s="8">
        <v>1</v>
      </c>
      <c r="H2" s="8" t="s">
        <v>46</v>
      </c>
      <c r="I2" s="8" t="s">
        <v>47</v>
      </c>
      <c r="J2" s="8" t="s">
        <v>48</v>
      </c>
      <c r="K2" s="8">
        <v>60</v>
      </c>
      <c r="L2" s="8" t="s">
        <v>49</v>
      </c>
      <c r="M2" s="8">
        <v>1</v>
      </c>
      <c r="N2" s="8">
        <v>1</v>
      </c>
      <c r="O2" s="8">
        <v>10</v>
      </c>
      <c r="P2" s="8">
        <v>3</v>
      </c>
      <c r="Q2" s="8">
        <v>24.57</v>
      </c>
      <c r="R2" s="8">
        <v>14.47</v>
      </c>
      <c r="S2" s="8">
        <f>2*2.07</f>
        <v>4.1399999999999997</v>
      </c>
      <c r="T2" s="8">
        <f>2*4.36</f>
        <v>8.7200000000000006</v>
      </c>
      <c r="U2" s="8">
        <v>6</v>
      </c>
      <c r="V2" s="8">
        <v>6</v>
      </c>
      <c r="W2" s="8">
        <v>6</v>
      </c>
      <c r="X2" s="8">
        <v>6</v>
      </c>
      <c r="Y2" s="8">
        <f t="shared" ref="Y2:Y59" si="0">(W2+X2)</f>
        <v>12</v>
      </c>
      <c r="Z2" s="8">
        <v>37.43</v>
      </c>
      <c r="AA2" s="8">
        <v>60</v>
      </c>
      <c r="AB2">
        <f t="shared" ref="AB2:AB59" si="1">AA2/Z2</f>
        <v>1.6029922522041145</v>
      </c>
      <c r="AC2">
        <f t="shared" ref="AC2:AF33" si="2">(Q2*$AB2)</f>
        <v>39.38551963665509</v>
      </c>
      <c r="AD2">
        <f t="shared" si="2"/>
        <v>23.195297889393537</v>
      </c>
      <c r="AE2">
        <f t="shared" si="2"/>
        <v>6.6363879241250334</v>
      </c>
      <c r="AF2">
        <f t="shared" si="2"/>
        <v>13.978092439219878</v>
      </c>
      <c r="AG2">
        <f t="shared" ref="AG2:AH59" si="3">(AE2*SQRT(W2))</f>
        <v>16.255764149274416</v>
      </c>
      <c r="AH2">
        <f t="shared" si="3"/>
        <v>34.239194053544182</v>
      </c>
      <c r="AI2" s="13">
        <f>SUM(X2:X59)</f>
        <v>512</v>
      </c>
      <c r="AJ2" s="13">
        <v>58</v>
      </c>
      <c r="AK2">
        <f t="shared" ref="AK2:AK59" si="4">((AD2-AC2)/AC2)*100</f>
        <v>-41.107041107041105</v>
      </c>
      <c r="AL2">
        <f>(AD2/AC2)*SQRT((AF2/AD2)^2+(AE2/AC2)^2)*100</f>
        <v>36.851648536610199</v>
      </c>
      <c r="AM2">
        <f>1.96*AL2</f>
        <v>72.229231131755995</v>
      </c>
      <c r="AN2">
        <f t="shared" ref="AN2:AN59" si="5">AK2-AM2</f>
        <v>-113.33627223879711</v>
      </c>
      <c r="AO2">
        <f t="shared" ref="AO2:AO59" si="6">AK2+AM2</f>
        <v>31.122190024714889</v>
      </c>
    </row>
    <row r="3" spans="1:41" ht="17.25" x14ac:dyDescent="0.25">
      <c r="A3" t="s">
        <v>41</v>
      </c>
      <c r="B3" t="s">
        <v>42</v>
      </c>
      <c r="C3" t="s">
        <v>43</v>
      </c>
      <c r="D3" t="s">
        <v>44</v>
      </c>
      <c r="E3" t="s">
        <v>45</v>
      </c>
      <c r="F3" s="8">
        <v>3</v>
      </c>
      <c r="G3" s="8">
        <v>1</v>
      </c>
      <c r="H3" s="8" t="s">
        <v>46</v>
      </c>
      <c r="I3" s="8" t="s">
        <v>47</v>
      </c>
      <c r="J3" s="8" t="s">
        <v>48</v>
      </c>
      <c r="K3" s="8">
        <v>60</v>
      </c>
      <c r="L3" s="8" t="s">
        <v>49</v>
      </c>
      <c r="M3" s="8">
        <v>1</v>
      </c>
      <c r="N3" s="8" t="s">
        <v>50</v>
      </c>
      <c r="O3" s="8">
        <v>10</v>
      </c>
      <c r="P3" s="8">
        <v>3</v>
      </c>
      <c r="Q3" s="8">
        <v>0.95</v>
      </c>
      <c r="R3" s="8">
        <v>0.78</v>
      </c>
      <c r="S3" s="8">
        <v>0.22</v>
      </c>
      <c r="T3" s="8">
        <v>0.2</v>
      </c>
      <c r="U3" s="8">
        <v>6</v>
      </c>
      <c r="V3" s="8">
        <v>6</v>
      </c>
      <c r="W3" s="8">
        <v>6</v>
      </c>
      <c r="X3" s="8">
        <v>6</v>
      </c>
      <c r="Y3" s="8">
        <f t="shared" si="0"/>
        <v>12</v>
      </c>
      <c r="Z3" s="8">
        <v>1.48</v>
      </c>
      <c r="AA3" s="8">
        <v>60</v>
      </c>
      <c r="AB3">
        <f t="shared" si="1"/>
        <v>40.54054054054054</v>
      </c>
      <c r="AC3">
        <f t="shared" si="2"/>
        <v>38.513513513513509</v>
      </c>
      <c r="AD3">
        <f t="shared" si="2"/>
        <v>31.621621621621621</v>
      </c>
      <c r="AE3">
        <f t="shared" si="2"/>
        <v>8.9189189189189193</v>
      </c>
      <c r="AF3">
        <f t="shared" si="2"/>
        <v>8.1081081081081088</v>
      </c>
      <c r="AG3">
        <f t="shared" si="3"/>
        <v>21.846800408606722</v>
      </c>
      <c r="AH3">
        <f t="shared" si="3"/>
        <v>19.860727644187932</v>
      </c>
      <c r="AI3" s="13"/>
      <c r="AJ3" s="13"/>
      <c r="AK3">
        <f t="shared" si="4"/>
        <v>-17.894736842105257</v>
      </c>
      <c r="AL3">
        <f t="shared" ref="AL2:AL59" si="7">(AD3/AC3)*SQRT((AF3/AD3)^2+(AE3/AC3)^2)*100</f>
        <v>28.367936196036116</v>
      </c>
      <c r="AM3">
        <f t="shared" ref="AM3:AM59" si="8">1.96*AL3</f>
        <v>55.601154944230785</v>
      </c>
      <c r="AN3">
        <f t="shared" si="5"/>
        <v>-73.495891786336045</v>
      </c>
      <c r="AO3">
        <f t="shared" si="6"/>
        <v>37.706418102125525</v>
      </c>
    </row>
    <row r="4" spans="1:41" ht="17.25" x14ac:dyDescent="0.25">
      <c r="A4" t="s">
        <v>41</v>
      </c>
      <c r="B4" t="s">
        <v>42</v>
      </c>
      <c r="C4" t="s">
        <v>43</v>
      </c>
      <c r="D4" t="s">
        <v>44</v>
      </c>
      <c r="E4" t="s">
        <v>45</v>
      </c>
      <c r="F4" s="8">
        <v>4</v>
      </c>
      <c r="G4" s="8">
        <v>1</v>
      </c>
      <c r="H4" s="8" t="s">
        <v>46</v>
      </c>
      <c r="I4" s="8" t="s">
        <v>47</v>
      </c>
      <c r="J4" s="8" t="s">
        <v>48</v>
      </c>
      <c r="K4" s="8">
        <v>60</v>
      </c>
      <c r="L4" s="8" t="s">
        <v>49</v>
      </c>
      <c r="M4" s="8">
        <v>1</v>
      </c>
      <c r="N4" s="8" t="s">
        <v>51</v>
      </c>
      <c r="O4" s="8">
        <v>10</v>
      </c>
      <c r="P4" s="8">
        <v>3</v>
      </c>
      <c r="Q4" s="8">
        <v>1.25</v>
      </c>
      <c r="R4" s="8">
        <v>1.03</v>
      </c>
      <c r="S4" s="8">
        <v>0.1</v>
      </c>
      <c r="T4" s="8">
        <v>0.2</v>
      </c>
      <c r="U4" s="8">
        <v>6</v>
      </c>
      <c r="V4" s="8">
        <v>6</v>
      </c>
      <c r="W4" s="8">
        <v>6</v>
      </c>
      <c r="X4" s="8">
        <v>6</v>
      </c>
      <c r="Y4" s="8">
        <f t="shared" si="0"/>
        <v>12</v>
      </c>
      <c r="Z4" s="8">
        <v>1.48</v>
      </c>
      <c r="AA4" s="8">
        <v>60</v>
      </c>
      <c r="AB4">
        <f t="shared" si="1"/>
        <v>40.54054054054054</v>
      </c>
      <c r="AC4">
        <f t="shared" si="2"/>
        <v>50.675675675675677</v>
      </c>
      <c r="AD4">
        <f t="shared" si="2"/>
        <v>41.756756756756758</v>
      </c>
      <c r="AE4">
        <f t="shared" si="2"/>
        <v>4.0540540540540544</v>
      </c>
      <c r="AF4">
        <f t="shared" si="2"/>
        <v>8.1081081081081088</v>
      </c>
      <c r="AG4">
        <f t="shared" si="3"/>
        <v>9.9303638220939661</v>
      </c>
      <c r="AH4">
        <f t="shared" si="3"/>
        <v>19.860727644187932</v>
      </c>
      <c r="AI4" s="13"/>
      <c r="AJ4" s="13"/>
      <c r="AK4">
        <f t="shared" si="4"/>
        <v>-17.599999999999998</v>
      </c>
      <c r="AL4">
        <f t="shared" si="7"/>
        <v>17.304752641976712</v>
      </c>
      <c r="AM4">
        <f t="shared" si="8"/>
        <v>33.917315178274357</v>
      </c>
      <c r="AN4">
        <f t="shared" si="5"/>
        <v>-51.517315178274359</v>
      </c>
      <c r="AO4">
        <f t="shared" si="6"/>
        <v>16.31731517827436</v>
      </c>
    </row>
    <row r="5" spans="1:41" ht="17.25" x14ac:dyDescent="0.25">
      <c r="A5" t="s">
        <v>52</v>
      </c>
      <c r="B5" t="s">
        <v>53</v>
      </c>
      <c r="C5" t="s">
        <v>43</v>
      </c>
      <c r="D5" t="s">
        <v>54</v>
      </c>
      <c r="E5" t="s">
        <v>55</v>
      </c>
      <c r="F5" s="8">
        <v>8</v>
      </c>
      <c r="G5" s="8">
        <v>1</v>
      </c>
      <c r="H5" s="8" t="s">
        <v>56</v>
      </c>
      <c r="I5" s="8">
        <v>25</v>
      </c>
      <c r="J5" s="8">
        <v>70</v>
      </c>
      <c r="K5" s="8">
        <v>60</v>
      </c>
      <c r="L5" s="8" t="s">
        <v>49</v>
      </c>
      <c r="M5" s="8">
        <v>12</v>
      </c>
      <c r="N5" s="8">
        <v>1</v>
      </c>
      <c r="O5" s="8">
        <v>60</v>
      </c>
      <c r="P5" s="8" t="s">
        <v>57</v>
      </c>
      <c r="Q5" s="8">
        <v>37.338000000000001</v>
      </c>
      <c r="R5" s="8">
        <v>14.224</v>
      </c>
      <c r="S5" s="8">
        <f>2*1.016</f>
        <v>2.032</v>
      </c>
      <c r="T5" s="8">
        <f>2*2.286</f>
        <v>4.5720000000000001</v>
      </c>
      <c r="U5" s="8">
        <v>6</v>
      </c>
      <c r="V5" s="8">
        <v>6</v>
      </c>
      <c r="W5" s="8">
        <v>6</v>
      </c>
      <c r="X5" s="8">
        <v>6</v>
      </c>
      <c r="Y5" s="8">
        <f t="shared" si="0"/>
        <v>12</v>
      </c>
      <c r="Z5" s="8">
        <v>42.417999999999999</v>
      </c>
      <c r="AA5" s="8">
        <v>100</v>
      </c>
      <c r="AB5">
        <f t="shared" si="1"/>
        <v>2.3574897449196097</v>
      </c>
      <c r="AC5">
        <f t="shared" si="2"/>
        <v>88.023952095808383</v>
      </c>
      <c r="AD5">
        <f t="shared" si="2"/>
        <v>33.532934131736532</v>
      </c>
      <c r="AE5">
        <f t="shared" si="2"/>
        <v>4.7904191616766472</v>
      </c>
      <c r="AF5">
        <f t="shared" si="2"/>
        <v>10.778443113772456</v>
      </c>
      <c r="AG5">
        <f t="shared" si="3"/>
        <v>11.734082600158937</v>
      </c>
      <c r="AH5">
        <f t="shared" si="3"/>
        <v>26.401685850357609</v>
      </c>
      <c r="AI5" s="13"/>
      <c r="AJ5" s="13"/>
      <c r="AK5">
        <f t="shared" si="4"/>
        <v>-61.904761904761898</v>
      </c>
      <c r="AL5">
        <f t="shared" si="7"/>
        <v>12.419167714281317</v>
      </c>
      <c r="AM5">
        <f t="shared" si="8"/>
        <v>24.341568719991379</v>
      </c>
      <c r="AN5">
        <f t="shared" si="5"/>
        <v>-86.246330624753284</v>
      </c>
      <c r="AO5">
        <f t="shared" si="6"/>
        <v>-37.563193184770519</v>
      </c>
    </row>
    <row r="6" spans="1:41" ht="17.25" x14ac:dyDescent="0.25">
      <c r="A6" t="s">
        <v>52</v>
      </c>
      <c r="B6" t="s">
        <v>53</v>
      </c>
      <c r="C6" t="s">
        <v>43</v>
      </c>
      <c r="D6" t="s">
        <v>44</v>
      </c>
      <c r="E6" t="s">
        <v>55</v>
      </c>
      <c r="F6" s="8">
        <v>8</v>
      </c>
      <c r="G6" s="8">
        <v>1</v>
      </c>
      <c r="H6" s="8" t="s">
        <v>56</v>
      </c>
      <c r="I6" s="8">
        <v>25</v>
      </c>
      <c r="J6" s="8">
        <v>70</v>
      </c>
      <c r="K6" s="8">
        <v>60</v>
      </c>
      <c r="L6" s="8" t="s">
        <v>49</v>
      </c>
      <c r="M6" s="8">
        <v>12</v>
      </c>
      <c r="N6" s="8">
        <v>1</v>
      </c>
      <c r="O6" s="8">
        <v>60</v>
      </c>
      <c r="P6" s="8" t="s">
        <v>57</v>
      </c>
      <c r="Q6" s="8">
        <v>37.338000000000001</v>
      </c>
      <c r="R6" s="8">
        <v>11.683999999999999</v>
      </c>
      <c r="S6" s="8">
        <f>2*1.016</f>
        <v>2.032</v>
      </c>
      <c r="T6" s="8">
        <f>2*1.524</f>
        <v>3.048</v>
      </c>
      <c r="U6" s="8">
        <v>6</v>
      </c>
      <c r="V6" s="8">
        <v>6</v>
      </c>
      <c r="W6" s="8">
        <v>6</v>
      </c>
      <c r="X6" s="8">
        <v>6</v>
      </c>
      <c r="Y6" s="8">
        <f t="shared" si="0"/>
        <v>12</v>
      </c>
      <c r="Z6" s="8">
        <v>42.417999999999999</v>
      </c>
      <c r="AA6" s="8">
        <v>100</v>
      </c>
      <c r="AB6">
        <f t="shared" si="1"/>
        <v>2.3574897449196097</v>
      </c>
      <c r="AC6">
        <f t="shared" si="2"/>
        <v>88.023952095808383</v>
      </c>
      <c r="AD6">
        <f t="shared" si="2"/>
        <v>27.54491017964072</v>
      </c>
      <c r="AE6">
        <f t="shared" si="2"/>
        <v>4.7904191616766472</v>
      </c>
      <c r="AF6">
        <f t="shared" si="2"/>
        <v>7.1856287425149707</v>
      </c>
      <c r="AG6">
        <f t="shared" si="3"/>
        <v>11.734082600158937</v>
      </c>
      <c r="AH6">
        <f t="shared" si="3"/>
        <v>17.601123900238406</v>
      </c>
      <c r="AI6" s="13"/>
      <c r="AJ6" s="13"/>
      <c r="AK6">
        <f t="shared" si="4"/>
        <v>-68.707482993197274</v>
      </c>
      <c r="AL6">
        <f>(AD6/AC6)*SQRT((AF6/AD6)^2+(AE6/AC6)^2)*100</f>
        <v>8.3390100995561323</v>
      </c>
      <c r="AM6">
        <f t="shared" si="8"/>
        <v>16.344459795130017</v>
      </c>
      <c r="AN6">
        <f t="shared" si="5"/>
        <v>-85.051942788327295</v>
      </c>
      <c r="AO6">
        <f t="shared" si="6"/>
        <v>-52.363023198067253</v>
      </c>
    </row>
    <row r="7" spans="1:41" x14ac:dyDescent="0.25">
      <c r="A7" t="s">
        <v>52</v>
      </c>
      <c r="B7" t="s">
        <v>53</v>
      </c>
      <c r="C7" t="s">
        <v>43</v>
      </c>
      <c r="D7" t="s">
        <v>58</v>
      </c>
      <c r="E7" t="s">
        <v>55</v>
      </c>
      <c r="F7" s="8">
        <v>8</v>
      </c>
      <c r="G7" s="8">
        <v>1</v>
      </c>
      <c r="H7" s="8" t="s">
        <v>56</v>
      </c>
      <c r="I7" s="8">
        <v>25</v>
      </c>
      <c r="J7" s="8">
        <v>70</v>
      </c>
      <c r="K7" s="8">
        <v>60</v>
      </c>
      <c r="L7" s="8" t="s">
        <v>49</v>
      </c>
      <c r="M7" s="8">
        <v>12</v>
      </c>
      <c r="N7" s="8">
        <v>1</v>
      </c>
      <c r="O7" s="8">
        <v>60</v>
      </c>
      <c r="P7" s="8" t="s">
        <v>57</v>
      </c>
      <c r="Q7" s="8">
        <v>37.338000000000001</v>
      </c>
      <c r="R7" s="8">
        <v>17.78</v>
      </c>
      <c r="S7" s="8">
        <f>2*1.016</f>
        <v>2.032</v>
      </c>
      <c r="T7" s="8">
        <f>2*2.54</f>
        <v>5.08</v>
      </c>
      <c r="U7" s="8">
        <v>6</v>
      </c>
      <c r="V7" s="8">
        <v>6</v>
      </c>
      <c r="W7" s="8">
        <v>6</v>
      </c>
      <c r="X7" s="8">
        <v>6</v>
      </c>
      <c r="Y7" s="8">
        <f t="shared" si="0"/>
        <v>12</v>
      </c>
      <c r="Z7" s="8">
        <v>42.417999999999999</v>
      </c>
      <c r="AA7" s="8">
        <v>100</v>
      </c>
      <c r="AB7">
        <f t="shared" si="1"/>
        <v>2.3574897449196097</v>
      </c>
      <c r="AC7">
        <f t="shared" si="2"/>
        <v>88.023952095808383</v>
      </c>
      <c r="AD7">
        <f t="shared" si="2"/>
        <v>41.916167664670667</v>
      </c>
      <c r="AE7">
        <f t="shared" si="2"/>
        <v>4.7904191616766472</v>
      </c>
      <c r="AF7">
        <f t="shared" si="2"/>
        <v>11.976047904191617</v>
      </c>
      <c r="AG7">
        <f t="shared" si="3"/>
        <v>11.734082600158937</v>
      </c>
      <c r="AH7">
        <f t="shared" si="3"/>
        <v>29.335206500397341</v>
      </c>
      <c r="AI7" s="13"/>
      <c r="AJ7" s="13"/>
      <c r="AK7">
        <f t="shared" si="4"/>
        <v>-52.380952380952372</v>
      </c>
      <c r="AL7">
        <f t="shared" si="7"/>
        <v>13.850053985378652</v>
      </c>
      <c r="AM7">
        <f t="shared" si="8"/>
        <v>27.146105811342156</v>
      </c>
      <c r="AN7">
        <f t="shared" si="5"/>
        <v>-79.527058192294533</v>
      </c>
      <c r="AO7">
        <f t="shared" si="6"/>
        <v>-25.234846569610216</v>
      </c>
    </row>
    <row r="8" spans="1:41" ht="17.25" x14ac:dyDescent="0.25">
      <c r="A8" t="s">
        <v>59</v>
      </c>
      <c r="B8" t="s">
        <v>60</v>
      </c>
      <c r="C8" t="s">
        <v>43</v>
      </c>
      <c r="D8" t="s">
        <v>44</v>
      </c>
      <c r="E8" t="s">
        <v>61</v>
      </c>
      <c r="F8" s="8">
        <v>10</v>
      </c>
      <c r="G8" s="8">
        <v>1</v>
      </c>
      <c r="H8" s="8" t="s">
        <v>62</v>
      </c>
      <c r="I8" s="8">
        <v>25</v>
      </c>
      <c r="J8" s="8" t="s">
        <v>63</v>
      </c>
      <c r="K8" s="8">
        <v>90</v>
      </c>
      <c r="L8" s="8" t="s">
        <v>64</v>
      </c>
      <c r="M8" s="8">
        <v>12</v>
      </c>
      <c r="N8" s="8">
        <v>1</v>
      </c>
      <c r="O8" s="8">
        <v>60</v>
      </c>
      <c r="P8" s="8">
        <v>3</v>
      </c>
      <c r="Q8" s="8">
        <v>35.630000000000003</v>
      </c>
      <c r="R8" s="8">
        <v>24.35</v>
      </c>
      <c r="S8" s="8">
        <v>1</v>
      </c>
      <c r="T8" s="8">
        <v>1</v>
      </c>
      <c r="U8" s="8">
        <v>14</v>
      </c>
      <c r="V8" s="8">
        <v>6</v>
      </c>
      <c r="W8" s="8">
        <v>14</v>
      </c>
      <c r="X8" s="8">
        <v>6</v>
      </c>
      <c r="Y8" s="8">
        <f t="shared" si="0"/>
        <v>20</v>
      </c>
      <c r="Z8" s="8">
        <v>47.12</v>
      </c>
      <c r="AA8" s="8">
        <v>90</v>
      </c>
      <c r="AB8">
        <f t="shared" si="1"/>
        <v>1.9100169779286928</v>
      </c>
      <c r="AC8">
        <f t="shared" si="2"/>
        <v>68.053904923599333</v>
      </c>
      <c r="AD8">
        <f t="shared" si="2"/>
        <v>46.508913412563672</v>
      </c>
      <c r="AE8">
        <f t="shared" si="2"/>
        <v>1.9100169779286928</v>
      </c>
      <c r="AF8">
        <f t="shared" si="2"/>
        <v>1.9100169779286928</v>
      </c>
      <c r="AG8">
        <f t="shared" si="3"/>
        <v>7.1466291343305333</v>
      </c>
      <c r="AH8">
        <f t="shared" si="3"/>
        <v>4.6785669959780565</v>
      </c>
      <c r="AI8" s="13"/>
      <c r="AJ8" s="13"/>
      <c r="AK8">
        <f t="shared" si="4"/>
        <v>-31.658714566376656</v>
      </c>
      <c r="AL8">
        <f t="shared" si="7"/>
        <v>3.3994377959843578</v>
      </c>
      <c r="AM8">
        <f t="shared" si="8"/>
        <v>6.6628980801293416</v>
      </c>
      <c r="AN8">
        <f t="shared" si="5"/>
        <v>-38.321612646505997</v>
      </c>
      <c r="AO8">
        <f t="shared" si="6"/>
        <v>-24.995816486247314</v>
      </c>
    </row>
    <row r="9" spans="1:41" ht="17.25" x14ac:dyDescent="0.25">
      <c r="A9" t="s">
        <v>59</v>
      </c>
      <c r="B9" t="s">
        <v>65</v>
      </c>
      <c r="C9" t="s">
        <v>43</v>
      </c>
      <c r="D9" t="s">
        <v>44</v>
      </c>
      <c r="E9" t="s">
        <v>61</v>
      </c>
      <c r="F9" s="8">
        <v>11</v>
      </c>
      <c r="G9" s="8">
        <v>1</v>
      </c>
      <c r="H9" s="8" t="s">
        <v>62</v>
      </c>
      <c r="I9" s="8">
        <v>25</v>
      </c>
      <c r="J9" s="8" t="s">
        <v>63</v>
      </c>
      <c r="K9" s="8">
        <v>90</v>
      </c>
      <c r="L9" s="8" t="s">
        <v>64</v>
      </c>
      <c r="M9" s="8">
        <v>1</v>
      </c>
      <c r="N9" s="8">
        <v>1</v>
      </c>
      <c r="O9" s="8">
        <v>10</v>
      </c>
      <c r="P9" s="8">
        <v>3</v>
      </c>
      <c r="Q9" s="8">
        <v>15.9</v>
      </c>
      <c r="R9" s="8">
        <v>7.93</v>
      </c>
      <c r="S9" s="8">
        <f>2*3.09</f>
        <v>6.18</v>
      </c>
      <c r="T9" s="8">
        <f>2*1.69</f>
        <v>3.38</v>
      </c>
      <c r="U9" s="8">
        <v>14</v>
      </c>
      <c r="V9" s="8">
        <v>6</v>
      </c>
      <c r="W9" s="8">
        <v>14</v>
      </c>
      <c r="X9" s="8">
        <v>6</v>
      </c>
      <c r="Y9" s="8">
        <f t="shared" si="0"/>
        <v>20</v>
      </c>
      <c r="Z9" s="8">
        <v>45.23</v>
      </c>
      <c r="AA9" s="8">
        <v>90</v>
      </c>
      <c r="AB9">
        <f t="shared" si="1"/>
        <v>1.9898297590095071</v>
      </c>
      <c r="AC9">
        <f t="shared" si="2"/>
        <v>31.638293168251163</v>
      </c>
      <c r="AD9">
        <f t="shared" si="2"/>
        <v>15.779349988945391</v>
      </c>
      <c r="AE9">
        <f t="shared" si="2"/>
        <v>12.297147910678753</v>
      </c>
      <c r="AF9">
        <f t="shared" si="2"/>
        <v>6.7256245854521337</v>
      </c>
      <c r="AG9">
        <f t="shared" si="3"/>
        <v>46.011714316242895</v>
      </c>
      <c r="AH9">
        <f t="shared" si="3"/>
        <v>16.474348435875363</v>
      </c>
      <c r="AI9" s="13"/>
      <c r="AJ9" s="13"/>
      <c r="AK9">
        <f t="shared" si="4"/>
        <v>-50.125786163522015</v>
      </c>
      <c r="AL9">
        <f t="shared" si="7"/>
        <v>28.769388066549439</v>
      </c>
      <c r="AM9">
        <f t="shared" si="8"/>
        <v>56.388000610436897</v>
      </c>
      <c r="AN9">
        <f t="shared" si="5"/>
        <v>-106.51378677395891</v>
      </c>
      <c r="AO9">
        <f t="shared" si="6"/>
        <v>6.2622144469148822</v>
      </c>
    </row>
    <row r="10" spans="1:41" ht="17.25" x14ac:dyDescent="0.25">
      <c r="A10" t="s">
        <v>59</v>
      </c>
      <c r="B10" t="s">
        <v>65</v>
      </c>
      <c r="C10" t="s">
        <v>43</v>
      </c>
      <c r="D10" t="s">
        <v>44</v>
      </c>
      <c r="E10" t="s">
        <v>61</v>
      </c>
      <c r="F10" s="8">
        <v>12</v>
      </c>
      <c r="G10" s="8">
        <v>1</v>
      </c>
      <c r="H10" s="8" t="s">
        <v>62</v>
      </c>
      <c r="I10" s="8">
        <v>25</v>
      </c>
      <c r="J10" s="8" t="s">
        <v>63</v>
      </c>
      <c r="K10" s="8">
        <v>90</v>
      </c>
      <c r="L10" s="8" t="s">
        <v>64</v>
      </c>
      <c r="M10" s="8">
        <v>1</v>
      </c>
      <c r="N10" s="8">
        <v>3</v>
      </c>
      <c r="O10" s="8">
        <v>10</v>
      </c>
      <c r="P10" s="8">
        <v>3</v>
      </c>
      <c r="Q10" s="8">
        <v>29.22</v>
      </c>
      <c r="R10" s="8">
        <v>17.62</v>
      </c>
      <c r="S10" s="8">
        <f>2*2.62</f>
        <v>5.24</v>
      </c>
      <c r="T10" s="8">
        <f>2*2.56</f>
        <v>5.12</v>
      </c>
      <c r="U10" s="8">
        <v>14</v>
      </c>
      <c r="V10" s="8">
        <v>6</v>
      </c>
      <c r="W10" s="8">
        <v>14</v>
      </c>
      <c r="X10" s="8">
        <v>6</v>
      </c>
      <c r="Y10" s="8">
        <f t="shared" si="0"/>
        <v>20</v>
      </c>
      <c r="Z10" s="8">
        <v>45.23</v>
      </c>
      <c r="AA10" s="8">
        <v>90</v>
      </c>
      <c r="AB10">
        <f t="shared" si="1"/>
        <v>1.9898297590095071</v>
      </c>
      <c r="AC10">
        <f t="shared" si="2"/>
        <v>58.142825558257798</v>
      </c>
      <c r="AD10">
        <f t="shared" si="2"/>
        <v>35.060800353747517</v>
      </c>
      <c r="AE10">
        <f t="shared" si="2"/>
        <v>10.426707937209818</v>
      </c>
      <c r="AF10">
        <f t="shared" si="2"/>
        <v>10.187928366128677</v>
      </c>
      <c r="AG10">
        <f t="shared" si="3"/>
        <v>39.013168772995598</v>
      </c>
      <c r="AH10">
        <f t="shared" si="3"/>
        <v>24.955226033041974</v>
      </c>
      <c r="AI10" s="13"/>
      <c r="AJ10" s="13"/>
      <c r="AK10">
        <f t="shared" si="4"/>
        <v>-39.698836413415464</v>
      </c>
      <c r="AL10">
        <f t="shared" si="7"/>
        <v>20.590446782357024</v>
      </c>
      <c r="AM10">
        <f t="shared" si="8"/>
        <v>40.357275693419766</v>
      </c>
      <c r="AN10">
        <f t="shared" si="5"/>
        <v>-80.056112106835229</v>
      </c>
      <c r="AO10">
        <f t="shared" si="6"/>
        <v>0.65843928000430196</v>
      </c>
    </row>
    <row r="11" spans="1:41" ht="17.25" x14ac:dyDescent="0.25">
      <c r="A11" t="s">
        <v>59</v>
      </c>
      <c r="B11" t="s">
        <v>65</v>
      </c>
      <c r="C11" t="s">
        <v>43</v>
      </c>
      <c r="D11" t="s">
        <v>44</v>
      </c>
      <c r="E11" t="s">
        <v>61</v>
      </c>
      <c r="F11" s="8">
        <v>13</v>
      </c>
      <c r="G11" s="8">
        <v>1</v>
      </c>
      <c r="H11" s="8" t="s">
        <v>62</v>
      </c>
      <c r="I11" s="8">
        <v>25</v>
      </c>
      <c r="J11" s="8" t="s">
        <v>63</v>
      </c>
      <c r="K11" s="8">
        <v>90</v>
      </c>
      <c r="L11" s="8" t="s">
        <v>64</v>
      </c>
      <c r="M11" s="8">
        <v>1</v>
      </c>
      <c r="N11" s="8">
        <v>5</v>
      </c>
      <c r="O11" s="8">
        <v>10</v>
      </c>
      <c r="P11" s="8">
        <v>3</v>
      </c>
      <c r="Q11" s="8">
        <v>39.29</v>
      </c>
      <c r="R11" s="8">
        <v>23.75</v>
      </c>
      <c r="S11" s="8">
        <f>2*0.99</f>
        <v>1.98</v>
      </c>
      <c r="T11" s="8">
        <f>2*1.54</f>
        <v>3.08</v>
      </c>
      <c r="U11" s="8">
        <v>14</v>
      </c>
      <c r="V11" s="8">
        <v>6</v>
      </c>
      <c r="W11" s="8">
        <v>14</v>
      </c>
      <c r="X11" s="8">
        <v>6</v>
      </c>
      <c r="Y11" s="8">
        <f t="shared" si="0"/>
        <v>20</v>
      </c>
      <c r="Z11" s="8">
        <v>45.23</v>
      </c>
      <c r="AA11" s="8">
        <v>90</v>
      </c>
      <c r="AB11">
        <f t="shared" si="1"/>
        <v>1.9898297590095071</v>
      </c>
      <c r="AC11">
        <f t="shared" si="2"/>
        <v>78.180411231483532</v>
      </c>
      <c r="AD11">
        <f t="shared" si="2"/>
        <v>47.258456776475796</v>
      </c>
      <c r="AE11">
        <f t="shared" si="2"/>
        <v>3.9398629228388242</v>
      </c>
      <c r="AF11">
        <f t="shared" si="2"/>
        <v>6.128675657749282</v>
      </c>
      <c r="AG11">
        <f t="shared" si="3"/>
        <v>14.741617208116658</v>
      </c>
      <c r="AH11">
        <f t="shared" si="3"/>
        <v>15.012128160501812</v>
      </c>
      <c r="AI11" s="13"/>
      <c r="AJ11" s="13"/>
      <c r="AK11">
        <f t="shared" si="4"/>
        <v>-39.55204886739628</v>
      </c>
      <c r="AL11">
        <f t="shared" si="7"/>
        <v>8.4102197700885615</v>
      </c>
      <c r="AM11">
        <f t="shared" si="8"/>
        <v>16.484030749373581</v>
      </c>
      <c r="AN11">
        <f t="shared" si="5"/>
        <v>-56.036079616769861</v>
      </c>
      <c r="AO11">
        <f t="shared" si="6"/>
        <v>-23.0680181180227</v>
      </c>
    </row>
    <row r="12" spans="1:41" ht="17.25" x14ac:dyDescent="0.25">
      <c r="A12" t="s">
        <v>59</v>
      </c>
      <c r="B12" t="s">
        <v>65</v>
      </c>
      <c r="C12" t="s">
        <v>43</v>
      </c>
      <c r="D12" t="s">
        <v>44</v>
      </c>
      <c r="E12" t="s">
        <v>61</v>
      </c>
      <c r="F12" s="8">
        <v>14</v>
      </c>
      <c r="G12" s="8">
        <v>1</v>
      </c>
      <c r="H12" s="8" t="s">
        <v>62</v>
      </c>
      <c r="I12" s="8">
        <v>25</v>
      </c>
      <c r="J12" s="8" t="s">
        <v>63</v>
      </c>
      <c r="K12" s="8">
        <v>90</v>
      </c>
      <c r="L12" s="8" t="s">
        <v>64</v>
      </c>
      <c r="M12" s="8">
        <v>1</v>
      </c>
      <c r="N12" s="8">
        <v>7</v>
      </c>
      <c r="O12" s="8">
        <v>10</v>
      </c>
      <c r="P12" s="8">
        <v>3</v>
      </c>
      <c r="Q12" s="8">
        <v>38.58</v>
      </c>
      <c r="R12" s="8">
        <v>27.16</v>
      </c>
      <c r="S12" s="8">
        <f>2*1.74</f>
        <v>3.48</v>
      </c>
      <c r="T12" s="8">
        <f>2*1.45</f>
        <v>2.9</v>
      </c>
      <c r="U12" s="8">
        <v>14</v>
      </c>
      <c r="V12" s="8">
        <v>6</v>
      </c>
      <c r="W12" s="8">
        <v>14</v>
      </c>
      <c r="X12" s="8">
        <v>6</v>
      </c>
      <c r="Y12" s="8">
        <f t="shared" si="0"/>
        <v>20</v>
      </c>
      <c r="Z12" s="8">
        <v>45.23</v>
      </c>
      <c r="AA12" s="8">
        <v>90</v>
      </c>
      <c r="AB12">
        <f t="shared" si="1"/>
        <v>1.9898297590095071</v>
      </c>
      <c r="AC12">
        <f t="shared" si="2"/>
        <v>76.767632102586774</v>
      </c>
      <c r="AD12">
        <f t="shared" si="2"/>
        <v>54.043776254698216</v>
      </c>
      <c r="AE12">
        <f t="shared" si="2"/>
        <v>6.9246075613530849</v>
      </c>
      <c r="AF12">
        <f t="shared" si="2"/>
        <v>5.7705063011275701</v>
      </c>
      <c r="AG12">
        <f t="shared" si="3"/>
        <v>25.90950903244746</v>
      </c>
      <c r="AH12">
        <f t="shared" si="3"/>
        <v>14.134795995277679</v>
      </c>
      <c r="AI12" s="13"/>
      <c r="AJ12" s="13"/>
      <c r="AK12">
        <f t="shared" si="4"/>
        <v>-29.600829445308435</v>
      </c>
      <c r="AL12">
        <f t="shared" si="7"/>
        <v>9.8400974583849248</v>
      </c>
      <c r="AM12">
        <f t="shared" si="8"/>
        <v>19.286591018434454</v>
      </c>
      <c r="AN12">
        <f t="shared" si="5"/>
        <v>-48.887420463742885</v>
      </c>
      <c r="AO12">
        <f t="shared" si="6"/>
        <v>-10.314238426873981</v>
      </c>
    </row>
    <row r="13" spans="1:41" ht="17.25" x14ac:dyDescent="0.25">
      <c r="A13" t="s">
        <v>59</v>
      </c>
      <c r="B13" t="s">
        <v>65</v>
      </c>
      <c r="C13" t="s">
        <v>43</v>
      </c>
      <c r="D13" t="s">
        <v>44</v>
      </c>
      <c r="E13" t="s">
        <v>61</v>
      </c>
      <c r="F13" s="8">
        <v>15</v>
      </c>
      <c r="G13" s="8">
        <v>1</v>
      </c>
      <c r="H13" s="8" t="s">
        <v>62</v>
      </c>
      <c r="I13" s="8">
        <v>25</v>
      </c>
      <c r="J13" s="8" t="s">
        <v>63</v>
      </c>
      <c r="K13" s="8">
        <v>90</v>
      </c>
      <c r="L13" s="8" t="s">
        <v>64</v>
      </c>
      <c r="M13" s="8">
        <v>1</v>
      </c>
      <c r="N13" s="8">
        <v>10</v>
      </c>
      <c r="O13" s="8">
        <v>10</v>
      </c>
      <c r="P13" s="8">
        <v>3</v>
      </c>
      <c r="Q13" s="8">
        <v>39.43</v>
      </c>
      <c r="R13" s="8">
        <v>31.47</v>
      </c>
      <c r="S13" s="8">
        <f>2*2.14</f>
        <v>4.28</v>
      </c>
      <c r="T13" s="8">
        <f>2*2.77</f>
        <v>5.54</v>
      </c>
      <c r="U13" s="8">
        <v>14</v>
      </c>
      <c r="V13" s="8">
        <v>6</v>
      </c>
      <c r="W13" s="8">
        <v>14</v>
      </c>
      <c r="X13" s="8">
        <v>6</v>
      </c>
      <c r="Y13" s="8">
        <f t="shared" si="0"/>
        <v>20</v>
      </c>
      <c r="Z13" s="8">
        <v>45.23</v>
      </c>
      <c r="AA13" s="8">
        <v>90</v>
      </c>
      <c r="AB13">
        <f t="shared" si="1"/>
        <v>1.9898297590095071</v>
      </c>
      <c r="AC13">
        <f t="shared" si="2"/>
        <v>78.458987397744863</v>
      </c>
      <c r="AD13">
        <f t="shared" si="2"/>
        <v>62.619942516029184</v>
      </c>
      <c r="AE13">
        <f t="shared" si="2"/>
        <v>8.5164713685606905</v>
      </c>
      <c r="AF13">
        <f t="shared" si="2"/>
        <v>11.023656864912668</v>
      </c>
      <c r="AG13">
        <f t="shared" si="3"/>
        <v>31.865718005423886</v>
      </c>
      <c r="AH13">
        <f t="shared" si="3"/>
        <v>27.002334418564946</v>
      </c>
      <c r="AI13" s="13"/>
      <c r="AJ13" s="13"/>
      <c r="AK13">
        <f t="shared" si="4"/>
        <v>-20.187674359624655</v>
      </c>
      <c r="AL13">
        <f t="shared" si="7"/>
        <v>16.506440263521114</v>
      </c>
      <c r="AM13">
        <f t="shared" si="8"/>
        <v>32.352622916501382</v>
      </c>
      <c r="AN13">
        <f t="shared" si="5"/>
        <v>-52.54029727612604</v>
      </c>
      <c r="AO13">
        <f t="shared" si="6"/>
        <v>12.164948556876727</v>
      </c>
    </row>
    <row r="14" spans="1:41" ht="17.25" x14ac:dyDescent="0.25">
      <c r="A14" t="s">
        <v>59</v>
      </c>
      <c r="B14" t="s">
        <v>65</v>
      </c>
      <c r="C14" t="s">
        <v>43</v>
      </c>
      <c r="D14" t="s">
        <v>44</v>
      </c>
      <c r="E14" t="s">
        <v>61</v>
      </c>
      <c r="F14" s="8">
        <v>16</v>
      </c>
      <c r="G14" s="8">
        <v>1</v>
      </c>
      <c r="H14" s="8" t="s">
        <v>62</v>
      </c>
      <c r="I14" s="8">
        <v>25</v>
      </c>
      <c r="J14" s="8" t="s">
        <v>63</v>
      </c>
      <c r="K14" s="8">
        <v>90</v>
      </c>
      <c r="L14" s="8" t="s">
        <v>64</v>
      </c>
      <c r="M14" s="8">
        <v>1</v>
      </c>
      <c r="N14" s="8">
        <v>15</v>
      </c>
      <c r="O14" s="8">
        <v>10</v>
      </c>
      <c r="P14" s="8">
        <v>3</v>
      </c>
      <c r="Q14" s="8">
        <v>40.1</v>
      </c>
      <c r="R14" s="8">
        <v>36.270000000000003</v>
      </c>
      <c r="S14" s="8">
        <f>2*1.92</f>
        <v>3.84</v>
      </c>
      <c r="T14" s="8">
        <v>4.32</v>
      </c>
      <c r="U14" s="8">
        <v>14</v>
      </c>
      <c r="V14" s="8">
        <v>6</v>
      </c>
      <c r="W14" s="8">
        <v>14</v>
      </c>
      <c r="X14" s="8">
        <v>6</v>
      </c>
      <c r="Y14" s="8">
        <f t="shared" si="0"/>
        <v>20</v>
      </c>
      <c r="Z14" s="8">
        <v>45.23</v>
      </c>
      <c r="AA14" s="8">
        <v>90</v>
      </c>
      <c r="AB14">
        <f t="shared" si="1"/>
        <v>1.9898297590095071</v>
      </c>
      <c r="AC14">
        <f t="shared" si="2"/>
        <v>79.792173336281238</v>
      </c>
      <c r="AD14">
        <f t="shared" si="2"/>
        <v>72.171125359274825</v>
      </c>
      <c r="AE14">
        <f t="shared" si="2"/>
        <v>7.6409462745965069</v>
      </c>
      <c r="AF14">
        <f t="shared" si="2"/>
        <v>8.5960645589210714</v>
      </c>
      <c r="AG14">
        <f t="shared" si="3"/>
        <v>28.589803070286848</v>
      </c>
      <c r="AH14">
        <f t="shared" si="3"/>
        <v>21.055971965379168</v>
      </c>
      <c r="AI14" s="13"/>
      <c r="AJ14" s="13"/>
      <c r="AK14">
        <f t="shared" si="4"/>
        <v>-9.5511221945137148</v>
      </c>
      <c r="AL14">
        <f t="shared" si="7"/>
        <v>13.823150856903238</v>
      </c>
      <c r="AM14">
        <f t="shared" si="8"/>
        <v>27.093375679530347</v>
      </c>
      <c r="AN14">
        <f t="shared" si="5"/>
        <v>-36.644497874044063</v>
      </c>
      <c r="AO14">
        <f t="shared" si="6"/>
        <v>17.54225348501663</v>
      </c>
    </row>
    <row r="15" spans="1:41" ht="17.25" x14ac:dyDescent="0.25">
      <c r="A15" t="s">
        <v>66</v>
      </c>
      <c r="B15" t="s">
        <v>67</v>
      </c>
      <c r="C15" t="s">
        <v>43</v>
      </c>
      <c r="D15" t="s">
        <v>68</v>
      </c>
      <c r="E15" t="s">
        <v>69</v>
      </c>
      <c r="F15" s="8">
        <v>31</v>
      </c>
      <c r="G15" s="8">
        <v>1</v>
      </c>
      <c r="H15" s="8" t="s">
        <v>56</v>
      </c>
      <c r="I15" s="8" t="s">
        <v>64</v>
      </c>
      <c r="J15" s="8" t="s">
        <v>64</v>
      </c>
      <c r="K15" s="8">
        <v>60</v>
      </c>
      <c r="L15" s="8" t="s">
        <v>64</v>
      </c>
      <c r="M15" s="8" t="s">
        <v>64</v>
      </c>
      <c r="N15" s="8">
        <v>1</v>
      </c>
      <c r="O15" s="8">
        <v>60</v>
      </c>
      <c r="P15" s="8">
        <v>2</v>
      </c>
      <c r="Q15" s="8">
        <v>92.825000000000003</v>
      </c>
      <c r="R15" s="8">
        <v>43.347999999999999</v>
      </c>
      <c r="S15" s="8">
        <f>2*1.521</f>
        <v>3.0419999999999998</v>
      </c>
      <c r="T15" s="8">
        <v>4.2919999999999998</v>
      </c>
      <c r="U15" s="8">
        <v>17</v>
      </c>
      <c r="V15" s="8">
        <v>17</v>
      </c>
      <c r="W15" s="8">
        <v>17</v>
      </c>
      <c r="X15" s="8">
        <v>17</v>
      </c>
      <c r="Y15" s="8">
        <f t="shared" si="0"/>
        <v>34</v>
      </c>
      <c r="Z15" s="8">
        <v>109.773</v>
      </c>
      <c r="AA15" s="8">
        <v>100</v>
      </c>
      <c r="AB15">
        <f t="shared" si="1"/>
        <v>0.91097082160458409</v>
      </c>
      <c r="AC15">
        <f t="shared" si="2"/>
        <v>84.560866515445525</v>
      </c>
      <c r="AD15">
        <f t="shared" si="2"/>
        <v>39.488763174915512</v>
      </c>
      <c r="AE15">
        <f t="shared" si="2"/>
        <v>2.7711732393211448</v>
      </c>
      <c r="AF15">
        <f t="shared" si="2"/>
        <v>3.9098867663268746</v>
      </c>
      <c r="AG15">
        <f t="shared" si="3"/>
        <v>11.425839972606127</v>
      </c>
      <c r="AH15">
        <f t="shared" si="3"/>
        <v>16.12087612177038</v>
      </c>
      <c r="AI15" s="13"/>
      <c r="AJ15" s="13"/>
      <c r="AK15">
        <f t="shared" si="4"/>
        <v>-53.301373552383524</v>
      </c>
      <c r="AL15">
        <f t="shared" si="7"/>
        <v>4.8704370980270095</v>
      </c>
      <c r="AM15">
        <f t="shared" si="8"/>
        <v>9.5460567121329394</v>
      </c>
      <c r="AN15">
        <f t="shared" si="5"/>
        <v>-62.847430264516461</v>
      </c>
      <c r="AO15">
        <f t="shared" si="6"/>
        <v>-43.755316840250586</v>
      </c>
    </row>
    <row r="16" spans="1:41" ht="17.25" x14ac:dyDescent="0.25">
      <c r="A16" t="s">
        <v>66</v>
      </c>
      <c r="B16" t="s">
        <v>70</v>
      </c>
      <c r="C16" t="s">
        <v>43</v>
      </c>
      <c r="D16" t="s">
        <v>68</v>
      </c>
      <c r="E16" t="s">
        <v>69</v>
      </c>
      <c r="F16" s="8">
        <v>32</v>
      </c>
      <c r="G16" s="8">
        <v>1</v>
      </c>
      <c r="H16" s="8" t="s">
        <v>56</v>
      </c>
      <c r="I16" s="8" t="s">
        <v>64</v>
      </c>
      <c r="J16" s="8" t="s">
        <v>64</v>
      </c>
      <c r="K16" s="8">
        <v>60</v>
      </c>
      <c r="L16" s="8" t="s">
        <v>64</v>
      </c>
      <c r="M16" s="8" t="s">
        <v>64</v>
      </c>
      <c r="N16" s="8">
        <v>1</v>
      </c>
      <c r="O16" s="8">
        <v>60</v>
      </c>
      <c r="P16" s="8">
        <v>2</v>
      </c>
      <c r="Q16" s="8">
        <v>88.518000000000001</v>
      </c>
      <c r="R16" s="8">
        <v>40.951999999999998</v>
      </c>
      <c r="S16" s="8">
        <f>2*3.219</f>
        <v>6.4379999999999997</v>
      </c>
      <c r="T16" s="8">
        <f>2*2.117</f>
        <v>4.234</v>
      </c>
      <c r="U16" s="8">
        <v>17</v>
      </c>
      <c r="V16" s="8">
        <v>17</v>
      </c>
      <c r="W16" s="8">
        <v>17</v>
      </c>
      <c r="X16" s="8">
        <v>17</v>
      </c>
      <c r="Y16" s="8">
        <f t="shared" si="0"/>
        <v>34</v>
      </c>
      <c r="Z16" s="8">
        <v>107.252</v>
      </c>
      <c r="AA16" s="8">
        <v>100</v>
      </c>
      <c r="AB16">
        <f t="shared" si="1"/>
        <v>0.93238354529519263</v>
      </c>
      <c r="AC16">
        <f t="shared" si="2"/>
        <v>82.532726662439856</v>
      </c>
      <c r="AD16">
        <f t="shared" si="2"/>
        <v>38.182970946928727</v>
      </c>
      <c r="AE16">
        <f t="shared" si="2"/>
        <v>6.0026852646104496</v>
      </c>
      <c r="AF16">
        <f t="shared" si="2"/>
        <v>3.9477119307798456</v>
      </c>
      <c r="AG16">
        <f t="shared" si="3"/>
        <v>24.74970538332758</v>
      </c>
      <c r="AH16">
        <f t="shared" si="3"/>
        <v>16.276833270116338</v>
      </c>
      <c r="AI16" s="13"/>
      <c r="AJ16" s="13"/>
      <c r="AK16">
        <f t="shared" si="4"/>
        <v>-53.735963306898029</v>
      </c>
      <c r="AL16">
        <f t="shared" si="7"/>
        <v>5.8481747061343441</v>
      </c>
      <c r="AM16">
        <f t="shared" si="8"/>
        <v>11.462422424023314</v>
      </c>
      <c r="AN16">
        <f t="shared" si="5"/>
        <v>-65.198385730921345</v>
      </c>
      <c r="AO16">
        <f t="shared" si="6"/>
        <v>-42.273540882874713</v>
      </c>
    </row>
    <row r="17" spans="1:41" ht="17.25" x14ac:dyDescent="0.25">
      <c r="A17" t="s">
        <v>66</v>
      </c>
      <c r="B17" t="s">
        <v>71</v>
      </c>
      <c r="C17" t="s">
        <v>43</v>
      </c>
      <c r="D17" t="s">
        <v>68</v>
      </c>
      <c r="E17" t="s">
        <v>69</v>
      </c>
      <c r="F17" s="8">
        <v>33</v>
      </c>
      <c r="G17" s="8">
        <v>1</v>
      </c>
      <c r="H17" s="8" t="s">
        <v>56</v>
      </c>
      <c r="I17" s="8" t="s">
        <v>64</v>
      </c>
      <c r="J17" s="8" t="s">
        <v>64</v>
      </c>
      <c r="K17" s="8">
        <v>60</v>
      </c>
      <c r="L17" s="8" t="s">
        <v>64</v>
      </c>
      <c r="M17" s="8" t="s">
        <v>64</v>
      </c>
      <c r="N17" s="8">
        <v>1</v>
      </c>
      <c r="O17" s="8">
        <v>60</v>
      </c>
      <c r="P17" s="8">
        <v>2</v>
      </c>
      <c r="Q17" s="8">
        <v>122.723</v>
      </c>
      <c r="R17" s="8">
        <v>49.286000000000001</v>
      </c>
      <c r="S17" s="8">
        <f>2*3.586</f>
        <v>7.1719999999999997</v>
      </c>
      <c r="T17" s="8">
        <v>12.406000000000001</v>
      </c>
      <c r="U17" s="8">
        <v>17</v>
      </c>
      <c r="V17" s="8">
        <v>17</v>
      </c>
      <c r="W17" s="8">
        <v>17</v>
      </c>
      <c r="X17" s="8">
        <v>17</v>
      </c>
      <c r="Y17" s="8">
        <f t="shared" si="0"/>
        <v>34</v>
      </c>
      <c r="Z17" s="8">
        <v>139.64099999999999</v>
      </c>
      <c r="AA17" s="8">
        <v>100</v>
      </c>
      <c r="AB17">
        <f t="shared" si="1"/>
        <v>0.71612205584319799</v>
      </c>
      <c r="AC17">
        <f t="shared" si="2"/>
        <v>87.884647059244784</v>
      </c>
      <c r="AD17">
        <f t="shared" si="2"/>
        <v>35.294791644287855</v>
      </c>
      <c r="AE17">
        <f t="shared" si="2"/>
        <v>5.1360273845074156</v>
      </c>
      <c r="AF17">
        <f t="shared" si="2"/>
        <v>8.8842102247907153</v>
      </c>
      <c r="AG17">
        <f t="shared" si="3"/>
        <v>21.176383402388886</v>
      </c>
      <c r="AH17">
        <f t="shared" si="3"/>
        <v>36.630537157004539</v>
      </c>
      <c r="AI17" s="13"/>
      <c r="AJ17" s="13"/>
      <c r="AK17">
        <f t="shared" si="4"/>
        <v>-59.839638861501101</v>
      </c>
      <c r="AL17">
        <f t="shared" si="7"/>
        <v>10.377819573370004</v>
      </c>
      <c r="AM17">
        <f t="shared" si="8"/>
        <v>20.340526363805207</v>
      </c>
      <c r="AN17">
        <f t="shared" si="5"/>
        <v>-80.180165225306311</v>
      </c>
      <c r="AO17">
        <f t="shared" si="6"/>
        <v>-39.49911249769589</v>
      </c>
    </row>
    <row r="18" spans="1:41" ht="17.25" x14ac:dyDescent="0.25">
      <c r="A18" t="s">
        <v>72</v>
      </c>
      <c r="B18" t="s">
        <v>65</v>
      </c>
      <c r="C18" t="s">
        <v>43</v>
      </c>
      <c r="D18" t="s">
        <v>54</v>
      </c>
      <c r="E18" t="s">
        <v>73</v>
      </c>
      <c r="F18" s="8">
        <v>58</v>
      </c>
      <c r="G18" s="8">
        <v>1</v>
      </c>
      <c r="H18" s="8" t="s">
        <v>62</v>
      </c>
      <c r="I18" s="8">
        <v>25</v>
      </c>
      <c r="J18" s="8" t="s">
        <v>64</v>
      </c>
      <c r="K18" s="8">
        <v>60</v>
      </c>
      <c r="L18" s="8" t="s">
        <v>64</v>
      </c>
      <c r="M18" s="8">
        <v>12</v>
      </c>
      <c r="N18" s="8">
        <v>1</v>
      </c>
      <c r="O18" s="8">
        <v>60</v>
      </c>
      <c r="P18" s="8" t="s">
        <v>57</v>
      </c>
      <c r="Q18" s="8">
        <v>22.43</v>
      </c>
      <c r="R18" s="8">
        <v>12.12</v>
      </c>
      <c r="S18" s="8">
        <f>2*0.57</f>
        <v>1.1399999999999999</v>
      </c>
      <c r="T18" s="8">
        <f>2*1.02</f>
        <v>2.04</v>
      </c>
      <c r="U18" s="8">
        <v>6</v>
      </c>
      <c r="V18" s="8">
        <v>6</v>
      </c>
      <c r="W18" s="8">
        <v>6</v>
      </c>
      <c r="X18" s="8">
        <v>6</v>
      </c>
      <c r="Y18" s="8">
        <f t="shared" si="0"/>
        <v>12</v>
      </c>
      <c r="Z18" s="8">
        <v>20.16</v>
      </c>
      <c r="AA18" s="8">
        <v>80</v>
      </c>
      <c r="AB18">
        <f t="shared" si="1"/>
        <v>3.9682539682539684</v>
      </c>
      <c r="AC18">
        <f t="shared" si="2"/>
        <v>89.007936507936506</v>
      </c>
      <c r="AD18">
        <f t="shared" si="2"/>
        <v>48.095238095238095</v>
      </c>
      <c r="AE18">
        <f t="shared" si="2"/>
        <v>4.5238095238095237</v>
      </c>
      <c r="AF18">
        <f t="shared" si="2"/>
        <v>8.0952380952380949</v>
      </c>
      <c r="AG18">
        <f t="shared" si="3"/>
        <v>11.081025026876281</v>
      </c>
      <c r="AH18">
        <f t="shared" si="3"/>
        <v>19.829202679673344</v>
      </c>
      <c r="AI18" s="13"/>
      <c r="AJ18" s="13"/>
      <c r="AK18">
        <f t="shared" si="4"/>
        <v>-45.965225144895228</v>
      </c>
      <c r="AL18">
        <f t="shared" si="7"/>
        <v>9.5005543135491095</v>
      </c>
      <c r="AM18">
        <f t="shared" si="8"/>
        <v>18.621086454556256</v>
      </c>
      <c r="AN18">
        <f t="shared" si="5"/>
        <v>-64.586311599451477</v>
      </c>
      <c r="AO18">
        <f t="shared" si="6"/>
        <v>-27.344138690338973</v>
      </c>
    </row>
    <row r="19" spans="1:41" ht="17.25" x14ac:dyDescent="0.25">
      <c r="A19" t="s">
        <v>74</v>
      </c>
      <c r="B19" t="s">
        <v>65</v>
      </c>
      <c r="C19" t="s">
        <v>43</v>
      </c>
      <c r="D19" t="s">
        <v>54</v>
      </c>
      <c r="E19" t="s">
        <v>75</v>
      </c>
      <c r="F19" s="8">
        <v>60</v>
      </c>
      <c r="G19" s="8">
        <v>1</v>
      </c>
      <c r="H19" s="8" t="s">
        <v>56</v>
      </c>
      <c r="I19" s="8" t="s">
        <v>64</v>
      </c>
      <c r="J19" s="8" t="s">
        <v>64</v>
      </c>
      <c r="K19" s="8">
        <v>90</v>
      </c>
      <c r="L19" s="8" t="s">
        <v>64</v>
      </c>
      <c r="M19" s="8">
        <v>12</v>
      </c>
      <c r="N19" s="8">
        <v>1</v>
      </c>
      <c r="O19" s="8">
        <v>60</v>
      </c>
      <c r="P19" s="8" t="s">
        <v>57</v>
      </c>
      <c r="Q19" s="8">
        <v>1.05</v>
      </c>
      <c r="R19" s="8">
        <v>0.35</v>
      </c>
      <c r="S19" s="8">
        <v>0.08</v>
      </c>
      <c r="T19" s="8">
        <v>0.12</v>
      </c>
      <c r="U19" s="8" t="s">
        <v>76</v>
      </c>
      <c r="V19" s="8" t="s">
        <v>76</v>
      </c>
      <c r="W19" s="8">
        <v>7</v>
      </c>
      <c r="X19" s="8">
        <v>7</v>
      </c>
      <c r="Y19" s="8">
        <f t="shared" si="0"/>
        <v>14</v>
      </c>
      <c r="Z19" s="8">
        <v>1.17</v>
      </c>
      <c r="AA19" s="8">
        <v>60</v>
      </c>
      <c r="AB19">
        <f t="shared" si="1"/>
        <v>51.282051282051285</v>
      </c>
      <c r="AC19">
        <f t="shared" si="2"/>
        <v>53.846153846153854</v>
      </c>
      <c r="AD19">
        <f t="shared" si="2"/>
        <v>17.948717948717949</v>
      </c>
      <c r="AE19">
        <f t="shared" si="2"/>
        <v>4.1025641025641031</v>
      </c>
      <c r="AF19">
        <f t="shared" si="2"/>
        <v>6.1538461538461542</v>
      </c>
      <c r="AG19">
        <f t="shared" si="3"/>
        <v>10.854364353085503</v>
      </c>
      <c r="AH19">
        <f t="shared" si="3"/>
        <v>16.281546529628251</v>
      </c>
      <c r="AI19" s="13"/>
      <c r="AJ19" s="13"/>
      <c r="AK19">
        <f t="shared" si="4"/>
        <v>-66.666666666666671</v>
      </c>
      <c r="AL19">
        <f t="shared" si="7"/>
        <v>11.70735804100684</v>
      </c>
      <c r="AM19">
        <f t="shared" si="8"/>
        <v>22.946421760373404</v>
      </c>
      <c r="AN19">
        <f t="shared" si="5"/>
        <v>-89.613088427040083</v>
      </c>
      <c r="AO19">
        <f t="shared" si="6"/>
        <v>-43.720244906293267</v>
      </c>
    </row>
    <row r="20" spans="1:41" ht="17.25" x14ac:dyDescent="0.25">
      <c r="A20" t="s">
        <v>74</v>
      </c>
      <c r="B20" t="s">
        <v>65</v>
      </c>
      <c r="C20" t="s">
        <v>43</v>
      </c>
      <c r="D20" s="9" t="s">
        <v>77</v>
      </c>
      <c r="E20" t="s">
        <v>75</v>
      </c>
      <c r="F20" s="8">
        <v>60</v>
      </c>
      <c r="G20" s="8">
        <v>1</v>
      </c>
      <c r="H20" s="8" t="s">
        <v>56</v>
      </c>
      <c r="I20" s="8" t="s">
        <v>64</v>
      </c>
      <c r="J20" s="8" t="s">
        <v>64</v>
      </c>
      <c r="K20" s="8">
        <v>90</v>
      </c>
      <c r="L20" s="8" t="s">
        <v>64</v>
      </c>
      <c r="M20" s="8">
        <v>12</v>
      </c>
      <c r="N20" s="8">
        <v>1</v>
      </c>
      <c r="O20" s="8">
        <v>60</v>
      </c>
      <c r="P20" s="8" t="s">
        <v>57</v>
      </c>
      <c r="Q20" s="8">
        <v>1.05</v>
      </c>
      <c r="R20" s="8">
        <v>0.37</v>
      </c>
      <c r="S20" s="8">
        <v>0.08</v>
      </c>
      <c r="T20" s="8">
        <v>0.1</v>
      </c>
      <c r="U20" s="8" t="s">
        <v>76</v>
      </c>
      <c r="V20" s="8" t="s">
        <v>76</v>
      </c>
      <c r="W20" s="8">
        <v>7</v>
      </c>
      <c r="X20" s="8">
        <v>7</v>
      </c>
      <c r="Y20" s="8">
        <f t="shared" si="0"/>
        <v>14</v>
      </c>
      <c r="Z20" s="8">
        <v>1.17</v>
      </c>
      <c r="AA20" s="8">
        <v>60</v>
      </c>
      <c r="AB20">
        <f t="shared" si="1"/>
        <v>51.282051282051285</v>
      </c>
      <c r="AC20">
        <f t="shared" si="2"/>
        <v>53.846153846153854</v>
      </c>
      <c r="AD20">
        <f t="shared" si="2"/>
        <v>18.974358974358974</v>
      </c>
      <c r="AE20">
        <f t="shared" si="2"/>
        <v>4.1025641025641031</v>
      </c>
      <c r="AF20">
        <f t="shared" si="2"/>
        <v>5.1282051282051286</v>
      </c>
      <c r="AG20">
        <f t="shared" si="3"/>
        <v>10.854364353085503</v>
      </c>
      <c r="AH20">
        <f t="shared" si="3"/>
        <v>13.567955441356876</v>
      </c>
      <c r="AI20" s="13"/>
      <c r="AJ20" s="13"/>
      <c r="AK20">
        <f t="shared" si="4"/>
        <v>-64.761904761904759</v>
      </c>
      <c r="AL20">
        <f t="shared" si="7"/>
        <v>9.895005702319807</v>
      </c>
      <c r="AM20">
        <f t="shared" si="8"/>
        <v>19.394211176546822</v>
      </c>
      <c r="AN20">
        <f t="shared" si="5"/>
        <v>-84.156115938451578</v>
      </c>
      <c r="AO20">
        <f t="shared" si="6"/>
        <v>-45.367693585357941</v>
      </c>
    </row>
    <row r="21" spans="1:41" ht="17.25" x14ac:dyDescent="0.25">
      <c r="A21" t="s">
        <v>74</v>
      </c>
      <c r="B21" t="s">
        <v>65</v>
      </c>
      <c r="C21" t="s">
        <v>43</v>
      </c>
      <c r="D21" t="s">
        <v>44</v>
      </c>
      <c r="E21" t="s">
        <v>75</v>
      </c>
      <c r="F21" s="8">
        <v>60</v>
      </c>
      <c r="G21" s="8">
        <v>1</v>
      </c>
      <c r="H21" s="8" t="s">
        <v>56</v>
      </c>
      <c r="I21" s="8" t="s">
        <v>64</v>
      </c>
      <c r="J21" s="8" t="s">
        <v>64</v>
      </c>
      <c r="K21" s="8">
        <v>90</v>
      </c>
      <c r="L21" s="8" t="s">
        <v>64</v>
      </c>
      <c r="M21" s="8">
        <v>12</v>
      </c>
      <c r="N21" s="8">
        <v>1</v>
      </c>
      <c r="O21" s="8">
        <v>60</v>
      </c>
      <c r="P21" s="8" t="s">
        <v>57</v>
      </c>
      <c r="Q21" s="8">
        <v>1.05</v>
      </c>
      <c r="R21" s="8">
        <v>0.31</v>
      </c>
      <c r="S21" s="8">
        <v>0.08</v>
      </c>
      <c r="T21" s="8">
        <v>0.16</v>
      </c>
      <c r="U21" s="8" t="s">
        <v>76</v>
      </c>
      <c r="V21" s="8" t="s">
        <v>76</v>
      </c>
      <c r="W21" s="8">
        <v>7</v>
      </c>
      <c r="X21" s="8">
        <v>7</v>
      </c>
      <c r="Y21" s="8">
        <f t="shared" si="0"/>
        <v>14</v>
      </c>
      <c r="Z21" s="8">
        <v>1.17</v>
      </c>
      <c r="AA21" s="8">
        <v>60</v>
      </c>
      <c r="AB21">
        <f t="shared" si="1"/>
        <v>51.282051282051285</v>
      </c>
      <c r="AC21">
        <f t="shared" si="2"/>
        <v>53.846153846153854</v>
      </c>
      <c r="AD21">
        <f t="shared" si="2"/>
        <v>15.897435897435898</v>
      </c>
      <c r="AE21">
        <f t="shared" si="2"/>
        <v>4.1025641025641031</v>
      </c>
      <c r="AF21">
        <f t="shared" si="2"/>
        <v>8.2051282051282062</v>
      </c>
      <c r="AG21">
        <f t="shared" si="3"/>
        <v>10.854364353085503</v>
      </c>
      <c r="AH21">
        <f t="shared" si="3"/>
        <v>21.708728706171005</v>
      </c>
      <c r="AI21" s="13"/>
      <c r="AJ21" s="13"/>
      <c r="AK21">
        <f t="shared" si="4"/>
        <v>-70.476190476190482</v>
      </c>
      <c r="AL21">
        <f t="shared" si="7"/>
        <v>15.403230043929772</v>
      </c>
      <c r="AM21">
        <f t="shared" si="8"/>
        <v>30.190330886102352</v>
      </c>
      <c r="AN21">
        <f t="shared" si="5"/>
        <v>-100.66652136229283</v>
      </c>
      <c r="AO21">
        <f t="shared" si="6"/>
        <v>-40.28585959008813</v>
      </c>
    </row>
    <row r="22" spans="1:41" ht="17.25" x14ac:dyDescent="0.25">
      <c r="A22" t="s">
        <v>74</v>
      </c>
      <c r="B22" t="s">
        <v>65</v>
      </c>
      <c r="C22" t="s">
        <v>43</v>
      </c>
      <c r="D22" s="9" t="s">
        <v>78</v>
      </c>
      <c r="E22" t="s">
        <v>75</v>
      </c>
      <c r="F22" s="8">
        <v>60</v>
      </c>
      <c r="G22" s="8">
        <v>1</v>
      </c>
      <c r="H22" s="8" t="s">
        <v>56</v>
      </c>
      <c r="I22" s="8" t="s">
        <v>64</v>
      </c>
      <c r="J22" s="8" t="s">
        <v>64</v>
      </c>
      <c r="K22" s="8">
        <v>90</v>
      </c>
      <c r="L22" s="8" t="s">
        <v>64</v>
      </c>
      <c r="M22" s="8">
        <v>12</v>
      </c>
      <c r="N22" s="8">
        <v>1</v>
      </c>
      <c r="O22" s="8">
        <v>60</v>
      </c>
      <c r="P22" s="8" t="s">
        <v>57</v>
      </c>
      <c r="Q22" s="8">
        <v>1.05</v>
      </c>
      <c r="R22" s="8">
        <v>0.48</v>
      </c>
      <c r="S22" s="8">
        <v>0.08</v>
      </c>
      <c r="T22" s="8">
        <v>0.14000000000000001</v>
      </c>
      <c r="U22" s="8" t="s">
        <v>76</v>
      </c>
      <c r="V22" s="8" t="s">
        <v>76</v>
      </c>
      <c r="W22" s="8">
        <v>7</v>
      </c>
      <c r="X22" s="8">
        <v>7</v>
      </c>
      <c r="Y22" s="8">
        <f t="shared" si="0"/>
        <v>14</v>
      </c>
      <c r="Z22" s="8">
        <v>1.17</v>
      </c>
      <c r="AA22" s="8">
        <v>60</v>
      </c>
      <c r="AB22">
        <f t="shared" si="1"/>
        <v>51.282051282051285</v>
      </c>
      <c r="AC22">
        <f t="shared" si="2"/>
        <v>53.846153846153854</v>
      </c>
      <c r="AD22">
        <f t="shared" si="2"/>
        <v>24.615384615384617</v>
      </c>
      <c r="AE22">
        <f t="shared" si="2"/>
        <v>4.1025641025641031</v>
      </c>
      <c r="AF22">
        <f t="shared" si="2"/>
        <v>7.1794871794871806</v>
      </c>
      <c r="AG22">
        <f t="shared" si="3"/>
        <v>10.854364353085503</v>
      </c>
      <c r="AH22">
        <f t="shared" si="3"/>
        <v>18.99513761789963</v>
      </c>
      <c r="AI22" s="13"/>
      <c r="AJ22" s="13"/>
      <c r="AK22">
        <f t="shared" si="4"/>
        <v>-54.285714285714292</v>
      </c>
      <c r="AL22">
        <f t="shared" si="7"/>
        <v>13.780748143336375</v>
      </c>
      <c r="AM22">
        <f t="shared" si="8"/>
        <v>27.010266360939294</v>
      </c>
      <c r="AN22">
        <f t="shared" si="5"/>
        <v>-81.295980646653589</v>
      </c>
      <c r="AO22">
        <f t="shared" si="6"/>
        <v>-27.275447924774998</v>
      </c>
    </row>
    <row r="23" spans="1:41" ht="17.25" x14ac:dyDescent="0.25">
      <c r="A23" t="s">
        <v>74</v>
      </c>
      <c r="B23" t="s">
        <v>65</v>
      </c>
      <c r="C23" t="s">
        <v>43</v>
      </c>
      <c r="D23" s="9" t="s">
        <v>79</v>
      </c>
      <c r="E23" t="s">
        <v>75</v>
      </c>
      <c r="F23" s="8">
        <v>60</v>
      </c>
      <c r="G23" s="8">
        <v>1</v>
      </c>
      <c r="H23" s="8" t="s">
        <v>56</v>
      </c>
      <c r="I23" s="8" t="s">
        <v>64</v>
      </c>
      <c r="J23" s="8" t="s">
        <v>64</v>
      </c>
      <c r="K23" s="8">
        <v>90</v>
      </c>
      <c r="L23" s="8" t="s">
        <v>64</v>
      </c>
      <c r="M23" s="8">
        <v>12</v>
      </c>
      <c r="N23" s="8">
        <v>1</v>
      </c>
      <c r="O23" s="8">
        <v>60</v>
      </c>
      <c r="P23" s="8" t="s">
        <v>57</v>
      </c>
      <c r="Q23" s="8">
        <v>1.05</v>
      </c>
      <c r="R23" s="8">
        <v>0.45</v>
      </c>
      <c r="S23" s="8">
        <v>0.08</v>
      </c>
      <c r="T23" s="8">
        <v>0.12</v>
      </c>
      <c r="U23" s="8" t="s">
        <v>76</v>
      </c>
      <c r="V23" s="8" t="s">
        <v>76</v>
      </c>
      <c r="W23" s="8">
        <v>7</v>
      </c>
      <c r="X23" s="8">
        <v>7</v>
      </c>
      <c r="Y23" s="8">
        <f t="shared" si="0"/>
        <v>14</v>
      </c>
      <c r="Z23" s="8">
        <v>1.17</v>
      </c>
      <c r="AA23" s="8">
        <v>60</v>
      </c>
      <c r="AB23">
        <f t="shared" si="1"/>
        <v>51.282051282051285</v>
      </c>
      <c r="AC23">
        <f t="shared" si="2"/>
        <v>53.846153846153854</v>
      </c>
      <c r="AD23">
        <f t="shared" si="2"/>
        <v>23.07692307692308</v>
      </c>
      <c r="AE23">
        <f t="shared" si="2"/>
        <v>4.1025641025641031</v>
      </c>
      <c r="AF23">
        <f t="shared" si="2"/>
        <v>6.1538461538461542</v>
      </c>
      <c r="AG23">
        <f t="shared" si="3"/>
        <v>10.854364353085503</v>
      </c>
      <c r="AH23">
        <f t="shared" si="3"/>
        <v>16.281546529628251</v>
      </c>
      <c r="AI23" s="13"/>
      <c r="AJ23" s="13"/>
      <c r="AK23">
        <f t="shared" si="4"/>
        <v>-57.142857142857139</v>
      </c>
      <c r="AL23">
        <f t="shared" si="7"/>
        <v>11.885893696784517</v>
      </c>
      <c r="AM23">
        <f t="shared" si="8"/>
        <v>23.296351645697655</v>
      </c>
      <c r="AN23">
        <f t="shared" si="5"/>
        <v>-80.439208788554794</v>
      </c>
      <c r="AO23">
        <f t="shared" si="6"/>
        <v>-33.846505497159484</v>
      </c>
    </row>
    <row r="24" spans="1:41" s="10" customFormat="1" x14ac:dyDescent="0.25">
      <c r="A24" s="10" t="s">
        <v>74</v>
      </c>
      <c r="B24" s="10" t="s">
        <v>65</v>
      </c>
      <c r="C24" t="s">
        <v>43</v>
      </c>
      <c r="D24" s="11" t="s">
        <v>80</v>
      </c>
      <c r="E24" s="10" t="s">
        <v>81</v>
      </c>
      <c r="G24" s="12">
        <v>1</v>
      </c>
      <c r="H24" s="10" t="s">
        <v>56</v>
      </c>
      <c r="I24" s="8" t="s">
        <v>64</v>
      </c>
      <c r="J24" s="8" t="s">
        <v>64</v>
      </c>
      <c r="K24" s="8">
        <v>90</v>
      </c>
      <c r="L24" s="8" t="s">
        <v>64</v>
      </c>
      <c r="M24" s="10">
        <v>12</v>
      </c>
      <c r="N24" s="10">
        <v>1</v>
      </c>
      <c r="O24" s="10">
        <v>60</v>
      </c>
      <c r="P24" s="10">
        <v>0</v>
      </c>
      <c r="Q24" s="10">
        <v>1.05</v>
      </c>
      <c r="R24" s="10">
        <v>0.83</v>
      </c>
      <c r="S24" s="10">
        <v>0.08</v>
      </c>
      <c r="T24" s="10">
        <v>0.06</v>
      </c>
      <c r="U24" s="10" t="s">
        <v>76</v>
      </c>
      <c r="V24" s="10" t="s">
        <v>76</v>
      </c>
      <c r="W24" s="8">
        <v>7</v>
      </c>
      <c r="X24" s="8">
        <v>7</v>
      </c>
      <c r="Y24" s="8">
        <f t="shared" si="0"/>
        <v>14</v>
      </c>
      <c r="Z24" s="10">
        <v>1.17</v>
      </c>
      <c r="AA24" s="10">
        <v>60</v>
      </c>
      <c r="AB24" s="10">
        <f t="shared" si="1"/>
        <v>51.282051282051285</v>
      </c>
      <c r="AC24">
        <f t="shared" si="2"/>
        <v>53.846153846153854</v>
      </c>
      <c r="AD24">
        <f t="shared" si="2"/>
        <v>42.564102564102562</v>
      </c>
      <c r="AE24">
        <f t="shared" si="2"/>
        <v>4.1025641025641031</v>
      </c>
      <c r="AF24">
        <f t="shared" si="2"/>
        <v>3.0769230769230771</v>
      </c>
      <c r="AG24">
        <f t="shared" si="3"/>
        <v>10.854364353085503</v>
      </c>
      <c r="AH24">
        <f t="shared" si="3"/>
        <v>8.1407732648141256</v>
      </c>
      <c r="AI24" s="13"/>
      <c r="AJ24" s="13"/>
      <c r="AK24">
        <f t="shared" si="4"/>
        <v>-20.952380952380967</v>
      </c>
      <c r="AL24">
        <f t="shared" si="7"/>
        <v>8.302149375738427</v>
      </c>
      <c r="AM24">
        <f t="shared" si="8"/>
        <v>16.272212776447315</v>
      </c>
      <c r="AN24">
        <f t="shared" si="5"/>
        <v>-37.224593728828282</v>
      </c>
      <c r="AO24">
        <f t="shared" si="6"/>
        <v>-4.6801681759336518</v>
      </c>
    </row>
    <row r="25" spans="1:41" s="10" customFormat="1" x14ac:dyDescent="0.25">
      <c r="A25" s="10" t="s">
        <v>74</v>
      </c>
      <c r="B25" s="10" t="s">
        <v>65</v>
      </c>
      <c r="C25" t="s">
        <v>43</v>
      </c>
      <c r="D25" s="11" t="s">
        <v>82</v>
      </c>
      <c r="E25" s="10" t="s">
        <v>81</v>
      </c>
      <c r="G25" s="12">
        <v>1</v>
      </c>
      <c r="H25" s="10" t="s">
        <v>56</v>
      </c>
      <c r="I25" s="8" t="s">
        <v>64</v>
      </c>
      <c r="J25" s="8" t="s">
        <v>64</v>
      </c>
      <c r="K25" s="8">
        <v>90</v>
      </c>
      <c r="L25" s="8" t="s">
        <v>64</v>
      </c>
      <c r="M25" s="10">
        <v>12</v>
      </c>
      <c r="N25" s="10">
        <v>1</v>
      </c>
      <c r="O25" s="10">
        <v>60</v>
      </c>
      <c r="P25" s="10">
        <v>0</v>
      </c>
      <c r="Q25" s="10">
        <v>1.05</v>
      </c>
      <c r="R25" s="10">
        <v>0.8</v>
      </c>
      <c r="S25" s="10">
        <v>0.08</v>
      </c>
      <c r="T25" s="10">
        <v>0.14000000000000001</v>
      </c>
      <c r="U25" s="10" t="s">
        <v>76</v>
      </c>
      <c r="V25" s="10" t="s">
        <v>76</v>
      </c>
      <c r="W25" s="8">
        <v>7</v>
      </c>
      <c r="X25" s="8">
        <v>7</v>
      </c>
      <c r="Y25" s="8">
        <f t="shared" si="0"/>
        <v>14</v>
      </c>
      <c r="Z25" s="10">
        <v>1.17</v>
      </c>
      <c r="AA25" s="10">
        <v>60</v>
      </c>
      <c r="AB25" s="10">
        <f t="shared" si="1"/>
        <v>51.282051282051285</v>
      </c>
      <c r="AC25">
        <f t="shared" si="2"/>
        <v>53.846153846153854</v>
      </c>
      <c r="AD25">
        <f t="shared" si="2"/>
        <v>41.025641025641029</v>
      </c>
      <c r="AE25">
        <f t="shared" si="2"/>
        <v>4.1025641025641031</v>
      </c>
      <c r="AF25">
        <f t="shared" si="2"/>
        <v>7.1794871794871806</v>
      </c>
      <c r="AG25">
        <f t="shared" si="3"/>
        <v>10.854364353085503</v>
      </c>
      <c r="AH25">
        <f t="shared" si="3"/>
        <v>18.99513761789963</v>
      </c>
      <c r="AI25" s="13"/>
      <c r="AJ25" s="13"/>
      <c r="AK25">
        <f t="shared" si="4"/>
        <v>-23.809523809523814</v>
      </c>
      <c r="AL25">
        <f t="shared" si="7"/>
        <v>14.542203104937478</v>
      </c>
      <c r="AM25">
        <f t="shared" si="8"/>
        <v>28.502718085677458</v>
      </c>
      <c r="AN25">
        <f t="shared" si="5"/>
        <v>-52.312241895201268</v>
      </c>
      <c r="AO25">
        <f t="shared" si="6"/>
        <v>4.693194276153644</v>
      </c>
    </row>
    <row r="26" spans="1:41" ht="17.25" x14ac:dyDescent="0.25">
      <c r="A26" t="s">
        <v>74</v>
      </c>
      <c r="B26" t="s">
        <v>83</v>
      </c>
      <c r="C26" t="s">
        <v>43</v>
      </c>
      <c r="D26" t="s">
        <v>54</v>
      </c>
      <c r="E26" t="s">
        <v>75</v>
      </c>
      <c r="F26" s="8">
        <v>61</v>
      </c>
      <c r="G26" s="8">
        <v>1</v>
      </c>
      <c r="H26" s="8" t="s">
        <v>56</v>
      </c>
      <c r="I26" s="8" t="s">
        <v>64</v>
      </c>
      <c r="J26" s="8" t="s">
        <v>64</v>
      </c>
      <c r="K26" s="8">
        <v>90</v>
      </c>
      <c r="L26" s="8" t="s">
        <v>64</v>
      </c>
      <c r="M26" s="8">
        <v>12</v>
      </c>
      <c r="N26" s="8">
        <v>1</v>
      </c>
      <c r="O26" s="8">
        <v>60</v>
      </c>
      <c r="P26" s="8" t="s">
        <v>57</v>
      </c>
      <c r="Q26" s="8">
        <v>1.18</v>
      </c>
      <c r="R26" s="8">
        <v>0.28999999999999998</v>
      </c>
      <c r="S26" s="8">
        <v>0.08</v>
      </c>
      <c r="T26" s="8">
        <v>0.1</v>
      </c>
      <c r="U26" s="8" t="s">
        <v>76</v>
      </c>
      <c r="V26" s="8" t="s">
        <v>76</v>
      </c>
      <c r="W26" s="8">
        <v>7</v>
      </c>
      <c r="X26" s="8">
        <v>7</v>
      </c>
      <c r="Y26" s="8">
        <f t="shared" si="0"/>
        <v>14</v>
      </c>
      <c r="Z26" s="8">
        <v>1.31</v>
      </c>
      <c r="AA26" s="8">
        <v>60</v>
      </c>
      <c r="AB26">
        <f t="shared" si="1"/>
        <v>45.801526717557252</v>
      </c>
      <c r="AC26">
        <f t="shared" si="2"/>
        <v>54.045801526717554</v>
      </c>
      <c r="AD26">
        <f t="shared" si="2"/>
        <v>13.282442748091603</v>
      </c>
      <c r="AE26">
        <f t="shared" si="2"/>
        <v>3.66412213740458</v>
      </c>
      <c r="AF26">
        <f t="shared" si="2"/>
        <v>4.5801526717557257</v>
      </c>
      <c r="AG26">
        <f t="shared" si="3"/>
        <v>9.6943559489389575</v>
      </c>
      <c r="AH26">
        <f t="shared" si="3"/>
        <v>12.1179449361737</v>
      </c>
      <c r="AI26" s="13"/>
      <c r="AJ26" s="13"/>
      <c r="AK26">
        <f t="shared" si="4"/>
        <v>-75.423728813559322</v>
      </c>
      <c r="AL26">
        <f t="shared" si="7"/>
        <v>8.6368179914696661</v>
      </c>
      <c r="AM26">
        <f t="shared" si="8"/>
        <v>16.928163263280545</v>
      </c>
      <c r="AN26">
        <f t="shared" si="5"/>
        <v>-92.351892076839874</v>
      </c>
      <c r="AO26">
        <f t="shared" si="6"/>
        <v>-58.495565550278776</v>
      </c>
    </row>
    <row r="27" spans="1:41" ht="17.25" x14ac:dyDescent="0.25">
      <c r="A27" t="s">
        <v>74</v>
      </c>
      <c r="B27" t="s">
        <v>83</v>
      </c>
      <c r="C27" t="s">
        <v>43</v>
      </c>
      <c r="D27" s="9" t="s">
        <v>77</v>
      </c>
      <c r="E27" t="s">
        <v>75</v>
      </c>
      <c r="F27" s="8">
        <v>61</v>
      </c>
      <c r="G27" s="8">
        <v>1</v>
      </c>
      <c r="H27" s="8" t="s">
        <v>56</v>
      </c>
      <c r="I27" s="8" t="s">
        <v>64</v>
      </c>
      <c r="J27" s="8" t="s">
        <v>64</v>
      </c>
      <c r="K27" s="8">
        <v>90</v>
      </c>
      <c r="L27" s="8" t="s">
        <v>64</v>
      </c>
      <c r="M27" s="8">
        <v>12</v>
      </c>
      <c r="N27" s="8">
        <v>1</v>
      </c>
      <c r="O27" s="8">
        <v>60</v>
      </c>
      <c r="P27" s="8" t="s">
        <v>57</v>
      </c>
      <c r="Q27" s="8">
        <v>1.18</v>
      </c>
      <c r="R27" s="8">
        <v>0.4</v>
      </c>
      <c r="S27" s="8">
        <v>0.08</v>
      </c>
      <c r="T27" s="8">
        <v>0.1</v>
      </c>
      <c r="U27" s="8" t="s">
        <v>76</v>
      </c>
      <c r="V27" s="8" t="s">
        <v>76</v>
      </c>
      <c r="W27" s="8">
        <v>7</v>
      </c>
      <c r="X27" s="8">
        <v>7</v>
      </c>
      <c r="Y27" s="8">
        <f t="shared" si="0"/>
        <v>14</v>
      </c>
      <c r="Z27" s="8">
        <v>1.31</v>
      </c>
      <c r="AA27" s="8">
        <v>60</v>
      </c>
      <c r="AB27">
        <f t="shared" si="1"/>
        <v>45.801526717557252</v>
      </c>
      <c r="AC27">
        <f t="shared" si="2"/>
        <v>54.045801526717554</v>
      </c>
      <c r="AD27">
        <f t="shared" si="2"/>
        <v>18.320610687022903</v>
      </c>
      <c r="AE27">
        <f t="shared" si="2"/>
        <v>3.66412213740458</v>
      </c>
      <c r="AF27">
        <f t="shared" si="2"/>
        <v>4.5801526717557257</v>
      </c>
      <c r="AG27">
        <f t="shared" si="3"/>
        <v>9.6943559489389575</v>
      </c>
      <c r="AH27">
        <f t="shared" si="3"/>
        <v>12.1179449361737</v>
      </c>
      <c r="AI27" s="13"/>
      <c r="AJ27" s="13"/>
      <c r="AK27">
        <f t="shared" si="4"/>
        <v>-66.101694915254228</v>
      </c>
      <c r="AL27">
        <f t="shared" si="7"/>
        <v>8.7806674608319035</v>
      </c>
      <c r="AM27">
        <f t="shared" si="8"/>
        <v>17.210108223230531</v>
      </c>
      <c r="AN27">
        <f t="shared" si="5"/>
        <v>-83.311803138484763</v>
      </c>
      <c r="AO27">
        <f t="shared" si="6"/>
        <v>-48.891586692023694</v>
      </c>
    </row>
    <row r="28" spans="1:41" ht="17.25" x14ac:dyDescent="0.25">
      <c r="A28" t="s">
        <v>74</v>
      </c>
      <c r="B28" t="s">
        <v>83</v>
      </c>
      <c r="C28" t="s">
        <v>43</v>
      </c>
      <c r="D28" s="9" t="s">
        <v>84</v>
      </c>
      <c r="E28" t="s">
        <v>75</v>
      </c>
      <c r="F28" s="8">
        <v>61</v>
      </c>
      <c r="G28" s="8">
        <v>1</v>
      </c>
      <c r="H28" s="8" t="s">
        <v>56</v>
      </c>
      <c r="I28" s="8" t="s">
        <v>64</v>
      </c>
      <c r="J28" s="8" t="s">
        <v>64</v>
      </c>
      <c r="K28" s="8">
        <v>90</v>
      </c>
      <c r="L28" s="8" t="s">
        <v>64</v>
      </c>
      <c r="M28" s="8">
        <v>12</v>
      </c>
      <c r="N28" s="8">
        <v>1</v>
      </c>
      <c r="O28" s="8">
        <v>60</v>
      </c>
      <c r="P28" s="8" t="s">
        <v>57</v>
      </c>
      <c r="Q28" s="8">
        <v>1.18</v>
      </c>
      <c r="R28" s="8">
        <v>0.45</v>
      </c>
      <c r="S28" s="8">
        <v>0.08</v>
      </c>
      <c r="T28" s="8">
        <v>0.2</v>
      </c>
      <c r="U28" s="8" t="s">
        <v>76</v>
      </c>
      <c r="V28" s="8" t="s">
        <v>76</v>
      </c>
      <c r="W28" s="8">
        <v>7</v>
      </c>
      <c r="X28" s="8">
        <v>7</v>
      </c>
      <c r="Y28" s="8">
        <f t="shared" si="0"/>
        <v>14</v>
      </c>
      <c r="Z28" s="8">
        <v>1.31</v>
      </c>
      <c r="AA28" s="8">
        <v>60</v>
      </c>
      <c r="AB28">
        <f t="shared" si="1"/>
        <v>45.801526717557252</v>
      </c>
      <c r="AC28">
        <f t="shared" si="2"/>
        <v>54.045801526717554</v>
      </c>
      <c r="AD28">
        <f t="shared" si="2"/>
        <v>20.610687022900763</v>
      </c>
      <c r="AE28">
        <f t="shared" si="2"/>
        <v>3.66412213740458</v>
      </c>
      <c r="AF28">
        <f t="shared" si="2"/>
        <v>9.1603053435114514</v>
      </c>
      <c r="AG28">
        <f t="shared" si="3"/>
        <v>9.6943559489389575</v>
      </c>
      <c r="AH28">
        <f t="shared" si="3"/>
        <v>24.2358898723474</v>
      </c>
      <c r="AI28" s="13"/>
      <c r="AJ28" s="13"/>
      <c r="AK28">
        <f t="shared" si="4"/>
        <v>-61.864406779661017</v>
      </c>
      <c r="AL28">
        <f t="shared" si="7"/>
        <v>17.145214951309136</v>
      </c>
      <c r="AM28">
        <f t="shared" si="8"/>
        <v>33.604621304565903</v>
      </c>
      <c r="AN28">
        <f t="shared" si="5"/>
        <v>-95.46902808422692</v>
      </c>
      <c r="AO28">
        <f t="shared" si="6"/>
        <v>-28.259785475095114</v>
      </c>
    </row>
    <row r="29" spans="1:41" ht="17.25" x14ac:dyDescent="0.25">
      <c r="A29" t="s">
        <v>74</v>
      </c>
      <c r="B29" t="s">
        <v>83</v>
      </c>
      <c r="C29" t="s">
        <v>43</v>
      </c>
      <c r="D29" s="9" t="s">
        <v>78</v>
      </c>
      <c r="E29" t="s">
        <v>75</v>
      </c>
      <c r="F29" s="8">
        <v>61</v>
      </c>
      <c r="G29" s="8">
        <v>1</v>
      </c>
      <c r="H29" s="8" t="s">
        <v>56</v>
      </c>
      <c r="I29" s="8" t="s">
        <v>64</v>
      </c>
      <c r="J29" s="8" t="s">
        <v>64</v>
      </c>
      <c r="K29" s="8">
        <v>90</v>
      </c>
      <c r="L29" s="8" t="s">
        <v>64</v>
      </c>
      <c r="M29" s="8">
        <v>12</v>
      </c>
      <c r="N29" s="8">
        <v>1</v>
      </c>
      <c r="O29" s="8">
        <v>60</v>
      </c>
      <c r="P29" s="8" t="s">
        <v>57</v>
      </c>
      <c r="Q29" s="8">
        <v>1.18</v>
      </c>
      <c r="R29" s="8">
        <v>0.52</v>
      </c>
      <c r="S29" s="8">
        <v>0.08</v>
      </c>
      <c r="T29" s="8">
        <v>0.18</v>
      </c>
      <c r="U29" s="8" t="s">
        <v>76</v>
      </c>
      <c r="V29" s="8" t="s">
        <v>76</v>
      </c>
      <c r="W29" s="8">
        <v>7</v>
      </c>
      <c r="X29" s="8">
        <v>7</v>
      </c>
      <c r="Y29" s="8">
        <f t="shared" si="0"/>
        <v>14</v>
      </c>
      <c r="Z29" s="8">
        <v>1.31</v>
      </c>
      <c r="AA29" s="8">
        <v>60</v>
      </c>
      <c r="AB29">
        <f t="shared" si="1"/>
        <v>45.801526717557252</v>
      </c>
      <c r="AC29">
        <f t="shared" si="2"/>
        <v>54.045801526717554</v>
      </c>
      <c r="AD29">
        <f t="shared" si="2"/>
        <v>23.816793893129773</v>
      </c>
      <c r="AE29">
        <f t="shared" si="2"/>
        <v>3.66412213740458</v>
      </c>
      <c r="AF29">
        <f t="shared" si="2"/>
        <v>8.2442748091603058</v>
      </c>
      <c r="AG29">
        <f t="shared" si="3"/>
        <v>9.6943559489389575</v>
      </c>
      <c r="AH29">
        <f t="shared" si="3"/>
        <v>21.812300885112656</v>
      </c>
      <c r="AI29" s="13"/>
      <c r="AJ29" s="13"/>
      <c r="AK29">
        <f t="shared" si="4"/>
        <v>-55.932203389830505</v>
      </c>
      <c r="AL29">
        <f t="shared" si="7"/>
        <v>15.544059675663105</v>
      </c>
      <c r="AM29">
        <f t="shared" si="8"/>
        <v>30.466356964299685</v>
      </c>
      <c r="AN29">
        <f t="shared" si="5"/>
        <v>-86.398560354130183</v>
      </c>
      <c r="AO29">
        <f t="shared" si="6"/>
        <v>-25.46584642553082</v>
      </c>
    </row>
    <row r="30" spans="1:41" ht="17.25" x14ac:dyDescent="0.25">
      <c r="A30" t="s">
        <v>74</v>
      </c>
      <c r="B30" t="s">
        <v>83</v>
      </c>
      <c r="C30" t="s">
        <v>43</v>
      </c>
      <c r="D30" s="9" t="s">
        <v>85</v>
      </c>
      <c r="E30" t="s">
        <v>75</v>
      </c>
      <c r="F30" s="8">
        <v>61</v>
      </c>
      <c r="G30" s="8">
        <v>1</v>
      </c>
      <c r="H30" s="8" t="s">
        <v>56</v>
      </c>
      <c r="I30" s="8" t="s">
        <v>64</v>
      </c>
      <c r="J30" s="8" t="s">
        <v>64</v>
      </c>
      <c r="K30" s="8">
        <v>90</v>
      </c>
      <c r="L30" s="8" t="s">
        <v>64</v>
      </c>
      <c r="M30" s="8">
        <v>12</v>
      </c>
      <c r="N30" s="8">
        <v>1</v>
      </c>
      <c r="O30" s="8">
        <v>60</v>
      </c>
      <c r="P30" s="8" t="s">
        <v>57</v>
      </c>
      <c r="Q30" s="8">
        <v>1.18</v>
      </c>
      <c r="R30" s="8">
        <v>0.4</v>
      </c>
      <c r="S30" s="8">
        <v>0.08</v>
      </c>
      <c r="T30" s="8">
        <v>0.14000000000000001</v>
      </c>
      <c r="U30" s="8" t="s">
        <v>76</v>
      </c>
      <c r="V30" s="8" t="s">
        <v>76</v>
      </c>
      <c r="W30" s="8">
        <v>7</v>
      </c>
      <c r="X30" s="8">
        <v>7</v>
      </c>
      <c r="Y30" s="8">
        <f t="shared" si="0"/>
        <v>14</v>
      </c>
      <c r="Z30" s="8">
        <v>1.31</v>
      </c>
      <c r="AA30" s="8">
        <v>60</v>
      </c>
      <c r="AB30">
        <f t="shared" si="1"/>
        <v>45.801526717557252</v>
      </c>
      <c r="AC30">
        <f t="shared" si="2"/>
        <v>54.045801526717554</v>
      </c>
      <c r="AD30">
        <f t="shared" si="2"/>
        <v>18.320610687022903</v>
      </c>
      <c r="AE30">
        <f t="shared" si="2"/>
        <v>3.66412213740458</v>
      </c>
      <c r="AF30">
        <f t="shared" si="2"/>
        <v>6.4122137404580162</v>
      </c>
      <c r="AG30">
        <f t="shared" si="3"/>
        <v>9.6943559489389575</v>
      </c>
      <c r="AH30">
        <f t="shared" si="3"/>
        <v>16.965122910643178</v>
      </c>
      <c r="AI30" s="13"/>
      <c r="AJ30" s="13"/>
      <c r="AK30">
        <f t="shared" si="4"/>
        <v>-66.101694915254228</v>
      </c>
      <c r="AL30">
        <f t="shared" si="7"/>
        <v>12.084942131215286</v>
      </c>
      <c r="AM30">
        <f t="shared" si="8"/>
        <v>23.686486577181959</v>
      </c>
      <c r="AN30">
        <f t="shared" si="5"/>
        <v>-89.788181492436195</v>
      </c>
      <c r="AO30">
        <f t="shared" si="6"/>
        <v>-42.415208338072269</v>
      </c>
    </row>
    <row r="31" spans="1:41" ht="17.25" x14ac:dyDescent="0.25">
      <c r="A31" t="s">
        <v>74</v>
      </c>
      <c r="B31" t="s">
        <v>83</v>
      </c>
      <c r="C31" t="s">
        <v>43</v>
      </c>
      <c r="D31" s="9" t="s">
        <v>79</v>
      </c>
      <c r="E31" t="s">
        <v>75</v>
      </c>
      <c r="F31" s="8">
        <v>61</v>
      </c>
      <c r="G31" s="8">
        <v>1</v>
      </c>
      <c r="H31" s="8" t="s">
        <v>56</v>
      </c>
      <c r="I31" s="8" t="s">
        <v>64</v>
      </c>
      <c r="J31" s="8" t="s">
        <v>64</v>
      </c>
      <c r="K31" s="8">
        <v>90</v>
      </c>
      <c r="L31" s="8" t="s">
        <v>64</v>
      </c>
      <c r="M31" s="8">
        <v>12</v>
      </c>
      <c r="N31" s="8">
        <v>1</v>
      </c>
      <c r="O31" s="8">
        <v>60</v>
      </c>
      <c r="P31" s="8" t="s">
        <v>57</v>
      </c>
      <c r="Q31" s="8">
        <v>1.18</v>
      </c>
      <c r="R31" s="8">
        <v>0.5</v>
      </c>
      <c r="S31" s="8">
        <v>0.08</v>
      </c>
      <c r="T31" s="8">
        <v>0.16</v>
      </c>
      <c r="U31" s="8" t="s">
        <v>76</v>
      </c>
      <c r="V31" s="8" t="s">
        <v>76</v>
      </c>
      <c r="W31" s="8">
        <v>7</v>
      </c>
      <c r="X31" s="8">
        <v>7</v>
      </c>
      <c r="Y31" s="8">
        <f t="shared" si="0"/>
        <v>14</v>
      </c>
      <c r="Z31" s="8">
        <v>1.31</v>
      </c>
      <c r="AA31" s="8">
        <v>60</v>
      </c>
      <c r="AB31">
        <f t="shared" si="1"/>
        <v>45.801526717557252</v>
      </c>
      <c r="AC31">
        <f t="shared" si="2"/>
        <v>54.045801526717554</v>
      </c>
      <c r="AD31">
        <f t="shared" si="2"/>
        <v>22.900763358778626</v>
      </c>
      <c r="AE31">
        <f t="shared" si="2"/>
        <v>3.66412213740458</v>
      </c>
      <c r="AF31">
        <f t="shared" si="2"/>
        <v>7.3282442748091601</v>
      </c>
      <c r="AG31">
        <f t="shared" si="3"/>
        <v>9.6943559489389575</v>
      </c>
      <c r="AH31">
        <f t="shared" si="3"/>
        <v>19.388711897877915</v>
      </c>
      <c r="AI31" s="13"/>
      <c r="AJ31" s="13"/>
      <c r="AK31">
        <f t="shared" si="4"/>
        <v>-57.627118644067799</v>
      </c>
      <c r="AL31">
        <f t="shared" si="7"/>
        <v>13.860297111584268</v>
      </c>
      <c r="AM31">
        <f t="shared" si="8"/>
        <v>27.166182338705166</v>
      </c>
      <c r="AN31">
        <f t="shared" si="5"/>
        <v>-84.793300982772962</v>
      </c>
      <c r="AO31">
        <f t="shared" si="6"/>
        <v>-30.460936305362633</v>
      </c>
    </row>
    <row r="32" spans="1:41" ht="17.25" x14ac:dyDescent="0.25">
      <c r="A32" t="s">
        <v>74</v>
      </c>
      <c r="B32" t="s">
        <v>83</v>
      </c>
      <c r="C32" t="s">
        <v>43</v>
      </c>
      <c r="D32" s="9" t="s">
        <v>86</v>
      </c>
      <c r="E32" t="s">
        <v>75</v>
      </c>
      <c r="F32" s="8">
        <v>61</v>
      </c>
      <c r="G32" s="8">
        <v>1</v>
      </c>
      <c r="H32" s="8" t="s">
        <v>56</v>
      </c>
      <c r="I32" s="8" t="s">
        <v>64</v>
      </c>
      <c r="J32" s="8" t="s">
        <v>64</v>
      </c>
      <c r="K32" s="8">
        <v>90</v>
      </c>
      <c r="L32" s="8" t="s">
        <v>64</v>
      </c>
      <c r="M32" s="8">
        <v>12</v>
      </c>
      <c r="N32" s="8">
        <v>1</v>
      </c>
      <c r="O32" s="8">
        <v>60</v>
      </c>
      <c r="P32" s="8" t="s">
        <v>57</v>
      </c>
      <c r="Q32" s="8">
        <v>1.18</v>
      </c>
      <c r="R32" s="8">
        <v>0.32</v>
      </c>
      <c r="S32" s="8">
        <v>0.08</v>
      </c>
      <c r="T32" s="8">
        <v>0.14000000000000001</v>
      </c>
      <c r="U32" s="8" t="s">
        <v>76</v>
      </c>
      <c r="V32" s="8" t="s">
        <v>76</v>
      </c>
      <c r="W32" s="8">
        <v>7</v>
      </c>
      <c r="X32" s="8">
        <v>7</v>
      </c>
      <c r="Y32" s="8">
        <f t="shared" si="0"/>
        <v>14</v>
      </c>
      <c r="Z32" s="8">
        <v>1.31</v>
      </c>
      <c r="AA32" s="8">
        <v>60</v>
      </c>
      <c r="AB32">
        <f t="shared" si="1"/>
        <v>45.801526717557252</v>
      </c>
      <c r="AC32">
        <f t="shared" si="2"/>
        <v>54.045801526717554</v>
      </c>
      <c r="AD32">
        <f t="shared" si="2"/>
        <v>14.65648854961832</v>
      </c>
      <c r="AE32">
        <f t="shared" si="2"/>
        <v>3.66412213740458</v>
      </c>
      <c r="AF32">
        <f t="shared" si="2"/>
        <v>6.4122137404580162</v>
      </c>
      <c r="AG32">
        <f t="shared" si="3"/>
        <v>9.6943559489389575</v>
      </c>
      <c r="AH32">
        <f t="shared" si="3"/>
        <v>16.965122910643178</v>
      </c>
      <c r="AI32" s="13"/>
      <c r="AJ32" s="13"/>
      <c r="AK32">
        <f t="shared" si="4"/>
        <v>-72.881355932203391</v>
      </c>
      <c r="AL32">
        <f t="shared" si="7"/>
        <v>12.006016083841557</v>
      </c>
      <c r="AM32">
        <f t="shared" si="8"/>
        <v>23.531791524329449</v>
      </c>
      <c r="AN32">
        <f t="shared" si="5"/>
        <v>-96.41314745653284</v>
      </c>
      <c r="AO32">
        <f t="shared" si="6"/>
        <v>-49.349564407873942</v>
      </c>
    </row>
    <row r="33" spans="1:41" s="10" customFormat="1" x14ac:dyDescent="0.25">
      <c r="A33" s="10" t="s">
        <v>74</v>
      </c>
      <c r="B33" s="10" t="s">
        <v>83</v>
      </c>
      <c r="C33" t="s">
        <v>43</v>
      </c>
      <c r="D33" s="11" t="s">
        <v>80</v>
      </c>
      <c r="E33" s="10" t="s">
        <v>81</v>
      </c>
      <c r="G33" s="12">
        <v>1</v>
      </c>
      <c r="H33" s="10" t="s">
        <v>56</v>
      </c>
      <c r="I33" s="8" t="s">
        <v>64</v>
      </c>
      <c r="J33" s="8" t="s">
        <v>64</v>
      </c>
      <c r="K33" s="8">
        <v>90</v>
      </c>
      <c r="L33" s="8" t="s">
        <v>64</v>
      </c>
      <c r="M33" s="10">
        <v>12</v>
      </c>
      <c r="N33" s="10">
        <v>1</v>
      </c>
      <c r="O33" s="10">
        <v>60</v>
      </c>
      <c r="P33" s="10">
        <v>0</v>
      </c>
      <c r="Q33" s="10">
        <v>1.18</v>
      </c>
      <c r="R33" s="10">
        <v>0.94</v>
      </c>
      <c r="S33" s="10">
        <v>0.08</v>
      </c>
      <c r="T33" s="10">
        <v>0.1</v>
      </c>
      <c r="U33" s="10" t="s">
        <v>76</v>
      </c>
      <c r="V33" s="10" t="s">
        <v>76</v>
      </c>
      <c r="W33" s="8">
        <v>7</v>
      </c>
      <c r="X33" s="8">
        <v>7</v>
      </c>
      <c r="Y33" s="8">
        <f t="shared" si="0"/>
        <v>14</v>
      </c>
      <c r="Z33" s="10">
        <v>1.31</v>
      </c>
      <c r="AA33" s="10">
        <v>60</v>
      </c>
      <c r="AB33" s="10">
        <f t="shared" si="1"/>
        <v>45.801526717557252</v>
      </c>
      <c r="AC33">
        <f t="shared" si="2"/>
        <v>54.045801526717554</v>
      </c>
      <c r="AD33">
        <f t="shared" si="2"/>
        <v>43.053435114503813</v>
      </c>
      <c r="AE33">
        <f t="shared" si="2"/>
        <v>3.66412213740458</v>
      </c>
      <c r="AF33">
        <f t="shared" si="2"/>
        <v>4.5801526717557257</v>
      </c>
      <c r="AG33">
        <f t="shared" si="3"/>
        <v>9.6943559489389575</v>
      </c>
      <c r="AH33">
        <f t="shared" si="3"/>
        <v>12.1179449361737</v>
      </c>
      <c r="AI33" s="13"/>
      <c r="AJ33" s="13"/>
      <c r="AK33">
        <f t="shared" si="4"/>
        <v>-20.33898305084746</v>
      </c>
      <c r="AL33">
        <f t="shared" si="7"/>
        <v>10.049204455157065</v>
      </c>
      <c r="AM33">
        <f t="shared" si="8"/>
        <v>19.696440732107849</v>
      </c>
      <c r="AN33">
        <f t="shared" si="5"/>
        <v>-40.035423782955306</v>
      </c>
      <c r="AO33">
        <f t="shared" si="6"/>
        <v>-0.64254231873961132</v>
      </c>
    </row>
    <row r="34" spans="1:41" s="10" customFormat="1" x14ac:dyDescent="0.25">
      <c r="A34" s="10" t="s">
        <v>74</v>
      </c>
      <c r="B34" s="10" t="s">
        <v>83</v>
      </c>
      <c r="C34" t="s">
        <v>43</v>
      </c>
      <c r="D34" s="11" t="s">
        <v>82</v>
      </c>
      <c r="E34" s="10" t="s">
        <v>81</v>
      </c>
      <c r="G34" s="12">
        <v>1</v>
      </c>
      <c r="H34" s="10" t="s">
        <v>56</v>
      </c>
      <c r="I34" s="8" t="s">
        <v>64</v>
      </c>
      <c r="J34" s="8" t="s">
        <v>64</v>
      </c>
      <c r="K34" s="8">
        <v>90</v>
      </c>
      <c r="L34" s="8" t="s">
        <v>64</v>
      </c>
      <c r="M34" s="10">
        <v>12</v>
      </c>
      <c r="N34" s="10">
        <v>1</v>
      </c>
      <c r="O34" s="10">
        <v>60</v>
      </c>
      <c r="P34" s="10">
        <v>0</v>
      </c>
      <c r="Q34" s="10">
        <v>1.18</v>
      </c>
      <c r="R34" s="10">
        <v>0.9</v>
      </c>
      <c r="S34" s="10">
        <v>0.08</v>
      </c>
      <c r="T34" s="10">
        <v>0.16</v>
      </c>
      <c r="U34" s="10" t="s">
        <v>76</v>
      </c>
      <c r="V34" s="10" t="s">
        <v>76</v>
      </c>
      <c r="W34" s="8">
        <v>7</v>
      </c>
      <c r="X34" s="8">
        <v>7</v>
      </c>
      <c r="Y34" s="8">
        <f t="shared" si="0"/>
        <v>14</v>
      </c>
      <c r="Z34" s="10">
        <v>1.31</v>
      </c>
      <c r="AA34" s="10">
        <v>60</v>
      </c>
      <c r="AB34" s="10">
        <f t="shared" si="1"/>
        <v>45.801526717557252</v>
      </c>
      <c r="AC34">
        <f t="shared" ref="AC34:AF59" si="9">(Q34*$AB34)</f>
        <v>54.045801526717554</v>
      </c>
      <c r="AD34">
        <f t="shared" si="9"/>
        <v>41.221374045801525</v>
      </c>
      <c r="AE34">
        <f t="shared" si="9"/>
        <v>3.66412213740458</v>
      </c>
      <c r="AF34">
        <f t="shared" si="9"/>
        <v>7.3282442748091601</v>
      </c>
      <c r="AG34">
        <f t="shared" si="3"/>
        <v>9.6943559489389575</v>
      </c>
      <c r="AH34">
        <f t="shared" si="3"/>
        <v>19.388711897877915</v>
      </c>
      <c r="AI34" s="13"/>
      <c r="AJ34" s="13"/>
      <c r="AK34">
        <f t="shared" si="4"/>
        <v>-23.728813559322031</v>
      </c>
      <c r="AL34">
        <f t="shared" si="7"/>
        <v>14.511847205191925</v>
      </c>
      <c r="AM34">
        <f t="shared" si="8"/>
        <v>28.443220522176173</v>
      </c>
      <c r="AN34">
        <f t="shared" si="5"/>
        <v>-52.172034081498204</v>
      </c>
      <c r="AO34">
        <f t="shared" si="6"/>
        <v>4.7144069628541416</v>
      </c>
    </row>
    <row r="35" spans="1:41" ht="17.25" x14ac:dyDescent="0.25">
      <c r="A35" t="s">
        <v>87</v>
      </c>
      <c r="B35" t="s">
        <v>67</v>
      </c>
      <c r="C35" t="s">
        <v>43</v>
      </c>
      <c r="D35" t="s">
        <v>88</v>
      </c>
      <c r="E35" t="s">
        <v>89</v>
      </c>
      <c r="F35" s="8">
        <v>80</v>
      </c>
      <c r="G35" s="8" t="s">
        <v>90</v>
      </c>
      <c r="H35" s="8" t="s">
        <v>46</v>
      </c>
      <c r="I35" s="8">
        <v>25</v>
      </c>
      <c r="J35" s="8">
        <v>60</v>
      </c>
      <c r="K35" s="8">
        <v>90</v>
      </c>
      <c r="L35" s="8" t="s">
        <v>64</v>
      </c>
      <c r="M35" s="8">
        <v>12</v>
      </c>
      <c r="N35" s="8">
        <v>1</v>
      </c>
      <c r="O35" s="8">
        <v>60</v>
      </c>
      <c r="P35" s="8">
        <v>3</v>
      </c>
      <c r="Q35" s="8">
        <v>40.71</v>
      </c>
      <c r="R35" s="8">
        <v>21.26</v>
      </c>
      <c r="S35" s="8">
        <f>2*1.92</f>
        <v>3.84</v>
      </c>
      <c r="T35" s="8">
        <f>2*2.94</f>
        <v>5.88</v>
      </c>
      <c r="U35" s="8">
        <v>6</v>
      </c>
      <c r="V35" s="8">
        <v>6</v>
      </c>
      <c r="W35" s="8">
        <v>6</v>
      </c>
      <c r="X35" s="8">
        <v>6</v>
      </c>
      <c r="Y35" s="8">
        <f t="shared" si="0"/>
        <v>12</v>
      </c>
      <c r="Z35" s="8">
        <v>46.25</v>
      </c>
      <c r="AA35" s="8">
        <v>90</v>
      </c>
      <c r="AB35">
        <f t="shared" si="1"/>
        <v>1.9459459459459461</v>
      </c>
      <c r="AC35">
        <f t="shared" si="9"/>
        <v>79.219459459459472</v>
      </c>
      <c r="AD35">
        <f t="shared" si="9"/>
        <v>41.370810810810816</v>
      </c>
      <c r="AE35">
        <f t="shared" si="9"/>
        <v>7.4724324324324325</v>
      </c>
      <c r="AF35">
        <f t="shared" si="9"/>
        <v>11.442162162162163</v>
      </c>
      <c r="AG35">
        <f t="shared" si="3"/>
        <v>18.303646596883596</v>
      </c>
      <c r="AH35">
        <f t="shared" si="3"/>
        <v>28.027458851478006</v>
      </c>
      <c r="AI35" s="13"/>
      <c r="AJ35" s="13"/>
      <c r="AK35">
        <f t="shared" si="4"/>
        <v>-47.776958978138055</v>
      </c>
      <c r="AL35">
        <f t="shared" si="7"/>
        <v>15.260522926960748</v>
      </c>
      <c r="AM35">
        <f t="shared" si="8"/>
        <v>29.910624936843067</v>
      </c>
      <c r="AN35">
        <f t="shared" si="5"/>
        <v>-77.687583914981118</v>
      </c>
      <c r="AO35">
        <f t="shared" si="6"/>
        <v>-17.866334041294987</v>
      </c>
    </row>
    <row r="36" spans="1:41" ht="17.25" x14ac:dyDescent="0.25">
      <c r="A36" t="s">
        <v>87</v>
      </c>
      <c r="B36" t="s">
        <v>91</v>
      </c>
      <c r="C36" t="s">
        <v>43</v>
      </c>
      <c r="D36" t="s">
        <v>92</v>
      </c>
      <c r="E36" t="s">
        <v>93</v>
      </c>
      <c r="F36" s="8">
        <v>81</v>
      </c>
      <c r="G36" s="8" t="s">
        <v>90</v>
      </c>
      <c r="H36" s="8" t="s">
        <v>46</v>
      </c>
      <c r="I36" s="8">
        <v>25</v>
      </c>
      <c r="J36" s="8">
        <v>60</v>
      </c>
      <c r="K36" s="8">
        <v>90</v>
      </c>
      <c r="L36" s="8" t="s">
        <v>64</v>
      </c>
      <c r="M36" s="8">
        <v>12</v>
      </c>
      <c r="N36" s="8">
        <v>1</v>
      </c>
      <c r="O36" s="8">
        <v>60</v>
      </c>
      <c r="P36" s="8">
        <v>3</v>
      </c>
      <c r="Q36" s="8">
        <v>29.74</v>
      </c>
      <c r="R36" s="8">
        <v>8.48</v>
      </c>
      <c r="S36" s="8">
        <f>2*1.36</f>
        <v>2.72</v>
      </c>
      <c r="T36" s="8">
        <f>2*1.92</f>
        <v>3.84</v>
      </c>
      <c r="U36" s="8" t="s">
        <v>94</v>
      </c>
      <c r="V36" s="8" t="s">
        <v>94</v>
      </c>
      <c r="W36" s="8">
        <v>7</v>
      </c>
      <c r="X36" s="8">
        <v>7</v>
      </c>
      <c r="Y36" s="8">
        <f t="shared" si="0"/>
        <v>14</v>
      </c>
      <c r="Z36" s="8">
        <v>37.090000000000003</v>
      </c>
      <c r="AA36" s="8">
        <v>90</v>
      </c>
      <c r="AB36">
        <f t="shared" si="1"/>
        <v>2.4265300620113237</v>
      </c>
      <c r="AC36">
        <f t="shared" si="9"/>
        <v>72.165004044216758</v>
      </c>
      <c r="AD36">
        <f t="shared" si="9"/>
        <v>20.576974925856025</v>
      </c>
      <c r="AE36">
        <f t="shared" si="9"/>
        <v>6.6001617686708007</v>
      </c>
      <c r="AF36">
        <f t="shared" si="9"/>
        <v>9.3178754381234832</v>
      </c>
      <c r="AG36">
        <f t="shared" si="3"/>
        <v>17.462386652699159</v>
      </c>
      <c r="AH36">
        <f t="shared" si="3"/>
        <v>24.652781156751754</v>
      </c>
      <c r="AI36" s="13"/>
      <c r="AJ36" s="13"/>
      <c r="AK36">
        <f t="shared" si="4"/>
        <v>-71.486213853396094</v>
      </c>
      <c r="AL36">
        <f t="shared" si="7"/>
        <v>13.172628126158662</v>
      </c>
      <c r="AM36">
        <f t="shared" si="8"/>
        <v>25.818351127270976</v>
      </c>
      <c r="AN36">
        <f t="shared" si="5"/>
        <v>-97.304564980667067</v>
      </c>
      <c r="AO36">
        <f t="shared" si="6"/>
        <v>-45.667862726125122</v>
      </c>
    </row>
    <row r="37" spans="1:41" ht="17.25" x14ac:dyDescent="0.25">
      <c r="A37" t="s">
        <v>95</v>
      </c>
      <c r="B37" t="s">
        <v>96</v>
      </c>
      <c r="C37" t="s">
        <v>43</v>
      </c>
      <c r="D37" t="s">
        <v>54</v>
      </c>
      <c r="E37" t="s">
        <v>97</v>
      </c>
      <c r="F37" s="8">
        <v>102</v>
      </c>
      <c r="G37" s="8">
        <v>0</v>
      </c>
      <c r="H37" s="8" t="s">
        <v>98</v>
      </c>
      <c r="I37" s="8">
        <v>25</v>
      </c>
      <c r="J37" s="8">
        <v>70</v>
      </c>
      <c r="K37" s="8">
        <v>120</v>
      </c>
      <c r="L37" s="8" t="s">
        <v>99</v>
      </c>
      <c r="M37" s="8">
        <v>12</v>
      </c>
      <c r="N37" s="8">
        <v>1</v>
      </c>
      <c r="O37" s="8">
        <v>60</v>
      </c>
      <c r="P37" s="8">
        <v>3</v>
      </c>
      <c r="Q37" s="8">
        <v>99.777000000000001</v>
      </c>
      <c r="R37" s="8">
        <v>41.274999999999999</v>
      </c>
      <c r="S37" s="8">
        <v>14.067</v>
      </c>
      <c r="T37" s="8">
        <v>12.259</v>
      </c>
      <c r="U37" s="8">
        <v>6</v>
      </c>
      <c r="V37" s="8">
        <v>6</v>
      </c>
      <c r="W37" s="8">
        <v>6</v>
      </c>
      <c r="X37" s="8">
        <v>6</v>
      </c>
      <c r="Y37" s="8">
        <f t="shared" si="0"/>
        <v>12</v>
      </c>
      <c r="Z37" s="8">
        <v>125.295</v>
      </c>
      <c r="AA37" s="8">
        <v>70</v>
      </c>
      <c r="AB37">
        <f t="shared" si="1"/>
        <v>0.5586815116325472</v>
      </c>
      <c r="AC37">
        <f t="shared" si="9"/>
        <v>55.743565186160666</v>
      </c>
      <c r="AD37">
        <f t="shared" si="9"/>
        <v>23.059579392633385</v>
      </c>
      <c r="AE37">
        <f t="shared" si="9"/>
        <v>7.8589728241350416</v>
      </c>
      <c r="AF37">
        <f t="shared" si="9"/>
        <v>6.8488766511033967</v>
      </c>
      <c r="AG37">
        <f t="shared" si="3"/>
        <v>19.250473321530528</v>
      </c>
      <c r="AH37">
        <f t="shared" si="3"/>
        <v>16.776253106464971</v>
      </c>
      <c r="AI37" s="13"/>
      <c r="AJ37" s="13"/>
      <c r="AK37">
        <f t="shared" si="4"/>
        <v>-58.632751034807626</v>
      </c>
      <c r="AL37">
        <f t="shared" si="7"/>
        <v>13.600345925796509</v>
      </c>
      <c r="AM37">
        <f t="shared" si="8"/>
        <v>26.656678014561155</v>
      </c>
      <c r="AN37">
        <f t="shared" si="5"/>
        <v>-85.289429049368778</v>
      </c>
      <c r="AO37">
        <f t="shared" si="6"/>
        <v>-31.976073020246471</v>
      </c>
    </row>
    <row r="38" spans="1:41" ht="17.25" x14ac:dyDescent="0.25">
      <c r="A38" t="s">
        <v>95</v>
      </c>
      <c r="B38" t="s">
        <v>91</v>
      </c>
      <c r="C38" t="s">
        <v>43</v>
      </c>
      <c r="D38" t="s">
        <v>54</v>
      </c>
      <c r="E38" t="s">
        <v>97</v>
      </c>
      <c r="F38" s="8">
        <v>108</v>
      </c>
      <c r="G38" s="8">
        <v>0</v>
      </c>
      <c r="H38" s="8" t="s">
        <v>98</v>
      </c>
      <c r="I38" s="8">
        <v>25</v>
      </c>
      <c r="J38" s="8">
        <v>70</v>
      </c>
      <c r="K38" s="8">
        <v>120</v>
      </c>
      <c r="L38" s="8" t="s">
        <v>99</v>
      </c>
      <c r="M38" s="8">
        <v>12</v>
      </c>
      <c r="N38" s="8">
        <v>1</v>
      </c>
      <c r="O38" s="8">
        <v>60</v>
      </c>
      <c r="P38" s="8">
        <v>3</v>
      </c>
      <c r="Q38" s="8">
        <v>1.54</v>
      </c>
      <c r="R38" s="8">
        <v>0.46</v>
      </c>
      <c r="S38" s="8">
        <v>0.15</v>
      </c>
      <c r="T38" s="8">
        <v>0.14000000000000001</v>
      </c>
      <c r="U38" s="8" t="s">
        <v>100</v>
      </c>
      <c r="V38" s="8" t="s">
        <v>100</v>
      </c>
      <c r="W38" s="8">
        <v>8</v>
      </c>
      <c r="X38" s="8">
        <v>8</v>
      </c>
      <c r="Y38" s="8">
        <f t="shared" si="0"/>
        <v>16</v>
      </c>
      <c r="Z38" s="8">
        <v>1.66</v>
      </c>
      <c r="AA38" s="8">
        <v>70</v>
      </c>
      <c r="AB38">
        <f t="shared" si="1"/>
        <v>42.168674698795179</v>
      </c>
      <c r="AC38">
        <f t="shared" si="9"/>
        <v>64.939759036144579</v>
      </c>
      <c r="AD38">
        <f t="shared" si="9"/>
        <v>19.397590361445783</v>
      </c>
      <c r="AE38">
        <f t="shared" si="9"/>
        <v>6.3253012048192767</v>
      </c>
      <c r="AF38">
        <f t="shared" si="9"/>
        <v>5.9036144578313259</v>
      </c>
      <c r="AG38">
        <f t="shared" si="3"/>
        <v>17.890653499900601</v>
      </c>
      <c r="AH38">
        <f t="shared" si="3"/>
        <v>16.697943266573898</v>
      </c>
      <c r="AI38" s="13"/>
      <c r="AJ38" s="13"/>
      <c r="AK38">
        <f t="shared" si="4"/>
        <v>-70.129870129870127</v>
      </c>
      <c r="AL38">
        <f t="shared" si="7"/>
        <v>9.5451244490877389</v>
      </c>
      <c r="AM38">
        <f t="shared" si="8"/>
        <v>18.70844392021197</v>
      </c>
      <c r="AN38">
        <f t="shared" si="5"/>
        <v>-88.83831405008209</v>
      </c>
      <c r="AO38">
        <f t="shared" si="6"/>
        <v>-51.421426209658158</v>
      </c>
    </row>
    <row r="39" spans="1:41" ht="17.25" x14ac:dyDescent="0.25">
      <c r="A39" t="s">
        <v>101</v>
      </c>
      <c r="B39" t="s">
        <v>102</v>
      </c>
      <c r="C39" t="s">
        <v>43</v>
      </c>
      <c r="D39" t="s">
        <v>54</v>
      </c>
      <c r="E39" t="s">
        <v>97</v>
      </c>
      <c r="F39" s="8">
        <v>109</v>
      </c>
      <c r="G39" s="8">
        <v>0</v>
      </c>
      <c r="H39" s="8" t="s">
        <v>98</v>
      </c>
      <c r="I39" s="8" t="s">
        <v>64</v>
      </c>
      <c r="J39" s="8">
        <v>70</v>
      </c>
      <c r="K39" s="8">
        <v>120</v>
      </c>
      <c r="L39" s="8" t="s">
        <v>103</v>
      </c>
      <c r="M39" s="8">
        <v>1</v>
      </c>
      <c r="N39" s="8">
        <v>1</v>
      </c>
      <c r="O39" s="8">
        <v>60</v>
      </c>
      <c r="P39" s="8">
        <v>3</v>
      </c>
      <c r="Q39" s="8">
        <v>72.319000000000003</v>
      </c>
      <c r="R39" s="8">
        <v>62.793999999999997</v>
      </c>
      <c r="S39" s="8">
        <v>16.638999999999999</v>
      </c>
      <c r="T39" s="8">
        <f>2*9.878</f>
        <v>19.756</v>
      </c>
      <c r="U39" s="8" t="s">
        <v>104</v>
      </c>
      <c r="V39" s="8" t="s">
        <v>104</v>
      </c>
      <c r="W39" s="8">
        <v>7</v>
      </c>
      <c r="X39" s="8">
        <v>7</v>
      </c>
      <c r="Y39" s="8">
        <f t="shared" si="0"/>
        <v>14</v>
      </c>
      <c r="Z39" s="8">
        <v>201.458</v>
      </c>
      <c r="AA39" s="8">
        <v>70</v>
      </c>
      <c r="AB39">
        <f t="shared" si="1"/>
        <v>0.34746696581917819</v>
      </c>
      <c r="AC39">
        <f t="shared" si="9"/>
        <v>25.12846350107715</v>
      </c>
      <c r="AD39">
        <f t="shared" si="9"/>
        <v>21.818840651649474</v>
      </c>
      <c r="AE39">
        <f t="shared" si="9"/>
        <v>5.7815028442653054</v>
      </c>
      <c r="AF39">
        <f t="shared" si="9"/>
        <v>6.8645573767236847</v>
      </c>
      <c r="AG39">
        <f t="shared" si="3"/>
        <v>15.296418730138592</v>
      </c>
      <c r="AH39">
        <f t="shared" si="3"/>
        <v>18.161911679344797</v>
      </c>
      <c r="AI39" s="13"/>
      <c r="AJ39" s="13"/>
      <c r="AK39">
        <f t="shared" si="4"/>
        <v>-13.170812649511207</v>
      </c>
      <c r="AL39">
        <f t="shared" si="7"/>
        <v>33.843236411251773</v>
      </c>
      <c r="AM39">
        <f t="shared" si="8"/>
        <v>66.332743366053478</v>
      </c>
      <c r="AN39">
        <f t="shared" si="5"/>
        <v>-79.503556015564683</v>
      </c>
      <c r="AO39">
        <f t="shared" si="6"/>
        <v>53.161930716542273</v>
      </c>
    </row>
    <row r="40" spans="1:41" ht="17.25" x14ac:dyDescent="0.25">
      <c r="A40" t="s">
        <v>101</v>
      </c>
      <c r="B40" t="s">
        <v>102</v>
      </c>
      <c r="C40" t="s">
        <v>43</v>
      </c>
      <c r="D40" t="s">
        <v>54</v>
      </c>
      <c r="E40" t="s">
        <v>97</v>
      </c>
      <c r="F40" s="8">
        <v>110</v>
      </c>
      <c r="G40" s="8">
        <v>0</v>
      </c>
      <c r="H40" s="8" t="s">
        <v>98</v>
      </c>
      <c r="I40" s="8" t="s">
        <v>64</v>
      </c>
      <c r="J40" s="8">
        <v>70</v>
      </c>
      <c r="K40" s="8">
        <v>120</v>
      </c>
      <c r="L40" s="8" t="s">
        <v>103</v>
      </c>
      <c r="M40" s="8">
        <v>2</v>
      </c>
      <c r="N40" s="8">
        <v>1</v>
      </c>
      <c r="O40" s="8">
        <v>60</v>
      </c>
      <c r="P40" s="8">
        <v>3</v>
      </c>
      <c r="Q40" s="8">
        <v>110.24299999999999</v>
      </c>
      <c r="R40" s="8">
        <v>69.13</v>
      </c>
      <c r="S40" s="8">
        <v>14.361000000000001</v>
      </c>
      <c r="T40" s="8">
        <f>2*9.584</f>
        <v>19.167999999999999</v>
      </c>
      <c r="U40" s="8" t="s">
        <v>104</v>
      </c>
      <c r="V40" s="8" t="s">
        <v>104</v>
      </c>
      <c r="W40" s="8">
        <v>7</v>
      </c>
      <c r="X40" s="8">
        <v>7</v>
      </c>
      <c r="Y40" s="8">
        <f t="shared" si="0"/>
        <v>14</v>
      </c>
      <c r="Z40" s="8">
        <v>201.458</v>
      </c>
      <c r="AA40" s="8">
        <v>70</v>
      </c>
      <c r="AB40">
        <f t="shared" si="1"/>
        <v>0.34746696581917819</v>
      </c>
      <c r="AC40">
        <f t="shared" si="9"/>
        <v>38.305800712803659</v>
      </c>
      <c r="AD40">
        <f t="shared" si="9"/>
        <v>24.020391347079787</v>
      </c>
      <c r="AE40">
        <f t="shared" si="9"/>
        <v>4.9899730961292184</v>
      </c>
      <c r="AF40">
        <f t="shared" si="9"/>
        <v>6.6602468008220068</v>
      </c>
      <c r="AG40">
        <f t="shared" si="3"/>
        <v>13.202227861260914</v>
      </c>
      <c r="AH40">
        <f t="shared" si="3"/>
        <v>17.621356705288569</v>
      </c>
      <c r="AI40" s="13"/>
      <c r="AJ40" s="13"/>
      <c r="AK40">
        <f t="shared" si="4"/>
        <v>-37.293070761862431</v>
      </c>
      <c r="AL40">
        <f t="shared" si="7"/>
        <v>19.210305553873795</v>
      </c>
      <c r="AM40">
        <f t="shared" si="8"/>
        <v>37.652198885592639</v>
      </c>
      <c r="AN40">
        <f t="shared" si="5"/>
        <v>-74.945269647455063</v>
      </c>
      <c r="AO40">
        <f t="shared" si="6"/>
        <v>0.35912812373020842</v>
      </c>
    </row>
    <row r="41" spans="1:41" ht="17.25" x14ac:dyDescent="0.25">
      <c r="A41" t="s">
        <v>101</v>
      </c>
      <c r="B41" t="s">
        <v>102</v>
      </c>
      <c r="C41" t="s">
        <v>43</v>
      </c>
      <c r="D41" t="s">
        <v>54</v>
      </c>
      <c r="E41" t="s">
        <v>97</v>
      </c>
      <c r="F41" s="8">
        <v>113</v>
      </c>
      <c r="G41" s="8">
        <v>0</v>
      </c>
      <c r="H41" s="8" t="s">
        <v>98</v>
      </c>
      <c r="I41" s="8" t="s">
        <v>64</v>
      </c>
      <c r="J41" s="8">
        <v>70</v>
      </c>
      <c r="K41" s="8">
        <v>120</v>
      </c>
      <c r="L41" s="8" t="s">
        <v>103</v>
      </c>
      <c r="M41" s="8">
        <v>12</v>
      </c>
      <c r="N41" s="8">
        <v>1</v>
      </c>
      <c r="O41" s="8">
        <v>60</v>
      </c>
      <c r="P41" s="8">
        <v>3</v>
      </c>
      <c r="Q41" s="8">
        <v>184.459</v>
      </c>
      <c r="R41" s="8">
        <v>61.323999999999998</v>
      </c>
      <c r="S41" s="8">
        <v>17.638999999999999</v>
      </c>
      <c r="T41" s="8">
        <f>2*8.584</f>
        <v>17.167999999999999</v>
      </c>
      <c r="U41" s="8" t="s">
        <v>104</v>
      </c>
      <c r="V41" s="8" t="s">
        <v>104</v>
      </c>
      <c r="W41" s="8">
        <v>7</v>
      </c>
      <c r="X41" s="8">
        <v>7</v>
      </c>
      <c r="Y41" s="8">
        <f t="shared" si="0"/>
        <v>14</v>
      </c>
      <c r="Z41" s="8">
        <v>201.458</v>
      </c>
      <c r="AA41" s="8">
        <v>70</v>
      </c>
      <c r="AB41">
        <f t="shared" si="1"/>
        <v>0.34746696581917819</v>
      </c>
      <c r="AC41">
        <f t="shared" si="9"/>
        <v>64.093409048039788</v>
      </c>
      <c r="AD41">
        <f t="shared" si="9"/>
        <v>21.308064211895282</v>
      </c>
      <c r="AE41">
        <f t="shared" si="9"/>
        <v>6.1289698100844836</v>
      </c>
      <c r="AF41">
        <f t="shared" si="9"/>
        <v>5.9653128691836512</v>
      </c>
      <c r="AG41">
        <f t="shared" si="3"/>
        <v>16.215729910506319</v>
      </c>
      <c r="AH41">
        <f t="shared" si="3"/>
        <v>15.78273434455312</v>
      </c>
      <c r="AI41" s="13"/>
      <c r="AJ41" s="13"/>
      <c r="AK41">
        <f t="shared" si="4"/>
        <v>-66.754671769878399</v>
      </c>
      <c r="AL41">
        <f t="shared" si="7"/>
        <v>9.8351917377826545</v>
      </c>
      <c r="AM41">
        <f t="shared" si="8"/>
        <v>19.276975806054004</v>
      </c>
      <c r="AN41">
        <f t="shared" si="5"/>
        <v>-86.031647575932396</v>
      </c>
      <c r="AO41">
        <f t="shared" si="6"/>
        <v>-47.477695963824395</v>
      </c>
    </row>
    <row r="42" spans="1:41" ht="17.25" x14ac:dyDescent="0.25">
      <c r="A42" t="s">
        <v>105</v>
      </c>
      <c r="B42" t="s">
        <v>106</v>
      </c>
      <c r="C42" t="s">
        <v>43</v>
      </c>
      <c r="D42" t="s">
        <v>44</v>
      </c>
      <c r="E42" t="s">
        <v>97</v>
      </c>
      <c r="F42" s="8">
        <v>130</v>
      </c>
      <c r="G42" s="8">
        <v>1</v>
      </c>
      <c r="H42" s="8" t="s">
        <v>62</v>
      </c>
      <c r="I42" s="8">
        <v>25</v>
      </c>
      <c r="J42" s="8">
        <v>60</v>
      </c>
      <c r="K42" s="8">
        <v>120</v>
      </c>
      <c r="L42" s="8" t="s">
        <v>103</v>
      </c>
      <c r="M42" s="8">
        <v>12</v>
      </c>
      <c r="N42" s="8">
        <v>1</v>
      </c>
      <c r="O42" s="8">
        <v>60</v>
      </c>
      <c r="P42" s="8">
        <v>2</v>
      </c>
      <c r="Q42" s="8">
        <v>38.862000000000002</v>
      </c>
      <c r="R42" s="8">
        <v>22.097999999999999</v>
      </c>
      <c r="S42" s="8">
        <v>2.794</v>
      </c>
      <c r="T42" s="8">
        <v>5.3339999999999996</v>
      </c>
      <c r="U42" s="8">
        <v>6</v>
      </c>
      <c r="V42" s="8">
        <v>6</v>
      </c>
      <c r="W42" s="8">
        <v>6</v>
      </c>
      <c r="X42" s="8">
        <v>6</v>
      </c>
      <c r="Y42" s="8">
        <f t="shared" si="0"/>
        <v>12</v>
      </c>
      <c r="Z42" s="8">
        <v>43.687999999999995</v>
      </c>
      <c r="AA42" s="8">
        <v>100</v>
      </c>
      <c r="AB42">
        <f t="shared" si="1"/>
        <v>2.2889580662882261</v>
      </c>
      <c r="AC42">
        <f t="shared" si="9"/>
        <v>88.953488372093048</v>
      </c>
      <c r="AD42">
        <f t="shared" si="9"/>
        <v>50.581395348837219</v>
      </c>
      <c r="AE42">
        <f t="shared" si="9"/>
        <v>6.3953488372093039</v>
      </c>
      <c r="AF42">
        <f t="shared" si="9"/>
        <v>12.209302325581397</v>
      </c>
      <c r="AG42">
        <f t="shared" si="3"/>
        <v>15.665341378264513</v>
      </c>
      <c r="AH42">
        <f t="shared" si="3"/>
        <v>29.906560813050433</v>
      </c>
      <c r="AI42" s="13"/>
      <c r="AJ42" s="13"/>
      <c r="AK42">
        <f t="shared" si="4"/>
        <v>-43.137254901960787</v>
      </c>
      <c r="AL42">
        <f>(AD42/AC42)*SQRT((AF42/AD42)^2+(AE42/AC42)^2)*100</f>
        <v>14.321390470746978</v>
      </c>
      <c r="AM42">
        <f t="shared" si="8"/>
        <v>28.069925322664076</v>
      </c>
      <c r="AN42">
        <f t="shared" si="5"/>
        <v>-71.207180224624864</v>
      </c>
      <c r="AO42">
        <f t="shared" si="6"/>
        <v>-15.067329579296711</v>
      </c>
    </row>
    <row r="43" spans="1:41" ht="17.25" x14ac:dyDescent="0.25">
      <c r="A43" t="s">
        <v>105</v>
      </c>
      <c r="B43" t="s">
        <v>106</v>
      </c>
      <c r="C43" t="s">
        <v>43</v>
      </c>
      <c r="D43" t="s">
        <v>107</v>
      </c>
      <c r="E43" t="s">
        <v>97</v>
      </c>
      <c r="F43" s="8">
        <v>130</v>
      </c>
      <c r="G43" s="8">
        <v>1</v>
      </c>
      <c r="H43" s="8" t="s">
        <v>62</v>
      </c>
      <c r="I43" s="8">
        <v>25</v>
      </c>
      <c r="J43" s="8">
        <v>60</v>
      </c>
      <c r="K43" s="8">
        <v>120</v>
      </c>
      <c r="L43" s="8" t="s">
        <v>103</v>
      </c>
      <c r="M43" s="8">
        <v>12</v>
      </c>
      <c r="N43" s="8">
        <v>1</v>
      </c>
      <c r="O43" s="8">
        <v>60</v>
      </c>
      <c r="P43" s="8">
        <v>2</v>
      </c>
      <c r="Q43" s="8">
        <v>1.53</v>
      </c>
      <c r="R43" s="8">
        <v>0.97</v>
      </c>
      <c r="S43" s="8">
        <v>0.1</v>
      </c>
      <c r="T43" s="8">
        <v>0.21</v>
      </c>
      <c r="U43" s="8">
        <v>6</v>
      </c>
      <c r="V43" s="8">
        <v>6</v>
      </c>
      <c r="W43" s="8">
        <v>6</v>
      </c>
      <c r="X43" s="8">
        <v>6</v>
      </c>
      <c r="Y43" s="8">
        <f t="shared" si="0"/>
        <v>12</v>
      </c>
      <c r="Z43" s="8">
        <v>1.72</v>
      </c>
      <c r="AA43" s="8">
        <v>100</v>
      </c>
      <c r="AB43">
        <f t="shared" si="1"/>
        <v>58.139534883720934</v>
      </c>
      <c r="AC43">
        <f t="shared" si="9"/>
        <v>88.953488372093034</v>
      </c>
      <c r="AD43">
        <f t="shared" si="9"/>
        <v>56.395348837209305</v>
      </c>
      <c r="AE43">
        <f t="shared" si="9"/>
        <v>5.8139534883720936</v>
      </c>
      <c r="AF43">
        <f t="shared" si="9"/>
        <v>12.209302325581396</v>
      </c>
      <c r="AG43">
        <f t="shared" si="3"/>
        <v>14.241219434785918</v>
      </c>
      <c r="AH43">
        <f t="shared" si="3"/>
        <v>29.906560813050429</v>
      </c>
      <c r="AI43" s="13"/>
      <c r="AJ43" s="13"/>
      <c r="AK43">
        <f t="shared" si="4"/>
        <v>-36.601307189542489</v>
      </c>
      <c r="AL43">
        <f t="shared" si="7"/>
        <v>14.337342001493781</v>
      </c>
      <c r="AM43">
        <f t="shared" si="8"/>
        <v>28.10119032292781</v>
      </c>
      <c r="AN43">
        <f t="shared" si="5"/>
        <v>-64.702497512470302</v>
      </c>
      <c r="AO43">
        <f t="shared" si="6"/>
        <v>-8.5001168666146789</v>
      </c>
    </row>
    <row r="44" spans="1:41" x14ac:dyDescent="0.25">
      <c r="A44" t="s">
        <v>108</v>
      </c>
      <c r="B44" t="s">
        <v>109</v>
      </c>
      <c r="C44" t="s">
        <v>43</v>
      </c>
      <c r="D44" t="s">
        <v>110</v>
      </c>
      <c r="E44" t="s">
        <v>97</v>
      </c>
      <c r="F44">
        <v>120</v>
      </c>
      <c r="G44" t="s">
        <v>90</v>
      </c>
      <c r="H44" t="s">
        <v>56</v>
      </c>
      <c r="I44">
        <v>22</v>
      </c>
      <c r="J44">
        <v>50</v>
      </c>
      <c r="K44">
        <v>60</v>
      </c>
      <c r="L44" t="s">
        <v>49</v>
      </c>
      <c r="M44">
        <v>12</v>
      </c>
      <c r="N44">
        <v>1</v>
      </c>
      <c r="O44">
        <v>60</v>
      </c>
      <c r="P44">
        <v>0</v>
      </c>
      <c r="Q44">
        <v>1.34</v>
      </c>
      <c r="R44">
        <v>0.72</v>
      </c>
      <c r="S44">
        <v>0.04</v>
      </c>
      <c r="T44">
        <v>7.0000000000000007E-2</v>
      </c>
      <c r="U44">
        <v>4</v>
      </c>
      <c r="V44">
        <v>4</v>
      </c>
      <c r="W44">
        <v>4</v>
      </c>
      <c r="X44">
        <v>4</v>
      </c>
      <c r="Y44" s="8">
        <f t="shared" si="0"/>
        <v>8</v>
      </c>
      <c r="Z44">
        <v>1.43</v>
      </c>
      <c r="AA44">
        <v>100</v>
      </c>
      <c r="AB44">
        <f t="shared" si="1"/>
        <v>69.930069930069934</v>
      </c>
      <c r="AC44">
        <f t="shared" si="9"/>
        <v>93.706293706293721</v>
      </c>
      <c r="AD44">
        <f t="shared" si="9"/>
        <v>50.349650349650354</v>
      </c>
      <c r="AE44">
        <f t="shared" si="9"/>
        <v>2.7972027972027975</v>
      </c>
      <c r="AF44">
        <f t="shared" si="9"/>
        <v>4.8951048951048959</v>
      </c>
      <c r="AG44">
        <f t="shared" si="3"/>
        <v>5.594405594405595</v>
      </c>
      <c r="AH44">
        <f t="shared" si="3"/>
        <v>9.7902097902097918</v>
      </c>
      <c r="AI44" s="13"/>
      <c r="AJ44" s="13"/>
      <c r="AK44">
        <f t="shared" si="4"/>
        <v>-46.268656716417915</v>
      </c>
      <c r="AL44">
        <f t="shared" si="7"/>
        <v>5.4645667795189325</v>
      </c>
      <c r="AM44">
        <f t="shared" si="8"/>
        <v>10.710550887857108</v>
      </c>
      <c r="AN44">
        <f t="shared" si="5"/>
        <v>-56.979207604275025</v>
      </c>
      <c r="AO44">
        <f t="shared" si="6"/>
        <v>-35.558105828560805</v>
      </c>
    </row>
    <row r="45" spans="1:41" x14ac:dyDescent="0.25">
      <c r="A45" t="s">
        <v>111</v>
      </c>
      <c r="B45" s="10" t="s">
        <v>71</v>
      </c>
      <c r="C45" t="s">
        <v>43</v>
      </c>
      <c r="D45" s="10" t="s">
        <v>112</v>
      </c>
      <c r="E45" s="10" t="s">
        <v>113</v>
      </c>
      <c r="F45" s="10" t="s">
        <v>114</v>
      </c>
      <c r="G45" s="12" t="s">
        <v>90</v>
      </c>
      <c r="H45" s="10" t="s">
        <v>115</v>
      </c>
      <c r="I45" s="10" t="s">
        <v>116</v>
      </c>
      <c r="J45" s="10" t="s">
        <v>117</v>
      </c>
      <c r="K45" s="10">
        <v>90</v>
      </c>
      <c r="L45" s="10" t="s">
        <v>118</v>
      </c>
      <c r="M45" s="10">
        <v>12</v>
      </c>
      <c r="N45" s="10">
        <v>1</v>
      </c>
      <c r="O45" s="10">
        <v>60</v>
      </c>
      <c r="P45" s="10">
        <v>0</v>
      </c>
      <c r="Q45" s="10">
        <v>17.018000000000001</v>
      </c>
      <c r="R45" s="10">
        <v>4.0640000000000001</v>
      </c>
      <c r="S45" s="10">
        <v>1.016</v>
      </c>
      <c r="T45" s="10">
        <v>1.27</v>
      </c>
      <c r="U45" s="10">
        <v>24</v>
      </c>
      <c r="V45" s="10">
        <v>24</v>
      </c>
      <c r="W45" s="10">
        <v>24</v>
      </c>
      <c r="X45" s="10">
        <v>24</v>
      </c>
      <c r="Y45" s="8">
        <f t="shared" si="0"/>
        <v>48</v>
      </c>
      <c r="Z45" s="10">
        <v>24</v>
      </c>
      <c r="AA45" s="10">
        <v>100</v>
      </c>
      <c r="AB45" s="10">
        <f t="shared" si="1"/>
        <v>4.166666666666667</v>
      </c>
      <c r="AC45">
        <f t="shared" si="9"/>
        <v>70.908333333333346</v>
      </c>
      <c r="AD45">
        <f t="shared" si="9"/>
        <v>16.933333333333334</v>
      </c>
      <c r="AE45">
        <f t="shared" si="9"/>
        <v>4.2333333333333334</v>
      </c>
      <c r="AF45">
        <f t="shared" si="9"/>
        <v>5.291666666666667</v>
      </c>
      <c r="AG45">
        <f t="shared" si="3"/>
        <v>20.739013155564241</v>
      </c>
      <c r="AH45">
        <f t="shared" si="3"/>
        <v>25.9237664444553</v>
      </c>
      <c r="AI45" s="13"/>
      <c r="AJ45" s="13"/>
      <c r="AK45">
        <f t="shared" si="4"/>
        <v>-76.119402985074629</v>
      </c>
      <c r="AL45">
        <f t="shared" si="7"/>
        <v>7.5976530626722143</v>
      </c>
      <c r="AM45">
        <f t="shared" si="8"/>
        <v>14.891400002837539</v>
      </c>
      <c r="AN45">
        <f t="shared" si="5"/>
        <v>-91.010802987912172</v>
      </c>
      <c r="AO45">
        <f t="shared" si="6"/>
        <v>-61.228002982237086</v>
      </c>
    </row>
    <row r="46" spans="1:41" x14ac:dyDescent="0.25">
      <c r="A46" t="s">
        <v>111</v>
      </c>
      <c r="B46" s="10" t="s">
        <v>119</v>
      </c>
      <c r="C46" t="s">
        <v>43</v>
      </c>
      <c r="D46" s="10" t="s">
        <v>112</v>
      </c>
      <c r="E46" s="10" t="s">
        <v>113</v>
      </c>
      <c r="F46" s="10" t="s">
        <v>114</v>
      </c>
      <c r="G46" s="12" t="s">
        <v>90</v>
      </c>
      <c r="H46" s="10" t="s">
        <v>120</v>
      </c>
      <c r="I46" s="10" t="s">
        <v>116</v>
      </c>
      <c r="J46" s="10" t="s">
        <v>121</v>
      </c>
      <c r="K46" s="10">
        <v>90</v>
      </c>
      <c r="L46" s="10" t="s">
        <v>118</v>
      </c>
      <c r="M46" s="10">
        <v>12</v>
      </c>
      <c r="N46" s="10">
        <v>1</v>
      </c>
      <c r="O46" s="10">
        <v>60</v>
      </c>
      <c r="P46" s="10">
        <v>0</v>
      </c>
      <c r="Q46" s="10">
        <v>16.001999999999999</v>
      </c>
      <c r="R46" s="10">
        <v>4.5719999999999992</v>
      </c>
      <c r="S46" s="10">
        <v>1.016</v>
      </c>
      <c r="T46" s="10">
        <v>1.016</v>
      </c>
      <c r="U46" s="10">
        <v>12</v>
      </c>
      <c r="V46" s="10">
        <v>12</v>
      </c>
      <c r="W46" s="10">
        <v>12</v>
      </c>
      <c r="X46" s="10">
        <v>12</v>
      </c>
      <c r="Y46" s="8">
        <f t="shared" si="0"/>
        <v>24</v>
      </c>
      <c r="Z46" s="10">
        <v>24</v>
      </c>
      <c r="AA46" s="10">
        <v>100</v>
      </c>
      <c r="AB46" s="10">
        <f t="shared" si="1"/>
        <v>4.166666666666667</v>
      </c>
      <c r="AC46">
        <f t="shared" si="9"/>
        <v>66.674999999999997</v>
      </c>
      <c r="AD46">
        <f t="shared" si="9"/>
        <v>19.049999999999997</v>
      </c>
      <c r="AE46">
        <f t="shared" si="9"/>
        <v>4.2333333333333334</v>
      </c>
      <c r="AF46">
        <f t="shared" si="9"/>
        <v>4.2333333333333334</v>
      </c>
      <c r="AG46">
        <f t="shared" si="3"/>
        <v>14.664696837416495</v>
      </c>
      <c r="AH46">
        <f t="shared" si="3"/>
        <v>14.664696837416495</v>
      </c>
      <c r="AI46" s="13"/>
      <c r="AJ46" s="13"/>
      <c r="AK46">
        <f t="shared" si="4"/>
        <v>-71.428571428571431</v>
      </c>
      <c r="AL46">
        <f t="shared" si="7"/>
        <v>6.6032742759914012</v>
      </c>
      <c r="AM46">
        <f t="shared" si="8"/>
        <v>12.942417580943147</v>
      </c>
      <c r="AN46">
        <f t="shared" si="5"/>
        <v>-84.370989009514574</v>
      </c>
      <c r="AO46">
        <f t="shared" si="6"/>
        <v>-58.486153847628287</v>
      </c>
    </row>
    <row r="47" spans="1:41" x14ac:dyDescent="0.25">
      <c r="A47" t="s">
        <v>111</v>
      </c>
      <c r="B47" s="10" t="s">
        <v>122</v>
      </c>
      <c r="C47" t="s">
        <v>43</v>
      </c>
      <c r="D47" s="10" t="s">
        <v>112</v>
      </c>
      <c r="E47" s="10" t="s">
        <v>113</v>
      </c>
      <c r="F47" s="10" t="s">
        <v>114</v>
      </c>
      <c r="G47" s="12" t="s">
        <v>90</v>
      </c>
      <c r="H47" s="10" t="s">
        <v>123</v>
      </c>
      <c r="I47" s="10" t="s">
        <v>116</v>
      </c>
      <c r="J47" s="10" t="s">
        <v>124</v>
      </c>
      <c r="K47" s="10">
        <v>90</v>
      </c>
      <c r="L47" s="10" t="s">
        <v>118</v>
      </c>
      <c r="M47" s="10">
        <v>12</v>
      </c>
      <c r="N47" s="10">
        <v>1</v>
      </c>
      <c r="O47" s="10">
        <v>60</v>
      </c>
      <c r="P47" s="10">
        <v>0</v>
      </c>
      <c r="Q47" s="10">
        <v>17.018000000000001</v>
      </c>
      <c r="R47" s="10">
        <v>6.0959999999999992</v>
      </c>
      <c r="S47" s="10">
        <v>1.016</v>
      </c>
      <c r="T47" s="10">
        <v>1.5239999999999998</v>
      </c>
      <c r="U47" s="10">
        <v>12</v>
      </c>
      <c r="V47" s="10">
        <v>12</v>
      </c>
      <c r="W47" s="10">
        <v>12</v>
      </c>
      <c r="X47" s="10">
        <v>12</v>
      </c>
      <c r="Y47" s="8">
        <f t="shared" si="0"/>
        <v>24</v>
      </c>
      <c r="Z47" s="10">
        <v>24</v>
      </c>
      <c r="AA47" s="10">
        <v>100</v>
      </c>
      <c r="AB47" s="10">
        <f t="shared" si="1"/>
        <v>4.166666666666667</v>
      </c>
      <c r="AC47">
        <f t="shared" si="9"/>
        <v>70.908333333333346</v>
      </c>
      <c r="AD47">
        <f t="shared" si="9"/>
        <v>25.4</v>
      </c>
      <c r="AE47">
        <f t="shared" si="9"/>
        <v>4.2333333333333334</v>
      </c>
      <c r="AF47">
        <f t="shared" si="9"/>
        <v>6.35</v>
      </c>
      <c r="AG47">
        <f t="shared" si="3"/>
        <v>14.664696837416495</v>
      </c>
      <c r="AH47">
        <f t="shared" si="3"/>
        <v>21.997045256124739</v>
      </c>
      <c r="AI47" s="13"/>
      <c r="AJ47" s="13"/>
      <c r="AK47">
        <f t="shared" si="4"/>
        <v>-64.179104477611943</v>
      </c>
      <c r="AL47">
        <f t="shared" si="7"/>
        <v>9.2070341364016155</v>
      </c>
      <c r="AM47">
        <f t="shared" si="8"/>
        <v>18.045786907347168</v>
      </c>
      <c r="AN47">
        <f t="shared" si="5"/>
        <v>-82.224891384959108</v>
      </c>
      <c r="AO47">
        <f t="shared" si="6"/>
        <v>-46.133317570264779</v>
      </c>
    </row>
    <row r="48" spans="1:41" x14ac:dyDescent="0.25">
      <c r="A48" t="s">
        <v>111</v>
      </c>
      <c r="B48" s="10" t="s">
        <v>67</v>
      </c>
      <c r="C48" t="s">
        <v>43</v>
      </c>
      <c r="D48" s="10" t="s">
        <v>125</v>
      </c>
      <c r="E48" s="10" t="s">
        <v>126</v>
      </c>
      <c r="F48" s="10" t="s">
        <v>114</v>
      </c>
      <c r="G48" s="12" t="s">
        <v>90</v>
      </c>
      <c r="H48" s="10" t="s">
        <v>115</v>
      </c>
      <c r="I48" s="10" t="s">
        <v>116</v>
      </c>
      <c r="J48" s="10" t="s">
        <v>127</v>
      </c>
      <c r="K48" s="10">
        <v>90</v>
      </c>
      <c r="L48" s="10" t="s">
        <v>118</v>
      </c>
      <c r="M48" s="10">
        <v>12</v>
      </c>
      <c r="N48" s="10">
        <v>1</v>
      </c>
      <c r="O48" s="10">
        <v>60</v>
      </c>
      <c r="P48" s="10">
        <v>0</v>
      </c>
      <c r="Q48" s="10">
        <v>18.795999999999999</v>
      </c>
      <c r="R48" s="10">
        <v>6.35</v>
      </c>
      <c r="S48" s="10">
        <v>1.016</v>
      </c>
      <c r="T48" s="10">
        <v>2.032</v>
      </c>
      <c r="U48" s="10">
        <v>12</v>
      </c>
      <c r="V48" s="10">
        <v>12</v>
      </c>
      <c r="W48" s="10">
        <v>12</v>
      </c>
      <c r="X48" s="10">
        <v>12</v>
      </c>
      <c r="Y48" s="8">
        <f t="shared" si="0"/>
        <v>24</v>
      </c>
      <c r="Z48" s="10">
        <v>24</v>
      </c>
      <c r="AA48" s="10">
        <v>100</v>
      </c>
      <c r="AB48" s="10">
        <f t="shared" si="1"/>
        <v>4.166666666666667</v>
      </c>
      <c r="AC48">
        <f t="shared" si="9"/>
        <v>78.316666666666663</v>
      </c>
      <c r="AD48">
        <f t="shared" si="9"/>
        <v>26.458333333333332</v>
      </c>
      <c r="AE48">
        <f t="shared" si="9"/>
        <v>4.2333333333333334</v>
      </c>
      <c r="AF48">
        <f t="shared" si="9"/>
        <v>8.4666666666666668</v>
      </c>
      <c r="AG48">
        <f t="shared" si="3"/>
        <v>14.664696837416495</v>
      </c>
      <c r="AH48">
        <f t="shared" si="3"/>
        <v>29.329393674832989</v>
      </c>
      <c r="AI48" s="13"/>
      <c r="AJ48" s="13"/>
      <c r="AK48">
        <f t="shared" si="4"/>
        <v>-66.21621621621621</v>
      </c>
      <c r="AL48">
        <f t="shared" si="7"/>
        <v>10.963961690180833</v>
      </c>
      <c r="AM48">
        <f t="shared" si="8"/>
        <v>21.489364912754432</v>
      </c>
      <c r="AN48">
        <f t="shared" si="5"/>
        <v>-87.705581128970636</v>
      </c>
      <c r="AO48">
        <f t="shared" si="6"/>
        <v>-44.726851303461778</v>
      </c>
    </row>
    <row r="49" spans="1:41" x14ac:dyDescent="0.25">
      <c r="A49" t="s">
        <v>111</v>
      </c>
      <c r="B49" s="10" t="s">
        <v>70</v>
      </c>
      <c r="C49" t="s">
        <v>43</v>
      </c>
      <c r="D49" s="10" t="s">
        <v>125</v>
      </c>
      <c r="E49" s="10" t="s">
        <v>126</v>
      </c>
      <c r="F49" s="10" t="s">
        <v>114</v>
      </c>
      <c r="G49" s="12" t="s">
        <v>90</v>
      </c>
      <c r="H49" s="10" t="s">
        <v>120</v>
      </c>
      <c r="I49" s="10" t="s">
        <v>116</v>
      </c>
      <c r="J49" s="10" t="s">
        <v>127</v>
      </c>
      <c r="K49" s="10">
        <v>90</v>
      </c>
      <c r="L49" s="10" t="s">
        <v>118</v>
      </c>
      <c r="M49" s="10">
        <v>12</v>
      </c>
      <c r="N49" s="10">
        <v>1</v>
      </c>
      <c r="O49" s="10">
        <v>60</v>
      </c>
      <c r="P49" s="10">
        <v>0</v>
      </c>
      <c r="Q49" s="10">
        <v>19.812000000000001</v>
      </c>
      <c r="R49" s="10">
        <v>5.5880000000000001</v>
      </c>
      <c r="S49" s="10">
        <v>1.016</v>
      </c>
      <c r="T49" s="10">
        <v>1.016</v>
      </c>
      <c r="U49" s="10">
        <v>10</v>
      </c>
      <c r="V49" s="10">
        <v>10</v>
      </c>
      <c r="W49" s="10">
        <v>10</v>
      </c>
      <c r="X49" s="10">
        <v>10</v>
      </c>
      <c r="Y49" s="8">
        <f t="shared" si="0"/>
        <v>20</v>
      </c>
      <c r="Z49" s="10">
        <v>24</v>
      </c>
      <c r="AA49" s="10">
        <v>100</v>
      </c>
      <c r="AB49" s="10">
        <f t="shared" si="1"/>
        <v>4.166666666666667</v>
      </c>
      <c r="AC49">
        <f t="shared" si="9"/>
        <v>82.550000000000011</v>
      </c>
      <c r="AD49">
        <f t="shared" si="9"/>
        <v>23.283333333333335</v>
      </c>
      <c r="AE49">
        <f t="shared" si="9"/>
        <v>4.2333333333333334</v>
      </c>
      <c r="AF49">
        <f t="shared" si="9"/>
        <v>4.2333333333333334</v>
      </c>
      <c r="AG49">
        <f t="shared" si="3"/>
        <v>13.38697542804614</v>
      </c>
      <c r="AH49">
        <f t="shared" si="3"/>
        <v>13.38697542804614</v>
      </c>
      <c r="AI49" s="13"/>
      <c r="AJ49" s="13"/>
      <c r="AK49">
        <f t="shared" si="4"/>
        <v>-71.79487179487181</v>
      </c>
      <c r="AL49">
        <f t="shared" si="7"/>
        <v>5.3282839156751631</v>
      </c>
      <c r="AM49">
        <f t="shared" si="8"/>
        <v>10.44343647472332</v>
      </c>
      <c r="AN49">
        <f t="shared" si="5"/>
        <v>-82.238308269595137</v>
      </c>
      <c r="AO49">
        <f t="shared" si="6"/>
        <v>-61.351435320148489</v>
      </c>
    </row>
    <row r="50" spans="1:41" x14ac:dyDescent="0.25">
      <c r="A50" t="s">
        <v>111</v>
      </c>
      <c r="B50" s="10" t="s">
        <v>128</v>
      </c>
      <c r="C50" t="s">
        <v>43</v>
      </c>
      <c r="D50" s="10" t="s">
        <v>125</v>
      </c>
      <c r="E50" s="10" t="s">
        <v>126</v>
      </c>
      <c r="F50" s="10" t="s">
        <v>114</v>
      </c>
      <c r="G50" s="12" t="s">
        <v>90</v>
      </c>
      <c r="H50" s="10" t="s">
        <v>123</v>
      </c>
      <c r="I50" s="10" t="s">
        <v>116</v>
      </c>
      <c r="J50" s="10" t="s">
        <v>129</v>
      </c>
      <c r="K50" s="10">
        <v>90</v>
      </c>
      <c r="L50" s="10" t="s">
        <v>118</v>
      </c>
      <c r="M50" s="10">
        <v>12</v>
      </c>
      <c r="N50" s="10">
        <v>1</v>
      </c>
      <c r="O50" s="10">
        <v>60</v>
      </c>
      <c r="P50" s="10">
        <v>0</v>
      </c>
      <c r="Q50" s="10">
        <v>16.001999999999999</v>
      </c>
      <c r="R50" s="10">
        <v>8.1280000000000001</v>
      </c>
      <c r="S50" s="10">
        <v>2.54</v>
      </c>
      <c r="T50" s="10">
        <v>2.2859999999999996</v>
      </c>
      <c r="U50" s="10">
        <v>12</v>
      </c>
      <c r="V50" s="10">
        <v>12</v>
      </c>
      <c r="W50" s="10">
        <v>12</v>
      </c>
      <c r="X50" s="10">
        <v>12</v>
      </c>
      <c r="Y50" s="8">
        <f t="shared" si="0"/>
        <v>24</v>
      </c>
      <c r="Z50" s="10">
        <v>24</v>
      </c>
      <c r="AA50" s="10">
        <v>100</v>
      </c>
      <c r="AB50" s="10">
        <f t="shared" si="1"/>
        <v>4.166666666666667</v>
      </c>
      <c r="AC50">
        <f t="shared" si="9"/>
        <v>66.674999999999997</v>
      </c>
      <c r="AD50">
        <f t="shared" si="9"/>
        <v>33.866666666666667</v>
      </c>
      <c r="AE50">
        <f t="shared" si="9"/>
        <v>10.583333333333334</v>
      </c>
      <c r="AF50">
        <f t="shared" si="9"/>
        <v>9.5249999999999986</v>
      </c>
      <c r="AG50">
        <f t="shared" si="3"/>
        <v>36.661742093541235</v>
      </c>
      <c r="AH50">
        <f t="shared" si="3"/>
        <v>32.995567884187103</v>
      </c>
      <c r="AI50" s="13"/>
      <c r="AJ50" s="13"/>
      <c r="AK50">
        <f t="shared" si="4"/>
        <v>-49.206349206349202</v>
      </c>
      <c r="AL50">
        <f t="shared" si="7"/>
        <v>16.403819219385966</v>
      </c>
      <c r="AM50">
        <f t="shared" si="8"/>
        <v>32.151485669996489</v>
      </c>
      <c r="AN50">
        <f t="shared" si="5"/>
        <v>-81.357834876345692</v>
      </c>
      <c r="AO50">
        <f t="shared" si="6"/>
        <v>-17.054863536352713</v>
      </c>
    </row>
    <row r="51" spans="1:41" x14ac:dyDescent="0.25">
      <c r="A51" t="s">
        <v>111</v>
      </c>
      <c r="B51" s="10" t="s">
        <v>91</v>
      </c>
      <c r="C51" t="s">
        <v>43</v>
      </c>
      <c r="D51" s="10" t="s">
        <v>130</v>
      </c>
      <c r="E51" s="10" t="s">
        <v>131</v>
      </c>
      <c r="F51" s="10" t="s">
        <v>114</v>
      </c>
      <c r="G51" s="12" t="s">
        <v>90</v>
      </c>
      <c r="H51" s="10" t="s">
        <v>115</v>
      </c>
      <c r="I51" s="10" t="s">
        <v>116</v>
      </c>
      <c r="J51" s="10" t="s">
        <v>132</v>
      </c>
      <c r="K51" s="10">
        <v>90</v>
      </c>
      <c r="L51" s="10" t="s">
        <v>118</v>
      </c>
      <c r="M51" s="10">
        <v>12</v>
      </c>
      <c r="N51" s="10">
        <v>1</v>
      </c>
      <c r="O51" s="10">
        <v>60</v>
      </c>
      <c r="P51" s="10">
        <v>0</v>
      </c>
      <c r="Q51" s="10">
        <v>18.033999999999999</v>
      </c>
      <c r="R51" s="10">
        <v>4.8259999999999996</v>
      </c>
      <c r="S51" s="10">
        <v>2.032</v>
      </c>
      <c r="T51" s="10">
        <v>2.54</v>
      </c>
      <c r="U51" s="10">
        <v>6</v>
      </c>
      <c r="V51" s="10">
        <v>6</v>
      </c>
      <c r="W51" s="10">
        <v>6</v>
      </c>
      <c r="X51" s="10">
        <v>6</v>
      </c>
      <c r="Y51" s="8">
        <f t="shared" si="0"/>
        <v>12</v>
      </c>
      <c r="Z51" s="10">
        <v>24.24</v>
      </c>
      <c r="AA51" s="10">
        <v>100</v>
      </c>
      <c r="AB51" s="10">
        <f t="shared" si="1"/>
        <v>4.1254125412541258</v>
      </c>
      <c r="AC51">
        <f t="shared" si="9"/>
        <v>74.397689768976903</v>
      </c>
      <c r="AD51">
        <f t="shared" si="9"/>
        <v>19.909240924092408</v>
      </c>
      <c r="AE51">
        <f t="shared" si="9"/>
        <v>8.3828382838283844</v>
      </c>
      <c r="AF51">
        <f t="shared" si="9"/>
        <v>10.47854785478548</v>
      </c>
      <c r="AG51">
        <f t="shared" si="3"/>
        <v>20.533676391647766</v>
      </c>
      <c r="AH51">
        <f t="shared" si="3"/>
        <v>25.667095489559706</v>
      </c>
      <c r="AI51" s="13"/>
      <c r="AJ51" s="13"/>
      <c r="AK51">
        <f t="shared" si="4"/>
        <v>-73.239436619718319</v>
      </c>
      <c r="AL51">
        <f t="shared" si="7"/>
        <v>14.403653023578123</v>
      </c>
      <c r="AM51">
        <f t="shared" si="8"/>
        <v>28.23115992621312</v>
      </c>
      <c r="AN51">
        <f t="shared" si="5"/>
        <v>-101.47059654593144</v>
      </c>
      <c r="AO51">
        <f t="shared" si="6"/>
        <v>-45.008276693505195</v>
      </c>
    </row>
    <row r="52" spans="1:41" x14ac:dyDescent="0.25">
      <c r="A52" t="s">
        <v>111</v>
      </c>
      <c r="B52" s="10" t="s">
        <v>133</v>
      </c>
      <c r="C52" t="s">
        <v>43</v>
      </c>
      <c r="D52" s="10" t="s">
        <v>130</v>
      </c>
      <c r="E52" s="10" t="s">
        <v>131</v>
      </c>
      <c r="F52" s="10" t="s">
        <v>114</v>
      </c>
      <c r="G52" s="12" t="s">
        <v>90</v>
      </c>
      <c r="H52" s="10" t="s">
        <v>120</v>
      </c>
      <c r="I52" s="10" t="s">
        <v>116</v>
      </c>
      <c r="J52" s="10" t="s">
        <v>134</v>
      </c>
      <c r="K52" s="10">
        <v>90</v>
      </c>
      <c r="L52" s="10" t="s">
        <v>118</v>
      </c>
      <c r="M52" s="10">
        <v>12</v>
      </c>
      <c r="N52" s="10">
        <v>1</v>
      </c>
      <c r="O52" s="10">
        <v>60</v>
      </c>
      <c r="P52" s="10">
        <v>0</v>
      </c>
      <c r="Q52" s="10">
        <v>13.97</v>
      </c>
      <c r="R52" s="10">
        <v>4.0640000000000001</v>
      </c>
      <c r="S52" s="10">
        <v>2.54</v>
      </c>
      <c r="T52" s="10">
        <v>1.016</v>
      </c>
      <c r="U52" s="10">
        <v>6</v>
      </c>
      <c r="V52" s="10">
        <v>6</v>
      </c>
      <c r="W52" s="10">
        <v>6</v>
      </c>
      <c r="X52" s="10">
        <v>6</v>
      </c>
      <c r="Y52" s="8">
        <f t="shared" si="0"/>
        <v>12</v>
      </c>
      <c r="Z52" s="10">
        <v>24.24</v>
      </c>
      <c r="AA52" s="10">
        <v>100</v>
      </c>
      <c r="AB52" s="10">
        <f t="shared" si="1"/>
        <v>4.1254125412541258</v>
      </c>
      <c r="AC52">
        <f t="shared" si="9"/>
        <v>57.632013201320142</v>
      </c>
      <c r="AD52">
        <f t="shared" si="9"/>
        <v>16.765676567656769</v>
      </c>
      <c r="AE52">
        <f t="shared" si="9"/>
        <v>10.47854785478548</v>
      </c>
      <c r="AF52">
        <f t="shared" si="9"/>
        <v>4.1914191419141922</v>
      </c>
      <c r="AG52">
        <f t="shared" si="3"/>
        <v>25.667095489559706</v>
      </c>
      <c r="AH52">
        <f t="shared" si="3"/>
        <v>10.266838195823883</v>
      </c>
      <c r="AI52" s="13"/>
      <c r="AJ52" s="13"/>
      <c r="AK52">
        <f t="shared" si="4"/>
        <v>-70.909090909090907</v>
      </c>
      <c r="AL52">
        <f t="shared" si="7"/>
        <v>8.9927077743705404</v>
      </c>
      <c r="AM52">
        <f t="shared" si="8"/>
        <v>17.62570723776626</v>
      </c>
      <c r="AN52">
        <f t="shared" si="5"/>
        <v>-88.53479814685717</v>
      </c>
      <c r="AO52">
        <f t="shared" si="6"/>
        <v>-53.283383671324643</v>
      </c>
    </row>
    <row r="53" spans="1:41" x14ac:dyDescent="0.25">
      <c r="A53" t="s">
        <v>111</v>
      </c>
      <c r="B53" s="10" t="s">
        <v>135</v>
      </c>
      <c r="C53" t="s">
        <v>43</v>
      </c>
      <c r="D53" s="10" t="s">
        <v>130</v>
      </c>
      <c r="E53" s="10" t="s">
        <v>131</v>
      </c>
      <c r="F53" s="10" t="s">
        <v>114</v>
      </c>
      <c r="G53" s="12" t="s">
        <v>90</v>
      </c>
      <c r="H53" s="10" t="s">
        <v>123</v>
      </c>
      <c r="I53" s="10" t="s">
        <v>116</v>
      </c>
      <c r="J53" s="10" t="s">
        <v>136</v>
      </c>
      <c r="K53" s="10">
        <v>90</v>
      </c>
      <c r="L53" s="10" t="s">
        <v>118</v>
      </c>
      <c r="M53" s="10">
        <v>12</v>
      </c>
      <c r="N53" s="10">
        <v>1</v>
      </c>
      <c r="O53" s="10">
        <v>60</v>
      </c>
      <c r="P53" s="10">
        <v>0</v>
      </c>
      <c r="Q53" s="10">
        <v>20.827999999999996</v>
      </c>
      <c r="R53" s="10">
        <v>4.5719999999999992</v>
      </c>
      <c r="S53" s="10">
        <v>0.50800000000000001</v>
      </c>
      <c r="T53" s="10">
        <v>3.556</v>
      </c>
      <c r="U53" s="10">
        <v>6</v>
      </c>
      <c r="V53" s="10">
        <v>6</v>
      </c>
      <c r="W53" s="10">
        <v>6</v>
      </c>
      <c r="X53" s="10">
        <v>6</v>
      </c>
      <c r="Y53" s="8">
        <f t="shared" si="0"/>
        <v>12</v>
      </c>
      <c r="Z53" s="10">
        <v>24.24</v>
      </c>
      <c r="AA53" s="10">
        <v>100</v>
      </c>
      <c r="AB53" s="10">
        <f t="shared" si="1"/>
        <v>4.1254125412541258</v>
      </c>
      <c r="AC53">
        <f t="shared" si="9"/>
        <v>85.924092409240913</v>
      </c>
      <c r="AD53">
        <f t="shared" si="9"/>
        <v>18.861386138613859</v>
      </c>
      <c r="AE53">
        <f t="shared" si="9"/>
        <v>2.0957095709570961</v>
      </c>
      <c r="AF53">
        <f t="shared" si="9"/>
        <v>14.669966996699671</v>
      </c>
      <c r="AG53">
        <f t="shared" si="3"/>
        <v>5.1334190979119416</v>
      </c>
      <c r="AH53">
        <f t="shared" si="3"/>
        <v>35.933933685383586</v>
      </c>
      <c r="AI53" s="13"/>
      <c r="AJ53" s="13"/>
      <c r="AK53">
        <f t="shared" si="4"/>
        <v>-78.048780487804876</v>
      </c>
      <c r="AL53">
        <f t="shared" si="7"/>
        <v>17.08156337342205</v>
      </c>
      <c r="AM53">
        <f t="shared" si="8"/>
        <v>33.47986421190722</v>
      </c>
      <c r="AN53">
        <f t="shared" si="5"/>
        <v>-111.52864469971209</v>
      </c>
      <c r="AO53">
        <f t="shared" si="6"/>
        <v>-44.568916275897656</v>
      </c>
    </row>
    <row r="54" spans="1:41" x14ac:dyDescent="0.25">
      <c r="A54" t="s">
        <v>111</v>
      </c>
      <c r="B54" s="10" t="s">
        <v>65</v>
      </c>
      <c r="C54" t="s">
        <v>43</v>
      </c>
      <c r="D54" s="10" t="s">
        <v>137</v>
      </c>
      <c r="E54" s="10" t="s">
        <v>138</v>
      </c>
      <c r="F54" s="10" t="s">
        <v>114</v>
      </c>
      <c r="G54" s="12" t="s">
        <v>90</v>
      </c>
      <c r="H54" s="10" t="s">
        <v>115</v>
      </c>
      <c r="I54" s="10" t="s">
        <v>116</v>
      </c>
      <c r="J54" s="10" t="s">
        <v>127</v>
      </c>
      <c r="K54" s="10">
        <v>90</v>
      </c>
      <c r="L54" s="10" t="s">
        <v>118</v>
      </c>
      <c r="M54" s="10">
        <v>12</v>
      </c>
      <c r="N54" s="10">
        <v>1</v>
      </c>
      <c r="O54" s="10">
        <v>60</v>
      </c>
      <c r="P54" s="10">
        <v>0</v>
      </c>
      <c r="Q54" s="10">
        <v>18.033999999999999</v>
      </c>
      <c r="R54" s="10">
        <v>9.1439999999999984</v>
      </c>
      <c r="S54" s="10">
        <v>0.7619999999999999</v>
      </c>
      <c r="T54" s="10">
        <v>1.778</v>
      </c>
      <c r="U54" s="10">
        <v>12</v>
      </c>
      <c r="V54" s="10">
        <v>12</v>
      </c>
      <c r="W54" s="10">
        <v>12</v>
      </c>
      <c r="X54" s="10">
        <v>12</v>
      </c>
      <c r="Y54" s="8">
        <f t="shared" si="0"/>
        <v>24</v>
      </c>
      <c r="Z54" s="10">
        <v>22.32</v>
      </c>
      <c r="AA54" s="10">
        <v>100</v>
      </c>
      <c r="AB54" s="10">
        <f t="shared" si="1"/>
        <v>4.4802867383512543</v>
      </c>
      <c r="AC54">
        <f t="shared" si="9"/>
        <v>80.797491039426518</v>
      </c>
      <c r="AD54">
        <f t="shared" si="9"/>
        <v>40.967741935483865</v>
      </c>
      <c r="AE54">
        <f t="shared" si="9"/>
        <v>3.4139784946236555</v>
      </c>
      <c r="AF54">
        <f t="shared" si="9"/>
        <v>7.9659498207885306</v>
      </c>
      <c r="AG54">
        <f t="shared" si="3"/>
        <v>11.826368417271365</v>
      </c>
      <c r="AH54">
        <f t="shared" si="3"/>
        <v>27.594859640299855</v>
      </c>
      <c r="AI54" s="13"/>
      <c r="AJ54" s="13"/>
      <c r="AK54">
        <f t="shared" si="4"/>
        <v>-49.295774647887328</v>
      </c>
      <c r="AL54">
        <f t="shared" si="7"/>
        <v>10.089249280537995</v>
      </c>
      <c r="AM54">
        <f t="shared" si="8"/>
        <v>19.774928589854468</v>
      </c>
      <c r="AN54">
        <f t="shared" si="5"/>
        <v>-69.070703237741796</v>
      </c>
      <c r="AO54">
        <f t="shared" si="6"/>
        <v>-29.520846058032859</v>
      </c>
    </row>
    <row r="55" spans="1:41" x14ac:dyDescent="0.25">
      <c r="A55" t="s">
        <v>111</v>
      </c>
      <c r="B55" s="10" t="s">
        <v>83</v>
      </c>
      <c r="C55" t="s">
        <v>43</v>
      </c>
      <c r="D55" s="10" t="s">
        <v>137</v>
      </c>
      <c r="E55" s="10" t="s">
        <v>138</v>
      </c>
      <c r="F55" s="10" t="s">
        <v>114</v>
      </c>
      <c r="G55" s="12" t="s">
        <v>90</v>
      </c>
      <c r="H55" s="10" t="s">
        <v>120</v>
      </c>
      <c r="I55" s="10" t="s">
        <v>116</v>
      </c>
      <c r="J55" s="10" t="s">
        <v>127</v>
      </c>
      <c r="K55" s="10">
        <v>90</v>
      </c>
      <c r="L55" s="10" t="s">
        <v>118</v>
      </c>
      <c r="M55" s="10">
        <v>12</v>
      </c>
      <c r="N55" s="10">
        <v>1</v>
      </c>
      <c r="O55" s="10">
        <v>60</v>
      </c>
      <c r="P55" s="10">
        <v>0</v>
      </c>
      <c r="Q55" s="10">
        <v>15.493999999999998</v>
      </c>
      <c r="R55" s="10">
        <v>5.5880000000000001</v>
      </c>
      <c r="S55" s="10">
        <v>1.5239999999999998</v>
      </c>
      <c r="T55" s="10">
        <v>1.5239999999999998</v>
      </c>
      <c r="U55" s="10">
        <v>18</v>
      </c>
      <c r="V55" s="10">
        <v>18</v>
      </c>
      <c r="W55" s="10">
        <v>18</v>
      </c>
      <c r="X55" s="10">
        <v>18</v>
      </c>
      <c r="Y55" s="8">
        <f t="shared" si="0"/>
        <v>36</v>
      </c>
      <c r="Z55" s="10">
        <v>22.32</v>
      </c>
      <c r="AA55" s="10">
        <v>100</v>
      </c>
      <c r="AB55" s="10">
        <f t="shared" si="1"/>
        <v>4.4802867383512543</v>
      </c>
      <c r="AC55">
        <f t="shared" si="9"/>
        <v>69.417562724014331</v>
      </c>
      <c r="AD55">
        <f t="shared" si="9"/>
        <v>25.035842293906811</v>
      </c>
      <c r="AE55">
        <f t="shared" si="9"/>
        <v>6.8279569892473111</v>
      </c>
      <c r="AF55">
        <f t="shared" si="9"/>
        <v>6.8279569892473111</v>
      </c>
      <c r="AG55">
        <f t="shared" si="3"/>
        <v>28.968568132481135</v>
      </c>
      <c r="AH55">
        <f t="shared" si="3"/>
        <v>28.968568132481135</v>
      </c>
      <c r="AI55" s="13"/>
      <c r="AJ55" s="13"/>
      <c r="AK55">
        <f t="shared" si="4"/>
        <v>-63.93442622950819</v>
      </c>
      <c r="AL55">
        <f t="shared" si="7"/>
        <v>10.45621682571791</v>
      </c>
      <c r="AM55">
        <f t="shared" si="8"/>
        <v>20.494184978407102</v>
      </c>
      <c r="AN55">
        <f t="shared" si="5"/>
        <v>-84.428611207915296</v>
      </c>
      <c r="AO55">
        <f t="shared" si="6"/>
        <v>-43.440241251101085</v>
      </c>
    </row>
    <row r="56" spans="1:41" x14ac:dyDescent="0.25">
      <c r="A56" t="s">
        <v>111</v>
      </c>
      <c r="B56" s="10" t="s">
        <v>139</v>
      </c>
      <c r="C56" t="s">
        <v>43</v>
      </c>
      <c r="D56" s="10" t="s">
        <v>137</v>
      </c>
      <c r="E56" s="10" t="s">
        <v>138</v>
      </c>
      <c r="F56" s="10" t="s">
        <v>114</v>
      </c>
      <c r="G56" s="12" t="s">
        <v>90</v>
      </c>
      <c r="H56" s="10" t="s">
        <v>123</v>
      </c>
      <c r="I56" s="10" t="s">
        <v>116</v>
      </c>
      <c r="J56" s="10" t="s">
        <v>127</v>
      </c>
      <c r="K56" s="10">
        <v>90</v>
      </c>
      <c r="L56" s="10" t="s">
        <v>118</v>
      </c>
      <c r="M56" s="10">
        <v>12</v>
      </c>
      <c r="N56" s="10">
        <v>1</v>
      </c>
      <c r="O56" s="10">
        <v>60</v>
      </c>
      <c r="P56" s="10">
        <v>0</v>
      </c>
      <c r="Q56" s="10">
        <v>16.763999999999999</v>
      </c>
      <c r="R56" s="10">
        <v>6.8579999999999997</v>
      </c>
      <c r="S56" s="10">
        <v>1.016</v>
      </c>
      <c r="T56" s="10">
        <v>1.016</v>
      </c>
      <c r="U56" s="10">
        <v>18</v>
      </c>
      <c r="V56" s="10">
        <v>18</v>
      </c>
      <c r="W56" s="10">
        <v>18</v>
      </c>
      <c r="X56" s="10">
        <v>18</v>
      </c>
      <c r="Y56" s="8">
        <f t="shared" si="0"/>
        <v>36</v>
      </c>
      <c r="Z56" s="10">
        <v>22.32</v>
      </c>
      <c r="AA56" s="10">
        <v>100</v>
      </c>
      <c r="AB56" s="10">
        <f t="shared" si="1"/>
        <v>4.4802867383512543</v>
      </c>
      <c r="AC56">
        <f t="shared" si="9"/>
        <v>75.107526881720432</v>
      </c>
      <c r="AD56">
        <f t="shared" si="9"/>
        <v>30.7258064516129</v>
      </c>
      <c r="AE56">
        <f t="shared" si="9"/>
        <v>4.5519713261648747</v>
      </c>
      <c r="AF56">
        <f t="shared" si="9"/>
        <v>4.5519713261648747</v>
      </c>
      <c r="AG56">
        <f t="shared" si="3"/>
        <v>19.312378754987424</v>
      </c>
      <c r="AH56">
        <f t="shared" si="3"/>
        <v>19.312378754987424</v>
      </c>
      <c r="AI56" s="13"/>
      <c r="AJ56" s="13"/>
      <c r="AK56">
        <f t="shared" si="4"/>
        <v>-59.090909090909108</v>
      </c>
      <c r="AL56">
        <f t="shared" si="7"/>
        <v>6.5481346137767016</v>
      </c>
      <c r="AM56">
        <f t="shared" si="8"/>
        <v>12.834343843002335</v>
      </c>
      <c r="AN56">
        <f t="shared" si="5"/>
        <v>-71.925252933911437</v>
      </c>
      <c r="AO56">
        <f t="shared" si="6"/>
        <v>-46.256565247906771</v>
      </c>
    </row>
    <row r="57" spans="1:41" x14ac:dyDescent="0.25">
      <c r="A57" t="s">
        <v>111</v>
      </c>
      <c r="B57" s="10" t="s">
        <v>140</v>
      </c>
      <c r="C57" t="s">
        <v>43</v>
      </c>
      <c r="D57" s="10" t="s">
        <v>141</v>
      </c>
      <c r="E57" s="10" t="s">
        <v>142</v>
      </c>
      <c r="F57" s="10" t="s">
        <v>114</v>
      </c>
      <c r="G57" s="12" t="s">
        <v>90</v>
      </c>
      <c r="H57" s="10" t="s">
        <v>115</v>
      </c>
      <c r="I57" s="10" t="s">
        <v>116</v>
      </c>
      <c r="J57" s="10" t="s">
        <v>127</v>
      </c>
      <c r="K57" s="10">
        <v>90</v>
      </c>
      <c r="L57" s="10" t="s">
        <v>118</v>
      </c>
      <c r="M57" s="10">
        <v>12</v>
      </c>
      <c r="N57" s="10">
        <v>1</v>
      </c>
      <c r="O57" s="10">
        <v>60</v>
      </c>
      <c r="P57" s="10">
        <v>0</v>
      </c>
      <c r="Q57" s="10">
        <v>15.747999999999999</v>
      </c>
      <c r="R57" s="10">
        <v>3.556</v>
      </c>
      <c r="S57" s="10">
        <v>1.5239999999999998</v>
      </c>
      <c r="T57" s="10">
        <v>1.016</v>
      </c>
      <c r="U57" s="10">
        <v>17</v>
      </c>
      <c r="V57" s="10">
        <v>17</v>
      </c>
      <c r="W57" s="10">
        <v>17</v>
      </c>
      <c r="X57" s="10">
        <v>17</v>
      </c>
      <c r="Y57" s="8">
        <f t="shared" si="0"/>
        <v>34</v>
      </c>
      <c r="Z57" s="10">
        <v>22.32</v>
      </c>
      <c r="AA57" s="10">
        <v>100</v>
      </c>
      <c r="AB57" s="10">
        <f t="shared" si="1"/>
        <v>4.4802867383512543</v>
      </c>
      <c r="AC57">
        <f t="shared" si="9"/>
        <v>70.555555555555557</v>
      </c>
      <c r="AD57">
        <f t="shared" si="9"/>
        <v>15.931899641577061</v>
      </c>
      <c r="AE57">
        <f t="shared" si="9"/>
        <v>6.8279569892473111</v>
      </c>
      <c r="AF57">
        <f t="shared" si="9"/>
        <v>4.5519713261648747</v>
      </c>
      <c r="AG57">
        <f t="shared" si="3"/>
        <v>28.152387873841011</v>
      </c>
      <c r="AH57">
        <f t="shared" si="3"/>
        <v>18.768258582560676</v>
      </c>
      <c r="AI57" s="13"/>
      <c r="AJ57" s="13"/>
      <c r="AK57">
        <f t="shared" si="4"/>
        <v>-77.41935483870968</v>
      </c>
      <c r="AL57">
        <f t="shared" si="7"/>
        <v>6.8116453065777902</v>
      </c>
      <c r="AM57">
        <f t="shared" si="8"/>
        <v>13.350824800892468</v>
      </c>
      <c r="AN57">
        <f t="shared" si="5"/>
        <v>-90.770179639602148</v>
      </c>
      <c r="AO57">
        <f t="shared" si="6"/>
        <v>-64.068530037817212</v>
      </c>
    </row>
    <row r="58" spans="1:41" x14ac:dyDescent="0.25">
      <c r="A58" t="s">
        <v>111</v>
      </c>
      <c r="B58" s="10" t="s">
        <v>143</v>
      </c>
      <c r="C58" t="s">
        <v>43</v>
      </c>
      <c r="D58" s="10" t="s">
        <v>141</v>
      </c>
      <c r="E58" s="10" t="s">
        <v>142</v>
      </c>
      <c r="F58" s="10" t="s">
        <v>114</v>
      </c>
      <c r="G58" s="12" t="s">
        <v>90</v>
      </c>
      <c r="H58" s="10" t="s">
        <v>120</v>
      </c>
      <c r="I58" s="10" t="s">
        <v>116</v>
      </c>
      <c r="J58" s="10" t="s">
        <v>127</v>
      </c>
      <c r="K58" s="10">
        <v>90</v>
      </c>
      <c r="L58" s="10" t="s">
        <v>118</v>
      </c>
      <c r="M58" s="10">
        <v>12</v>
      </c>
      <c r="N58" s="10">
        <v>1</v>
      </c>
      <c r="O58" s="10">
        <v>60</v>
      </c>
      <c r="P58" s="10">
        <v>0</v>
      </c>
      <c r="Q58" s="10">
        <v>14.731999999999998</v>
      </c>
      <c r="R58" s="10">
        <v>4.3180000000000005</v>
      </c>
      <c r="S58" s="10">
        <v>1.5239999999999998</v>
      </c>
      <c r="T58" s="10">
        <v>0.7619999999999999</v>
      </c>
      <c r="U58" s="10">
        <v>18</v>
      </c>
      <c r="V58" s="10">
        <v>18</v>
      </c>
      <c r="W58" s="10">
        <v>18</v>
      </c>
      <c r="X58" s="10">
        <v>18</v>
      </c>
      <c r="Y58" s="8">
        <f t="shared" si="0"/>
        <v>36</v>
      </c>
      <c r="Z58" s="10">
        <v>22.32</v>
      </c>
      <c r="AA58" s="10">
        <v>100</v>
      </c>
      <c r="AB58" s="10">
        <f t="shared" si="1"/>
        <v>4.4802867383512543</v>
      </c>
      <c r="AC58">
        <f t="shared" si="9"/>
        <v>66.003584229390668</v>
      </c>
      <c r="AD58">
        <f t="shared" si="9"/>
        <v>19.345878136200717</v>
      </c>
      <c r="AE58">
        <f t="shared" si="9"/>
        <v>6.8279569892473111</v>
      </c>
      <c r="AF58">
        <f t="shared" si="9"/>
        <v>3.4139784946236555</v>
      </c>
      <c r="AG58">
        <f t="shared" si="3"/>
        <v>28.968568132481135</v>
      </c>
      <c r="AH58">
        <f t="shared" si="3"/>
        <v>14.484284066240567</v>
      </c>
      <c r="AI58" s="13"/>
      <c r="AJ58" s="13"/>
      <c r="AK58">
        <f t="shared" si="4"/>
        <v>-70.689655172413794</v>
      </c>
      <c r="AL58">
        <f t="shared" si="7"/>
        <v>5.9956253200849998</v>
      </c>
      <c r="AM58">
        <f t="shared" si="8"/>
        <v>11.751425627366599</v>
      </c>
      <c r="AN58">
        <f t="shared" si="5"/>
        <v>-82.441080799780394</v>
      </c>
      <c r="AO58">
        <f t="shared" si="6"/>
        <v>-58.938229545047193</v>
      </c>
    </row>
    <row r="59" spans="1:41" x14ac:dyDescent="0.25">
      <c r="A59" t="s">
        <v>111</v>
      </c>
      <c r="B59" s="10" t="s">
        <v>144</v>
      </c>
      <c r="C59" t="s">
        <v>43</v>
      </c>
      <c r="D59" s="10" t="s">
        <v>141</v>
      </c>
      <c r="E59" s="10" t="s">
        <v>142</v>
      </c>
      <c r="F59" s="10" t="s">
        <v>114</v>
      </c>
      <c r="G59" s="12" t="s">
        <v>90</v>
      </c>
      <c r="H59" s="10" t="s">
        <v>123</v>
      </c>
      <c r="I59" s="10" t="s">
        <v>116</v>
      </c>
      <c r="J59" s="10" t="s">
        <v>127</v>
      </c>
      <c r="K59" s="10">
        <v>90</v>
      </c>
      <c r="L59" s="10" t="s">
        <v>118</v>
      </c>
      <c r="M59" s="10">
        <v>12</v>
      </c>
      <c r="N59" s="10">
        <v>1</v>
      </c>
      <c r="O59" s="10">
        <v>60</v>
      </c>
      <c r="P59" s="10">
        <v>0</v>
      </c>
      <c r="Q59" s="10">
        <v>16.509999999999998</v>
      </c>
      <c r="R59" s="10">
        <v>4.3180000000000005</v>
      </c>
      <c r="S59" s="10">
        <v>1.5239999999999998</v>
      </c>
      <c r="T59" s="10">
        <v>2.032</v>
      </c>
      <c r="U59" s="10">
        <v>18</v>
      </c>
      <c r="V59" s="10">
        <v>18</v>
      </c>
      <c r="W59" s="10">
        <v>18</v>
      </c>
      <c r="X59" s="10">
        <v>18</v>
      </c>
      <c r="Y59" s="8">
        <f t="shared" si="0"/>
        <v>36</v>
      </c>
      <c r="Z59" s="10">
        <v>22.32</v>
      </c>
      <c r="AA59" s="10">
        <v>100</v>
      </c>
      <c r="AB59" s="10">
        <f t="shared" si="1"/>
        <v>4.4802867383512543</v>
      </c>
      <c r="AC59">
        <f t="shared" si="9"/>
        <v>73.969534050179206</v>
      </c>
      <c r="AD59">
        <f t="shared" si="9"/>
        <v>19.345878136200717</v>
      </c>
      <c r="AE59">
        <f t="shared" si="9"/>
        <v>6.8279569892473111</v>
      </c>
      <c r="AF59">
        <f t="shared" si="9"/>
        <v>9.1039426523297493</v>
      </c>
      <c r="AG59">
        <f t="shared" si="3"/>
        <v>28.968568132481135</v>
      </c>
      <c r="AH59">
        <f t="shared" si="3"/>
        <v>38.624757509974849</v>
      </c>
      <c r="AI59" s="13"/>
      <c r="AJ59" s="13"/>
      <c r="AK59">
        <f t="shared" si="4"/>
        <v>-73.84615384615384</v>
      </c>
      <c r="AL59">
        <f t="shared" si="7"/>
        <v>12.542234940189593</v>
      </c>
      <c r="AM59">
        <f t="shared" si="8"/>
        <v>24.5827804827716</v>
      </c>
      <c r="AN59">
        <f t="shared" si="5"/>
        <v>-98.428934328925436</v>
      </c>
      <c r="AO59">
        <f t="shared" si="6"/>
        <v>-49.263373363382243</v>
      </c>
    </row>
  </sheetData>
  <mergeCells count="2">
    <mergeCell ref="AI2:AI59"/>
    <mergeCell ref="AJ2:AJ59"/>
  </mergeCells>
  <conditionalFormatting sqref="W26:X32 W35:X43 W2:X23">
    <cfRule type="cellIs" dxfId="5" priority="6" operator="lessThan">
      <formula>6</formula>
    </cfRule>
  </conditionalFormatting>
  <conditionalFormatting sqref="P25">
    <cfRule type="cellIs" dxfId="4" priority="4" operator="greaterThan">
      <formula>5</formula>
    </cfRule>
  </conditionalFormatting>
  <conditionalFormatting sqref="P24">
    <cfRule type="cellIs" dxfId="3" priority="5" operator="greaterThan">
      <formula>5</formula>
    </cfRule>
  </conditionalFormatting>
  <conditionalFormatting sqref="P34">
    <cfRule type="cellIs" dxfId="2" priority="3" operator="greaterThan">
      <formula>5</formula>
    </cfRule>
  </conditionalFormatting>
  <conditionalFormatting sqref="P33">
    <cfRule type="cellIs" dxfId="1" priority="2" operator="greaterThan">
      <formula>5</formula>
    </cfRule>
  </conditionalFormatting>
  <conditionalFormatting sqref="P45:P59">
    <cfRule type="cellIs" dxfId="0" priority="1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2016-08-22T09:42:29Z</dcterms:modified>
</cp:coreProperties>
</file>