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D5" i="1" l="1"/>
  <c r="AF5" i="1" s="1"/>
  <c r="AA5" i="1"/>
  <c r="V5" i="1"/>
  <c r="AH5" i="1" s="1"/>
  <c r="AJ5" i="1" s="1"/>
  <c r="U5" i="1"/>
  <c r="AG5" i="1" s="1"/>
  <c r="AI5" i="1" s="1"/>
  <c r="AE5" i="1" l="1"/>
  <c r="AS5" i="1" s="1"/>
  <c r="AH4" i="1"/>
  <c r="AJ4" i="1" s="1"/>
  <c r="AD4" i="1"/>
  <c r="AF4" i="1" s="1"/>
  <c r="AA4" i="1"/>
  <c r="V4" i="1"/>
  <c r="U4" i="1"/>
  <c r="AG4" i="1" s="1"/>
  <c r="AI4" i="1" s="1"/>
  <c r="AH3" i="1"/>
  <c r="AJ3" i="1" s="1"/>
  <c r="AG3" i="1"/>
  <c r="AI3" i="1" s="1"/>
  <c r="AD3" i="1"/>
  <c r="AF3" i="1" s="1"/>
  <c r="AA3" i="1"/>
  <c r="V3" i="1"/>
  <c r="U3" i="1"/>
  <c r="AH2" i="1"/>
  <c r="AJ2" i="1" s="1"/>
  <c r="AG2" i="1"/>
  <c r="AI2" i="1" s="1"/>
  <c r="AF2" i="1"/>
  <c r="AD2" i="1"/>
  <c r="AE2" i="1" s="1"/>
  <c r="AA2" i="1"/>
  <c r="AM5" i="1" l="1"/>
  <c r="AN5" i="1"/>
  <c r="AO5" i="1" s="1"/>
  <c r="AN2" i="1"/>
  <c r="AO2" i="1" s="1"/>
  <c r="AM2" i="1"/>
  <c r="AE4" i="1"/>
  <c r="AN4" i="1" s="1"/>
  <c r="AO4" i="1" s="1"/>
  <c r="AE3" i="1"/>
  <c r="AN3" i="1" s="1"/>
  <c r="AO3" i="1" s="1"/>
  <c r="AQ5" i="1" l="1"/>
  <c r="AP5" i="1"/>
  <c r="AQ2" i="1"/>
  <c r="AP2" i="1"/>
  <c r="AM4" i="1"/>
  <c r="AM3" i="1"/>
  <c r="AP3" i="1" l="1"/>
  <c r="AQ3" i="1"/>
  <c r="AQ4" i="1"/>
  <c r="AP4" i="1"/>
</calcChain>
</file>

<file path=xl/sharedStrings.xml><?xml version="1.0" encoding="utf-8"?>
<sst xmlns="http://schemas.openxmlformats.org/spreadsheetml/2006/main" count="79" uniqueCount="60">
  <si>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</si>
  <si>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</si>
  <si>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</si>
  <si>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</si>
  <si>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</si>
  <si>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</si>
  <si>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</si>
  <si>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</si>
  <si>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</si>
  <si>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</si>
  <si>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</si>
  <si>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</si>
  <si>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</si>
  <si>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</si>
  <si>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</si>
  <si>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</si>
  <si>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</si>
  <si>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</si>
  <si>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</si>
  <si>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</si>
  <si>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</si>
  <si>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</si>
  <si>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</si>
  <si>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</si>
  <si>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</si>
  <si>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</si>
  <si>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</si>
  <si>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</si>
  <si>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</si>
  <si>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</si>
  <si>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</si>
  <si>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</si>
  <si>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</si>
  <si>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</si>
  <si>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</si>
  <si>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</si>
  <si>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</si>
  <si>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</si>
  <si>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</si>
  <si>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</si>
  <si>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</si>
  <si>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Zhang 2008</t>
  </si>
  <si>
    <t>Figure 2-a</t>
  </si>
  <si>
    <t>dDAT</t>
  </si>
  <si>
    <t>fmn</t>
  </si>
  <si>
    <t>w2202</t>
  </si>
  <si>
    <t>OCT-MCH</t>
  </si>
  <si>
    <t>-</t>
  </si>
  <si>
    <t>5~6</t>
  </si>
  <si>
    <t>Figure 2-c</t>
  </si>
  <si>
    <t>fmn;TH-Gal4/+</t>
  </si>
  <si>
    <t>fmn;UAS-dDAT/+</t>
  </si>
  <si>
    <t>Figure 6-a</t>
  </si>
  <si>
    <t>fmn; UAS-dDAT</t>
  </si>
  <si>
    <t>w1118</t>
  </si>
  <si>
    <t>DC</t>
  </si>
  <si>
    <t>8~17</t>
  </si>
  <si>
    <t>Ueno 2014</t>
  </si>
  <si>
    <t>Order</t>
  </si>
  <si>
    <t>Subset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</si>
</sst>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CC99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3" borderId="3" applyNumberFormat="0" applyAlignment="0" applyProtection="0"/>
  </cellStyleXfs>
  <cellXfs count="12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3" borderId="3" xfId="2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Check Cell" xfId="1" builtinId="23"/>
    <cellStyle name="Input" xfId="2" builtinId="20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"/>
  <sheetViews>
    <sheetView tabSelected="1" workbookViewId="0">
      <selection activeCell="F7" sqref="F7"/>
    </sheetView>
  </sheetViews>
  <sheetFormatPr defaultRowHeight="15" x14ac:dyDescent="0.25"/>
  <cols>
    <col min="1" max="1" width="11.5703125" bestFit="1" customWidth="1"/>
    <col min="2" max="2" width="9.7109375" bestFit="1" customWidth="1"/>
    <col min="4" max="4" width="16.140625" bestFit="1" customWidth="1"/>
    <col min="5" max="6" width="16.140625" customWidth="1"/>
  </cols>
  <sheetData>
    <row r="1" spans="1:45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58</v>
      </c>
      <c r="F1" s="1" t="s">
        <v>59</v>
      </c>
      <c r="G1" s="1" t="s">
        <v>4</v>
      </c>
      <c r="H1" s="2" t="s">
        <v>5</v>
      </c>
      <c r="I1" s="2" t="s">
        <v>6</v>
      </c>
      <c r="J1" s="3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4" t="s">
        <v>20</v>
      </c>
      <c r="X1" s="4" t="s">
        <v>21</v>
      </c>
      <c r="Y1" s="5" t="s">
        <v>22</v>
      </c>
      <c r="Z1" s="5" t="s">
        <v>23</v>
      </c>
      <c r="AA1" s="5" t="s">
        <v>24</v>
      </c>
      <c r="AB1" s="4" t="s">
        <v>25</v>
      </c>
      <c r="AC1" s="4" t="s">
        <v>26</v>
      </c>
      <c r="AD1" s="6" t="s">
        <v>27</v>
      </c>
      <c r="AE1" s="6" t="s">
        <v>28</v>
      </c>
      <c r="AF1" s="6" t="s">
        <v>29</v>
      </c>
      <c r="AG1" s="6" t="s">
        <v>30</v>
      </c>
      <c r="AH1" s="6" t="s">
        <v>31</v>
      </c>
      <c r="AI1" s="6" t="s">
        <v>32</v>
      </c>
      <c r="AJ1" s="6" t="s">
        <v>33</v>
      </c>
      <c r="AK1" s="7" t="s">
        <v>34</v>
      </c>
      <c r="AL1" s="7" t="s">
        <v>35</v>
      </c>
      <c r="AM1" s="6" t="s">
        <v>36</v>
      </c>
      <c r="AN1" s="6" t="s">
        <v>37</v>
      </c>
      <c r="AO1" s="6" t="s">
        <v>38</v>
      </c>
      <c r="AP1" s="6" t="s">
        <v>39</v>
      </c>
      <c r="AQ1" s="6" t="s">
        <v>40</v>
      </c>
    </row>
    <row r="2" spans="1:45" ht="15.75" thickTop="1" x14ac:dyDescent="0.25">
      <c r="A2" t="s">
        <v>41</v>
      </c>
      <c r="B2" t="s">
        <v>42</v>
      </c>
      <c r="C2" t="s">
        <v>43</v>
      </c>
      <c r="D2" t="s">
        <v>44</v>
      </c>
      <c r="E2">
        <v>1</v>
      </c>
      <c r="F2">
        <v>0</v>
      </c>
      <c r="G2" t="s">
        <v>45</v>
      </c>
      <c r="H2" s="8">
        <v>131</v>
      </c>
      <c r="I2" s="8">
        <v>1</v>
      </c>
      <c r="J2" s="8" t="s">
        <v>46</v>
      </c>
      <c r="K2" s="8">
        <v>25</v>
      </c>
      <c r="L2" s="8">
        <v>75</v>
      </c>
      <c r="M2" s="8">
        <v>60</v>
      </c>
      <c r="N2" s="8" t="s">
        <v>47</v>
      </c>
      <c r="O2" s="8">
        <v>12</v>
      </c>
      <c r="P2" s="8">
        <v>1</v>
      </c>
      <c r="Q2" s="8">
        <v>60</v>
      </c>
      <c r="R2" s="8">
        <v>2</v>
      </c>
      <c r="S2" s="8">
        <v>35.81</v>
      </c>
      <c r="T2" s="8">
        <v>28.11</v>
      </c>
      <c r="U2" s="8">
        <v>1.7</v>
      </c>
      <c r="V2" s="8">
        <v>2.27</v>
      </c>
      <c r="W2" s="8" t="s">
        <v>48</v>
      </c>
      <c r="X2" s="8" t="s">
        <v>48</v>
      </c>
      <c r="Y2" s="8">
        <v>6</v>
      </c>
      <c r="Z2" s="8">
        <v>6</v>
      </c>
      <c r="AA2" s="8">
        <f t="shared" ref="AA2:AA4" si="0">(Y2+Z2)</f>
        <v>12</v>
      </c>
      <c r="AB2" s="8">
        <v>43.18</v>
      </c>
      <c r="AC2" s="8">
        <v>100</v>
      </c>
      <c r="AD2">
        <f t="shared" ref="AD2:AD5" si="1">AC2/AB2</f>
        <v>2.3158869847151458</v>
      </c>
      <c r="AE2">
        <f t="shared" ref="AE2:AH4" si="2">(S2*$AD2)</f>
        <v>82.931912922649374</v>
      </c>
      <c r="AF2">
        <f t="shared" si="2"/>
        <v>65.099583140342745</v>
      </c>
      <c r="AG2">
        <f t="shared" si="2"/>
        <v>3.9370078740157477</v>
      </c>
      <c r="AH2">
        <f t="shared" si="2"/>
        <v>5.2570634553033813</v>
      </c>
      <c r="AI2">
        <f t="shared" ref="AI2:AJ5" si="3">(AG2*SQRT(Y2))</f>
        <v>9.6436604046581795</v>
      </c>
      <c r="AJ2">
        <f t="shared" si="3"/>
        <v>12.877123010925924</v>
      </c>
      <c r="AK2" s="10">
        <v>29</v>
      </c>
      <c r="AL2" s="10">
        <v>4</v>
      </c>
      <c r="AM2">
        <f t="shared" ref="AM2:AM5" si="4">((AF2-AE2)/AE2)*100</f>
        <v>-21.502373638648432</v>
      </c>
      <c r="AN2">
        <f t="shared" ref="AN2:AN5" si="5">(AF2/AE2)*SQRT((AH2/AF2)^2+(AG2/AE2)^2)*100</f>
        <v>7.3532216317684664</v>
      </c>
      <c r="AO2">
        <f t="shared" ref="AO2:AO4" si="6">_xlfn.CONFIDENCE.T(0.05,AN2,AA2)</f>
        <v>4.672014129049626</v>
      </c>
      <c r="AP2">
        <f t="shared" ref="AP2:AP5" si="7">AM2-AO2</f>
        <v>-26.174387767698057</v>
      </c>
      <c r="AQ2">
        <f t="shared" ref="AQ2:AQ5" si="8">AM2+AO2</f>
        <v>-16.830359509598807</v>
      </c>
    </row>
    <row r="3" spans="1:45" x14ac:dyDescent="0.25">
      <c r="A3" t="s">
        <v>41</v>
      </c>
      <c r="B3" t="s">
        <v>49</v>
      </c>
      <c r="C3" t="s">
        <v>43</v>
      </c>
      <c r="D3" t="s">
        <v>50</v>
      </c>
      <c r="E3">
        <v>2</v>
      </c>
      <c r="F3">
        <v>0</v>
      </c>
      <c r="G3" t="s">
        <v>45</v>
      </c>
      <c r="H3" s="8">
        <v>132</v>
      </c>
      <c r="I3" s="8">
        <v>1</v>
      </c>
      <c r="J3" s="8" t="s">
        <v>46</v>
      </c>
      <c r="K3" s="8">
        <v>25</v>
      </c>
      <c r="L3" s="8">
        <v>75</v>
      </c>
      <c r="M3" s="8">
        <v>60</v>
      </c>
      <c r="N3" s="8" t="s">
        <v>47</v>
      </c>
      <c r="O3" s="8">
        <v>12</v>
      </c>
      <c r="P3" s="8">
        <v>1</v>
      </c>
      <c r="Q3" s="8">
        <v>60</v>
      </c>
      <c r="R3" s="8">
        <v>2</v>
      </c>
      <c r="S3" s="8">
        <v>38.65</v>
      </c>
      <c r="T3" s="8">
        <v>28.45</v>
      </c>
      <c r="U3" s="8">
        <f>2*0.54</f>
        <v>1.08</v>
      </c>
      <c r="V3" s="8">
        <f>2*1.54</f>
        <v>3.08</v>
      </c>
      <c r="W3" s="8" t="s">
        <v>48</v>
      </c>
      <c r="X3" s="8" t="s">
        <v>48</v>
      </c>
      <c r="Y3" s="8">
        <v>6</v>
      </c>
      <c r="Z3" s="8">
        <v>6</v>
      </c>
      <c r="AA3" s="8">
        <f t="shared" si="0"/>
        <v>12</v>
      </c>
      <c r="AB3" s="8">
        <v>38.19</v>
      </c>
      <c r="AC3" s="8">
        <v>80</v>
      </c>
      <c r="AD3">
        <f t="shared" si="1"/>
        <v>2.0947892118355593</v>
      </c>
      <c r="AE3">
        <f t="shared" si="2"/>
        <v>80.963603037444372</v>
      </c>
      <c r="AF3">
        <f t="shared" si="2"/>
        <v>59.596753076721662</v>
      </c>
      <c r="AG3">
        <f t="shared" si="2"/>
        <v>2.2623723487824043</v>
      </c>
      <c r="AH3">
        <f t="shared" si="2"/>
        <v>6.4519507724535226</v>
      </c>
      <c r="AI3">
        <f t="shared" si="3"/>
        <v>5.541657862698786</v>
      </c>
      <c r="AJ3">
        <f t="shared" si="3"/>
        <v>15.803987238066904</v>
      </c>
      <c r="AK3" s="10"/>
      <c r="AL3" s="10"/>
      <c r="AM3">
        <f t="shared" si="4"/>
        <v>-26.390685640362232</v>
      </c>
      <c r="AN3">
        <f t="shared" si="5"/>
        <v>8.2301224741319192</v>
      </c>
      <c r="AO3">
        <f t="shared" si="6"/>
        <v>5.2291703430820666</v>
      </c>
      <c r="AP3">
        <f t="shared" si="7"/>
        <v>-31.6198559834443</v>
      </c>
      <c r="AQ3">
        <f t="shared" si="8"/>
        <v>-21.161515297280165</v>
      </c>
    </row>
    <row r="4" spans="1:45" x14ac:dyDescent="0.25">
      <c r="A4" t="s">
        <v>41</v>
      </c>
      <c r="B4" t="s">
        <v>49</v>
      </c>
      <c r="C4" t="s">
        <v>43</v>
      </c>
      <c r="D4" t="s">
        <v>51</v>
      </c>
      <c r="E4">
        <v>3</v>
      </c>
      <c r="F4">
        <v>0</v>
      </c>
      <c r="G4" t="s">
        <v>45</v>
      </c>
      <c r="H4" s="8">
        <v>132</v>
      </c>
      <c r="I4" s="8">
        <v>1</v>
      </c>
      <c r="J4" s="8" t="s">
        <v>46</v>
      </c>
      <c r="K4" s="8">
        <v>25</v>
      </c>
      <c r="L4" s="8">
        <v>75</v>
      </c>
      <c r="M4" s="8">
        <v>60</v>
      </c>
      <c r="N4" s="8" t="s">
        <v>47</v>
      </c>
      <c r="O4" s="8">
        <v>12</v>
      </c>
      <c r="P4" s="8">
        <v>1</v>
      </c>
      <c r="Q4" s="8">
        <v>60</v>
      </c>
      <c r="R4" s="8">
        <v>2</v>
      </c>
      <c r="S4" s="8">
        <v>38.65</v>
      </c>
      <c r="T4" s="8">
        <v>27.2</v>
      </c>
      <c r="U4" s="8">
        <f>2*0.54</f>
        <v>1.08</v>
      </c>
      <c r="V4" s="8">
        <f>2*1.46</f>
        <v>2.92</v>
      </c>
      <c r="W4" s="8" t="s">
        <v>48</v>
      </c>
      <c r="X4" s="8" t="s">
        <v>48</v>
      </c>
      <c r="Y4" s="8">
        <v>6</v>
      </c>
      <c r="Z4" s="8">
        <v>6</v>
      </c>
      <c r="AA4" s="8">
        <f t="shared" si="0"/>
        <v>12</v>
      </c>
      <c r="AB4" s="8">
        <v>38.19</v>
      </c>
      <c r="AC4" s="8">
        <v>80</v>
      </c>
      <c r="AD4">
        <f t="shared" si="1"/>
        <v>2.0947892118355593</v>
      </c>
      <c r="AE4">
        <f t="shared" si="2"/>
        <v>80.963603037444372</v>
      </c>
      <c r="AF4">
        <f t="shared" si="2"/>
        <v>56.978266561927214</v>
      </c>
      <c r="AG4">
        <f t="shared" si="2"/>
        <v>2.2623723487824043</v>
      </c>
      <c r="AH4">
        <f t="shared" si="2"/>
        <v>6.1167844985598334</v>
      </c>
      <c r="AI4">
        <f t="shared" si="3"/>
        <v>5.541657862698786</v>
      </c>
      <c r="AJ4">
        <f t="shared" si="3"/>
        <v>14.983000888037456</v>
      </c>
      <c r="AK4" s="10"/>
      <c r="AL4" s="10"/>
      <c r="AM4">
        <f t="shared" si="4"/>
        <v>-29.624838292367407</v>
      </c>
      <c r="AN4">
        <f t="shared" si="5"/>
        <v>7.8067181912714307</v>
      </c>
      <c r="AO4">
        <f t="shared" si="6"/>
        <v>4.960152096266544</v>
      </c>
      <c r="AP4">
        <f t="shared" si="7"/>
        <v>-34.584990388633955</v>
      </c>
      <c r="AQ4">
        <f t="shared" si="8"/>
        <v>-24.664686196100863</v>
      </c>
    </row>
    <row r="5" spans="1:45" s="9" customFormat="1" x14ac:dyDescent="0.25">
      <c r="A5" s="9" t="s">
        <v>57</v>
      </c>
      <c r="B5" s="9" t="s">
        <v>52</v>
      </c>
      <c r="C5" s="9" t="s">
        <v>43</v>
      </c>
      <c r="D5" s="9" t="s">
        <v>53</v>
      </c>
      <c r="E5" s="9">
        <v>4</v>
      </c>
      <c r="F5" s="9">
        <v>0</v>
      </c>
      <c r="G5" s="9" t="s">
        <v>54</v>
      </c>
      <c r="I5" s="9">
        <v>1</v>
      </c>
      <c r="J5" s="9" t="s">
        <v>46</v>
      </c>
      <c r="K5" s="9">
        <v>22</v>
      </c>
      <c r="L5" s="9">
        <v>90</v>
      </c>
      <c r="M5" s="9">
        <v>60</v>
      </c>
      <c r="N5" s="9" t="s">
        <v>55</v>
      </c>
      <c r="O5" s="9">
        <v>12</v>
      </c>
      <c r="P5" s="9">
        <v>1</v>
      </c>
      <c r="Q5" s="9">
        <v>60</v>
      </c>
      <c r="R5" s="9">
        <v>3</v>
      </c>
      <c r="S5" s="9">
        <v>38.270000000000003</v>
      </c>
      <c r="T5" s="9">
        <v>19.64</v>
      </c>
      <c r="U5" s="9">
        <f>2*2.92</f>
        <v>5.84</v>
      </c>
      <c r="V5" s="9">
        <f>2*2.54</f>
        <v>5.08</v>
      </c>
      <c r="W5" s="9" t="s">
        <v>56</v>
      </c>
      <c r="X5" s="9" t="s">
        <v>56</v>
      </c>
      <c r="Y5" s="9">
        <v>11</v>
      </c>
      <c r="Z5" s="9">
        <v>11</v>
      </c>
      <c r="AA5" s="9">
        <f t="shared" ref="AA5" si="9">Y5+Z5</f>
        <v>22</v>
      </c>
      <c r="AB5" s="9">
        <v>48.18</v>
      </c>
      <c r="AC5" s="9">
        <v>70</v>
      </c>
      <c r="AD5" s="9">
        <f t="shared" si="1"/>
        <v>1.4528850145288501</v>
      </c>
      <c r="AE5" s="9">
        <f t="shared" ref="AE5" si="10">S5*AD5</f>
        <v>55.601909506019098</v>
      </c>
      <c r="AF5" s="9">
        <f t="shared" ref="AF5" si="11">T5*AD5</f>
        <v>28.534661685346617</v>
      </c>
      <c r="AG5" s="9">
        <f t="shared" ref="AG5" si="12">U5*AD5</f>
        <v>8.4848484848484844</v>
      </c>
      <c r="AH5" s="9">
        <f t="shared" ref="AH5" si="13">V5*AD5</f>
        <v>7.3806558738065586</v>
      </c>
      <c r="AI5" s="9">
        <f t="shared" si="3"/>
        <v>28.141058827257936</v>
      </c>
      <c r="AJ5" s="9">
        <f t="shared" si="3"/>
        <v>24.478866240149028</v>
      </c>
      <c r="AK5" s="11"/>
      <c r="AL5" s="11"/>
      <c r="AM5" s="9">
        <f t="shared" si="4"/>
        <v>-48.680428534099818</v>
      </c>
      <c r="AN5" s="9">
        <f t="shared" si="5"/>
        <v>15.412077264321786</v>
      </c>
      <c r="AO5" s="9">
        <f t="shared" ref="AO5" si="14">(1.96*AN5)</f>
        <v>30.207671438070701</v>
      </c>
      <c r="AP5" s="9">
        <f t="shared" si="7"/>
        <v>-78.888099972170522</v>
      </c>
      <c r="AQ5" s="9">
        <f t="shared" si="8"/>
        <v>-18.472757096029117</v>
      </c>
      <c r="AS5" s="9">
        <f t="shared" ref="AS5" si="15">(AF5/AE5)*SQRT((AH5/AF5)^2+(AG5/AE5)^2)*100</f>
        <v>15.412077264321786</v>
      </c>
    </row>
  </sheetData>
  <mergeCells count="2">
    <mergeCell ref="AK2:AK5"/>
    <mergeCell ref="AL2:AL5"/>
  </mergeCells>
  <conditionalFormatting sqref="Y2:Z4">
    <cfRule type="cellIs" dxfId="0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2017-05-03T13:44:11Z</dcterms:modified>
</cp:coreProperties>
</file>