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F3" i="1" l="1"/>
  <c r="AH3" i="1" s="1"/>
  <c r="AB3" i="1"/>
  <c r="AD3" i="1" s="1"/>
  <c r="Y3" i="1"/>
  <c r="T3" i="1"/>
  <c r="S3" i="1"/>
  <c r="AE3" i="1" s="1"/>
  <c r="AG3" i="1" s="1"/>
  <c r="AF2" i="1"/>
  <c r="AH2" i="1" s="1"/>
  <c r="AB2" i="1"/>
  <c r="AD2" i="1" s="1"/>
  <c r="Y2" i="1"/>
  <c r="S2" i="1"/>
  <c r="AE2" i="1" s="1"/>
  <c r="AG2" i="1" s="1"/>
  <c r="AC3" i="1" l="1"/>
  <c r="AL3" i="1" s="1"/>
  <c r="AM3" i="1" s="1"/>
  <c r="AC2" i="1"/>
  <c r="AL2" i="1" s="1"/>
  <c r="AM2" i="1" s="1"/>
  <c r="AK3" i="1" l="1"/>
  <c r="AK2" i="1"/>
  <c r="AO3" i="1" l="1"/>
  <c r="AN3" i="1"/>
  <c r="AN2" i="1"/>
  <c r="AO2" i="1"/>
</calcChain>
</file>

<file path=xl/sharedStrings.xml><?xml version="1.0" encoding="utf-8"?>
<sst xmlns="http://schemas.openxmlformats.org/spreadsheetml/2006/main" count="57" uniqueCount="49">
  <si>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</si>
  <si>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</si>
  <si>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</si>
  <si>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</si>
  <si>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</si>
  <si>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</si>
  <si>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</si>
  <si>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</si>
  <si>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</si>
  <si>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</si>
  <si>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</si>
  <si>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</si>
  <si>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</si>
  <si>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</si>
  <si>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</si>
  <si>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</si>
  <si>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</si>
  <si>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</si>
  <si>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</si>
  <si>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</si>
  <si>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</si>
  <si>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</si>
  <si>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</si>
  <si>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</si>
  <si>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</si>
  <si>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</si>
  <si>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</si>
  <si>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</si>
  <si>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</si>
  <si>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</si>
  <si>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</si>
  <si>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</si>
  <si>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</si>
  <si>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</si>
  <si>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</si>
  <si>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</si>
  <si>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</si>
  <si>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</si>
  <si>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</si>
  <si>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</si>
  <si>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</si>
  <si>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Tamura 2010</t>
  </si>
  <si>
    <t>Figure 1-d</t>
  </si>
  <si>
    <t>PQBP1</t>
  </si>
  <si>
    <t>W1118</t>
  </si>
  <si>
    <t>OCT-MCH</t>
  </si>
  <si>
    <t>DC</t>
  </si>
  <si>
    <t>&gt;=8</t>
  </si>
  <si>
    <t>Figure 8-a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</si>
</sst>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A5A5A5"/>
      </patternFill>
    </fill>
  </fills>
  <borders count="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</cellStyleXfs>
  <cellXfs count="11">
    <xf numFmtId="0" fontId="0" fillId="0" borderId="0" xfId="0"/>
    <xf numFmtId="0" fontId="3" fillId="3" borderId="1" xfId="2" applyFont="1" applyAlignment="1">
      <alignment wrapText="1"/>
    </xf>
    <xf numFmtId="0" fontId="3" fillId="3" borderId="1" xfId="2" applyFont="1" applyAlignment="1">
      <alignment horizontal="right" wrapText="1"/>
    </xf>
    <xf numFmtId="0" fontId="3" fillId="3" borderId="1" xfId="2" applyFont="1" applyAlignment="1">
      <alignment horizontal="center" wrapText="1"/>
    </xf>
    <xf numFmtId="0" fontId="3" fillId="3" borderId="2" xfId="2" applyFont="1" applyBorder="1" applyAlignment="1">
      <alignment horizontal="right" wrapText="1"/>
    </xf>
    <xf numFmtId="0" fontId="3" fillId="3" borderId="2" xfId="2" applyFont="1" applyBorder="1" applyAlignment="1">
      <alignment horizontal="center" wrapText="1"/>
    </xf>
    <xf numFmtId="0" fontId="3" fillId="3" borderId="2" xfId="2" applyFont="1" applyBorder="1" applyAlignment="1">
      <alignment wrapText="1"/>
    </xf>
    <xf numFmtId="0" fontId="3" fillId="3" borderId="2" xfId="2" applyFont="1" applyBorder="1" applyAlignment="1">
      <alignment horizontal="center" vertical="center" wrapText="1"/>
    </xf>
    <xf numFmtId="0" fontId="1" fillId="2" borderId="0" xfId="1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</cellXfs>
  <cellStyles count="3">
    <cellStyle name="Bad" xfId="1" builtinId="27"/>
    <cellStyle name="Check Cell" xfId="2" builtinId="2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"/>
  <sheetViews>
    <sheetView tabSelected="1" workbookViewId="0">
      <selection activeCell="A2" sqref="A2:XFD3"/>
    </sheetView>
  </sheetViews>
  <sheetFormatPr defaultRowHeight="15" x14ac:dyDescent="0.25"/>
  <sheetData>
    <row r="1" spans="1:41" ht="108.75" customHeight="1" thickTop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5" t="s">
        <v>22</v>
      </c>
      <c r="X1" s="5" t="s">
        <v>23</v>
      </c>
      <c r="Y1" s="5" t="s">
        <v>24</v>
      </c>
      <c r="Z1" s="4" t="s">
        <v>25</v>
      </c>
      <c r="AA1" s="4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7" t="s">
        <v>34</v>
      </c>
      <c r="AJ1" s="7" t="s">
        <v>35</v>
      </c>
      <c r="AK1" s="6" t="s">
        <v>36</v>
      </c>
      <c r="AL1" s="6" t="s">
        <v>37</v>
      </c>
      <c r="AM1" s="6" t="s">
        <v>38</v>
      </c>
      <c r="AN1" s="6" t="s">
        <v>39</v>
      </c>
      <c r="AO1" s="6" t="s">
        <v>40</v>
      </c>
    </row>
    <row r="2" spans="1:41" ht="15.75" thickTop="1" x14ac:dyDescent="0.25">
      <c r="A2" t="s">
        <v>41</v>
      </c>
      <c r="B2" t="s">
        <v>42</v>
      </c>
      <c r="C2" t="s">
        <v>43</v>
      </c>
      <c r="D2" s="8" t="s">
        <v>43</v>
      </c>
      <c r="E2" t="s">
        <v>44</v>
      </c>
      <c r="F2" s="9">
        <v>117</v>
      </c>
      <c r="G2" s="9">
        <v>1</v>
      </c>
      <c r="H2" s="9" t="s">
        <v>45</v>
      </c>
      <c r="I2" s="9">
        <v>25</v>
      </c>
      <c r="J2" s="9">
        <v>70</v>
      </c>
      <c r="K2" s="9">
        <v>60</v>
      </c>
      <c r="L2" s="9" t="s">
        <v>46</v>
      </c>
      <c r="M2" s="9">
        <v>20</v>
      </c>
      <c r="N2" s="9">
        <v>1</v>
      </c>
      <c r="O2" s="9">
        <v>60</v>
      </c>
      <c r="P2" s="9">
        <v>3</v>
      </c>
      <c r="Q2" s="9">
        <v>67.674999999999997</v>
      </c>
      <c r="R2" s="9">
        <v>54.268999999999998</v>
      </c>
      <c r="S2" s="9">
        <f>2*4.16</f>
        <v>8.32</v>
      </c>
      <c r="T2" s="9">
        <v>7.6429999999999998</v>
      </c>
      <c r="U2" s="9" t="s">
        <v>47</v>
      </c>
      <c r="V2" s="9" t="s">
        <v>47</v>
      </c>
      <c r="W2" s="9">
        <v>8</v>
      </c>
      <c r="X2" s="9">
        <v>8</v>
      </c>
      <c r="Y2" s="9">
        <f t="shared" ref="Y2:Y3" si="0">(W2+X2)</f>
        <v>16</v>
      </c>
      <c r="Z2" s="9">
        <v>85.137</v>
      </c>
      <c r="AA2" s="9">
        <v>100</v>
      </c>
      <c r="AB2">
        <f t="shared" ref="AB2:AB3" si="1">AA2/Z2</f>
        <v>1.1745774457638865</v>
      </c>
      <c r="AC2">
        <f t="shared" ref="AC2:AF3" si="2">(Q2*$AB2)</f>
        <v>79.489528642071008</v>
      </c>
      <c r="AD2">
        <f t="shared" si="2"/>
        <v>63.74314340416035</v>
      </c>
      <c r="AE2">
        <f t="shared" si="2"/>
        <v>9.7724843487555351</v>
      </c>
      <c r="AF2">
        <f t="shared" si="2"/>
        <v>8.9772954179733837</v>
      </c>
      <c r="AG2">
        <f t="shared" ref="AG2:AH3" si="3">(AE2*SQRT(W2))</f>
        <v>27.640759808177766</v>
      </c>
      <c r="AH2">
        <f t="shared" si="3"/>
        <v>25.391625867055605</v>
      </c>
      <c r="AI2" s="10">
        <v>18</v>
      </c>
      <c r="AJ2" s="10">
        <v>2</v>
      </c>
      <c r="AK2">
        <f t="shared" ref="AK2:AK3" si="4">((AD2-AC2)/AC2)*100</f>
        <v>-19.809383080901362</v>
      </c>
      <c r="AL2">
        <f t="shared" ref="AL2:AL3" si="5">(AD2/AC2)*SQRT((AF2/AD2)^2+(AE2/AC2)^2)*100</f>
        <v>14.991356816928292</v>
      </c>
      <c r="AM2">
        <f t="shared" ref="AM2:AM3" si="6">_xlfn.CONFIDENCE.T(0.05,AL2,Y2)</f>
        <v>7.988330168691558</v>
      </c>
      <c r="AN2">
        <f t="shared" ref="AN2:AN3" si="7">AK2-AM2</f>
        <v>-27.79771324959292</v>
      </c>
      <c r="AO2">
        <f t="shared" ref="AO2:AO3" si="8">AK2+AM2</f>
        <v>-11.821052912209804</v>
      </c>
    </row>
    <row r="3" spans="1:41" x14ac:dyDescent="0.25">
      <c r="A3" t="s">
        <v>41</v>
      </c>
      <c r="B3" t="s">
        <v>48</v>
      </c>
      <c r="C3" t="s">
        <v>43</v>
      </c>
      <c r="D3" s="8" t="s">
        <v>43</v>
      </c>
      <c r="E3" t="s">
        <v>44</v>
      </c>
      <c r="F3" s="9">
        <v>118</v>
      </c>
      <c r="G3" s="9">
        <v>1</v>
      </c>
      <c r="H3" s="9" t="s">
        <v>45</v>
      </c>
      <c r="I3" s="9">
        <v>25</v>
      </c>
      <c r="J3" s="9">
        <v>70</v>
      </c>
      <c r="K3" s="9">
        <v>60</v>
      </c>
      <c r="L3" s="9" t="s">
        <v>46</v>
      </c>
      <c r="M3" s="9">
        <v>20</v>
      </c>
      <c r="N3" s="9">
        <v>1</v>
      </c>
      <c r="O3" s="9">
        <v>60</v>
      </c>
      <c r="P3" s="9">
        <v>3</v>
      </c>
      <c r="Q3" s="9">
        <v>22.28</v>
      </c>
      <c r="R3" s="9">
        <v>17.78</v>
      </c>
      <c r="S3" s="9">
        <f>2*0.59</f>
        <v>1.18</v>
      </c>
      <c r="T3" s="9">
        <f>2*0.46</f>
        <v>0.92</v>
      </c>
      <c r="U3" s="9">
        <v>12</v>
      </c>
      <c r="V3" s="9">
        <v>10</v>
      </c>
      <c r="W3" s="9">
        <v>12</v>
      </c>
      <c r="X3" s="9">
        <v>10</v>
      </c>
      <c r="Y3" s="9">
        <f t="shared" si="0"/>
        <v>22</v>
      </c>
      <c r="Z3" s="9">
        <v>26.21</v>
      </c>
      <c r="AA3" s="9">
        <v>100</v>
      </c>
      <c r="AB3">
        <f t="shared" si="1"/>
        <v>3.815337657382678</v>
      </c>
      <c r="AC3">
        <f t="shared" si="2"/>
        <v>85.005723006486065</v>
      </c>
      <c r="AD3">
        <f t="shared" si="2"/>
        <v>67.836703548264026</v>
      </c>
      <c r="AE3">
        <f t="shared" si="2"/>
        <v>4.5020984357115594</v>
      </c>
      <c r="AF3">
        <f t="shared" si="2"/>
        <v>3.5101106447920638</v>
      </c>
      <c r="AG3">
        <f t="shared" si="3"/>
        <v>15.59572646265757</v>
      </c>
      <c r="AH3">
        <f t="shared" si="3"/>
        <v>11.09994447674517</v>
      </c>
      <c r="AI3" s="10"/>
      <c r="AJ3" s="10"/>
      <c r="AK3">
        <f t="shared" si="4"/>
        <v>-20.197486535008963</v>
      </c>
      <c r="AL3">
        <f t="shared" si="5"/>
        <v>5.9088348961529302</v>
      </c>
      <c r="AM3">
        <f t="shared" si="6"/>
        <v>2.6198306259981226</v>
      </c>
      <c r="AN3">
        <f t="shared" si="7"/>
        <v>-22.817317161007086</v>
      </c>
      <c r="AO3">
        <f t="shared" si="8"/>
        <v>-17.57765590901084</v>
      </c>
    </row>
  </sheetData>
  <mergeCells count="2">
    <mergeCell ref="AI2:AI3"/>
    <mergeCell ref="AJ2:AJ3"/>
  </mergeCells>
  <conditionalFormatting sqref="W2:X3">
    <cfRule type="cellIs" dxfId="1" priority="1" operator="lessThan">
      <formula>6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2015-10-24T05:32:52Z</dcterms:modified>
</cp:coreProperties>
</file>