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PP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P3" i="1" l="1"/>
  <c r="AP4" i="1"/>
  <c r="AP2" i="1"/>
  <c r="AO3" i="1"/>
  <c r="AO4" i="1"/>
  <c r="AO2" i="1"/>
  <c r="AN2" i="1"/>
  <c r="AM3" i="1"/>
  <c r="AM4" i="1"/>
  <c r="AM2" i="1"/>
  <c r="T4" i="1" l="1"/>
  <c r="T3" i="1"/>
  <c r="AB4" i="1"/>
  <c r="AD4" i="1" s="1"/>
  <c r="Y4" i="1"/>
  <c r="AB3" i="1"/>
  <c r="AC3" i="1" s="1"/>
  <c r="Y3" i="1"/>
  <c r="T2" i="1"/>
  <c r="S2" i="1"/>
  <c r="AB2" i="1"/>
  <c r="AE2" i="1" s="1"/>
  <c r="AG2" i="1" s="1"/>
  <c r="Y2" i="1"/>
  <c r="AE4" i="1" l="1"/>
  <c r="AG4" i="1" s="1"/>
  <c r="AF4" i="1"/>
  <c r="AH4" i="1" s="1"/>
  <c r="AD3" i="1"/>
  <c r="AE3" i="1"/>
  <c r="AG3" i="1" s="1"/>
  <c r="AF3" i="1"/>
  <c r="AH3" i="1" s="1"/>
  <c r="AC4" i="1"/>
  <c r="AL4" i="1" s="1"/>
  <c r="AF2" i="1"/>
  <c r="AH2" i="1" s="1"/>
  <c r="AC2" i="1"/>
  <c r="AD2" i="1"/>
  <c r="AK2" i="1" l="1"/>
  <c r="AL2" i="1"/>
  <c r="AK4" i="1"/>
  <c r="AK3" i="1"/>
  <c r="AL3" i="1"/>
</calcChain>
</file>

<file path=xl/sharedStrings.xml><?xml version="1.0" encoding="utf-8"?>
<sst xmlns="http://schemas.openxmlformats.org/spreadsheetml/2006/main" count="66" uniqueCount="54">
  <si>
    <t>Study</t>
  </si>
  <si>
    <t>Figure-Panel_exp/Figure-Panel_ctl</t>
  </si>
  <si>
    <t>Gene Name</t>
  </si>
  <si>
    <t>Genotype (Experimental)</t>
  </si>
  <si>
    <t>Genotype (Control)</t>
  </si>
  <si>
    <t>Control Group Identifier</t>
  </si>
  <si>
    <t>Outcrossed</t>
  </si>
  <si>
    <t>Odor Pair</t>
  </si>
  <si>
    <t xml:space="preserve">Control/Exp Temp. (°C) </t>
  </si>
  <si>
    <t>RH (%)</t>
  </si>
  <si>
    <t>ES (V)</t>
  </si>
  <si>
    <t>ES Type</t>
  </si>
  <si>
    <t># of shocks (per cycle)</t>
  </si>
  <si>
    <t># of training cycles</t>
  </si>
  <si>
    <t>Training Time (sec) (per cycle)</t>
  </si>
  <si>
    <t>Time Before Test (min)</t>
  </si>
  <si>
    <t>CTL(mm)</t>
  </si>
  <si>
    <t>Exp(mm)</t>
  </si>
  <si>
    <t>CTL-SEM(mm)</t>
  </si>
  <si>
    <t>Exp-SEM(mm)</t>
  </si>
  <si>
    <t>Nc</t>
  </si>
  <si>
    <t>Ne</t>
  </si>
  <si>
    <t xml:space="preserve"> Nc-UsedinAnalysis</t>
  </si>
  <si>
    <t xml:space="preserve"> Ne-UsedinAnalysis</t>
  </si>
  <si>
    <t>Ntotal-UsedinCI</t>
  </si>
  <si>
    <t>Y-axis (mm)</t>
  </si>
  <si>
    <t xml:space="preserve">Y-axis org. </t>
  </si>
  <si>
    <t>Factor</t>
  </si>
  <si>
    <t>CTL-real PI</t>
  </si>
  <si>
    <t>Exp - real PI</t>
  </si>
  <si>
    <t>CTL-SEM org.</t>
  </si>
  <si>
    <t>Exp-SEM Org</t>
  </si>
  <si>
    <t>CTL-SD</t>
  </si>
  <si>
    <t>Exp-SD</t>
  </si>
  <si>
    <t>Ntotal per gene (Sample Size)</t>
  </si>
  <si>
    <t>Num of Bars</t>
  </si>
  <si>
    <t>DeltaPI for single bars (non-metaanalytics)</t>
  </si>
  <si>
    <t>S Pooled</t>
  </si>
  <si>
    <t>Asztalos 1993</t>
  </si>
  <si>
    <t>Figure 1-a</t>
  </si>
  <si>
    <t>PP1</t>
  </si>
  <si>
    <t>x</t>
  </si>
  <si>
    <t>OCT-MCH</t>
  </si>
  <si>
    <t>AC</t>
  </si>
  <si>
    <t>Figure 1-b</t>
  </si>
  <si>
    <t>Canton S</t>
  </si>
  <si>
    <t>In(1)wm4h;se ss e ro</t>
  </si>
  <si>
    <t>PP1 (su var(3)6-01)</t>
  </si>
  <si>
    <t>PP1 (su var(3)6-01 e ro)</t>
  </si>
  <si>
    <t>PP1 (cu su var(3)6-01 e ro)</t>
  </si>
  <si>
    <t>MOE</t>
  </si>
  <si>
    <t>MeanMOE</t>
  </si>
  <si>
    <t>CI.LB</t>
  </si>
  <si>
    <t>CI.UB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</si>
</sst>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3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8">
    <xf numFmtId="0" fontId="0" fillId="0" borderId="0" xfId="0"/>
    <xf numFmtId="0" fontId="2" fillId="2" borderId="1" xfId="1" applyFont="1" applyAlignment="1">
      <alignment wrapText="1"/>
    </xf>
    <xf numFmtId="0" fontId="2" fillId="2" borderId="1" xfId="1" applyFont="1" applyAlignment="1">
      <alignment horizontal="right" wrapText="1"/>
    </xf>
    <xf numFmtId="0" fontId="2" fillId="2" borderId="1" xfId="1" applyFont="1" applyAlignment="1">
      <alignment horizontal="center" wrapText="1"/>
    </xf>
    <xf numFmtId="0" fontId="2" fillId="2" borderId="2" xfId="1" applyFont="1" applyBorder="1" applyAlignment="1">
      <alignment horizontal="right" wrapText="1"/>
    </xf>
    <xf numFmtId="0" fontId="2" fillId="2" borderId="2" xfId="1" applyFont="1" applyBorder="1" applyAlignment="1">
      <alignment horizontal="center" wrapText="1"/>
    </xf>
    <xf numFmtId="0" fontId="2" fillId="2" borderId="2" xfId="1" applyFont="1" applyBorder="1" applyAlignment="1">
      <alignment wrapText="1"/>
    </xf>
    <xf numFmtId="0" fontId="2" fillId="2" borderId="2" xfId="1" applyFont="1" applyBorder="1" applyAlignment="1">
      <alignment horizontal="center" vertical="center" wrapText="1"/>
    </xf>
  </cellXfs>
  <cellStyles count="2">
    <cellStyle name="Check Cell" xfId="1" builtinId="2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"/>
  <sheetViews>
    <sheetView tabSelected="1" topLeftCell="P1" workbookViewId="0">
      <selection activeCell="AN13" sqref="AN13"/>
    </sheetView>
  </sheetViews>
  <sheetFormatPr defaultRowHeight="15" x14ac:dyDescent="0.25"/>
  <cols>
    <col min="4" max="4" width="29.42578125" bestFit="1" customWidth="1"/>
    <col min="5" max="5" width="23.140625" bestFit="1" customWidth="1"/>
    <col min="40" max="40" width="12" bestFit="1" customWidth="1"/>
  </cols>
  <sheetData>
    <row r="1" spans="1:42" ht="108.75" customHeight="1" thickTop="1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5" t="s">
        <v>22</v>
      </c>
      <c r="X1" s="5" t="s">
        <v>23</v>
      </c>
      <c r="Y1" s="5" t="s">
        <v>24</v>
      </c>
      <c r="Z1" s="4" t="s">
        <v>25</v>
      </c>
      <c r="AA1" s="4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7" t="s">
        <v>34</v>
      </c>
      <c r="AJ1" s="7" t="s">
        <v>35</v>
      </c>
      <c r="AK1" s="6" t="s">
        <v>36</v>
      </c>
      <c r="AL1" s="6" t="s">
        <v>37</v>
      </c>
      <c r="AM1" s="6" t="s">
        <v>50</v>
      </c>
      <c r="AN1" s="6" t="s">
        <v>51</v>
      </c>
      <c r="AO1" s="6" t="s">
        <v>52</v>
      </c>
      <c r="AP1" s="6" t="s">
        <v>53</v>
      </c>
    </row>
    <row r="2" spans="1:42" ht="15.75" thickTop="1" x14ac:dyDescent="0.25">
      <c r="A2" t="s">
        <v>38</v>
      </c>
      <c r="B2" t="s">
        <v>39</v>
      </c>
      <c r="C2" t="s">
        <v>40</v>
      </c>
      <c r="D2" t="s">
        <v>47</v>
      </c>
      <c r="E2" t="s">
        <v>45</v>
      </c>
      <c r="F2">
        <v>138</v>
      </c>
      <c r="G2" t="s">
        <v>41</v>
      </c>
      <c r="H2" t="s">
        <v>42</v>
      </c>
      <c r="I2">
        <v>24</v>
      </c>
      <c r="J2">
        <v>60</v>
      </c>
      <c r="K2">
        <v>90</v>
      </c>
      <c r="L2" t="s">
        <v>43</v>
      </c>
      <c r="M2">
        <v>12</v>
      </c>
      <c r="N2">
        <v>1</v>
      </c>
      <c r="O2">
        <v>60</v>
      </c>
      <c r="P2">
        <v>0</v>
      </c>
      <c r="Q2">
        <v>35.56</v>
      </c>
      <c r="R2">
        <v>17.09</v>
      </c>
      <c r="S2">
        <f>2*1.23</f>
        <v>2.46</v>
      </c>
      <c r="T2">
        <f>2*2.62</f>
        <v>5.24</v>
      </c>
      <c r="U2">
        <v>6</v>
      </c>
      <c r="V2">
        <v>5</v>
      </c>
      <c r="W2">
        <v>6</v>
      </c>
      <c r="X2">
        <v>5</v>
      </c>
      <c r="Y2">
        <f t="shared" ref="Y2:Y4" si="0">(W2+X2)</f>
        <v>11</v>
      </c>
      <c r="Z2">
        <v>44.64</v>
      </c>
      <c r="AA2">
        <v>100</v>
      </c>
      <c r="AB2">
        <f t="shared" ref="AB2:AB4" si="1">AA2/Z2</f>
        <v>2.2401433691756272</v>
      </c>
      <c r="AC2">
        <f t="shared" ref="AC2:AF4" si="2">(Q2*$AB2)</f>
        <v>79.659498207885306</v>
      </c>
      <c r="AD2">
        <f t="shared" si="2"/>
        <v>38.284050179211469</v>
      </c>
      <c r="AE2">
        <f t="shared" si="2"/>
        <v>5.510752688172043</v>
      </c>
      <c r="AF2">
        <f t="shared" si="2"/>
        <v>11.738351254480287</v>
      </c>
      <c r="AG2">
        <f t="shared" ref="AG2:AG4" si="3">(AE2*SQRT(W2))</f>
        <v>13.498532184692243</v>
      </c>
      <c r="AH2">
        <f t="shared" ref="AH2:AH4" si="4">(AF2*SQRT(X2))</f>
        <v>26.247751348787855</v>
      </c>
      <c r="AK2">
        <f>((AD2-AC2)/AC2)*100</f>
        <v>-51.940382452193475</v>
      </c>
      <c r="AL2">
        <f>(AD2/AC2)*SQRT((AF2/AD2)^2+(AE2/AC2)^2)*100</f>
        <v>15.106068622252042</v>
      </c>
      <c r="AM2">
        <f>AL2*1.96</f>
        <v>29.607894499614002</v>
      </c>
      <c r="AN2">
        <f>AVERAGE(AM2:AM4)</f>
        <v>28.282840292574065</v>
      </c>
      <c r="AO2">
        <f>AK2-AM2</f>
        <v>-81.54827695180748</v>
      </c>
      <c r="AP2">
        <f>AK2+AM2</f>
        <v>-22.332487952579474</v>
      </c>
    </row>
    <row r="3" spans="1:42" x14ac:dyDescent="0.25">
      <c r="A3" t="s">
        <v>38</v>
      </c>
      <c r="B3" t="s">
        <v>44</v>
      </c>
      <c r="C3" t="s">
        <v>40</v>
      </c>
      <c r="D3" t="s">
        <v>49</v>
      </c>
      <c r="E3" t="s">
        <v>46</v>
      </c>
      <c r="F3">
        <v>139</v>
      </c>
      <c r="G3" t="s">
        <v>41</v>
      </c>
      <c r="H3" t="s">
        <v>42</v>
      </c>
      <c r="I3">
        <v>24</v>
      </c>
      <c r="J3">
        <v>60</v>
      </c>
      <c r="K3">
        <v>90</v>
      </c>
      <c r="L3" t="s">
        <v>43</v>
      </c>
      <c r="M3">
        <v>12</v>
      </c>
      <c r="N3">
        <v>1</v>
      </c>
      <c r="O3">
        <v>60</v>
      </c>
      <c r="P3">
        <v>0</v>
      </c>
      <c r="Q3">
        <v>25.22</v>
      </c>
      <c r="R3">
        <v>21.26</v>
      </c>
      <c r="S3">
        <v>1.8</v>
      </c>
      <c r="T3">
        <f>2*1.92</f>
        <v>3.84</v>
      </c>
      <c r="U3">
        <v>6</v>
      </c>
      <c r="V3">
        <v>5</v>
      </c>
      <c r="W3">
        <v>6</v>
      </c>
      <c r="X3">
        <v>5</v>
      </c>
      <c r="Y3">
        <f t="shared" si="0"/>
        <v>11</v>
      </c>
      <c r="Z3">
        <v>44.56</v>
      </c>
      <c r="AA3">
        <v>100</v>
      </c>
      <c r="AB3">
        <f t="shared" si="1"/>
        <v>2.2441651705565531</v>
      </c>
      <c r="AC3">
        <f t="shared" si="2"/>
        <v>56.597845601436269</v>
      </c>
      <c r="AD3">
        <f t="shared" si="2"/>
        <v>47.710951526032325</v>
      </c>
      <c r="AE3">
        <f t="shared" si="2"/>
        <v>4.0394973070017954</v>
      </c>
      <c r="AF3">
        <f t="shared" si="2"/>
        <v>8.6175942549371634</v>
      </c>
      <c r="AG3">
        <f t="shared" si="3"/>
        <v>9.8947072195011678</v>
      </c>
      <c r="AH3">
        <f t="shared" si="4"/>
        <v>19.269526556551153</v>
      </c>
      <c r="AK3">
        <f>((AD3-AC3)/AC3)*100</f>
        <v>-15.701823949246618</v>
      </c>
      <c r="AL3">
        <f>(AD3/AC3)*SQRT((AF3/AD3)^2+(AE3/AC3)^2)*100</f>
        <v>16.371620761436017</v>
      </c>
      <c r="AM3">
        <f t="shared" ref="AM3:AM4" si="5">AL3*1.96</f>
        <v>32.088376692414592</v>
      </c>
      <c r="AO3">
        <f t="shared" ref="AO3:AO4" si="6">AK3-AM3</f>
        <v>-47.790200641661208</v>
      </c>
      <c r="AP3">
        <f t="shared" ref="AP3:AP4" si="7">AK3+AM3</f>
        <v>16.386552743167975</v>
      </c>
    </row>
    <row r="4" spans="1:42" x14ac:dyDescent="0.25">
      <c r="A4" t="s">
        <v>38</v>
      </c>
      <c r="B4" t="s">
        <v>44</v>
      </c>
      <c r="C4" t="s">
        <v>40</v>
      </c>
      <c r="D4" t="s">
        <v>48</v>
      </c>
      <c r="E4" t="s">
        <v>46</v>
      </c>
      <c r="F4">
        <v>139</v>
      </c>
      <c r="G4" t="s">
        <v>41</v>
      </c>
      <c r="H4" t="s">
        <v>42</v>
      </c>
      <c r="I4">
        <v>24</v>
      </c>
      <c r="J4">
        <v>60</v>
      </c>
      <c r="K4">
        <v>90</v>
      </c>
      <c r="L4" t="s">
        <v>43</v>
      </c>
      <c r="M4">
        <v>12</v>
      </c>
      <c r="N4">
        <v>1</v>
      </c>
      <c r="O4">
        <v>60</v>
      </c>
      <c r="P4">
        <v>0</v>
      </c>
      <c r="Q4">
        <v>25.22</v>
      </c>
      <c r="R4">
        <v>19.34</v>
      </c>
      <c r="S4">
        <v>1.8</v>
      </c>
      <c r="T4">
        <f>2*1.32</f>
        <v>2.64</v>
      </c>
      <c r="U4">
        <v>6</v>
      </c>
      <c r="V4">
        <v>5</v>
      </c>
      <c r="W4">
        <v>6</v>
      </c>
      <c r="X4">
        <v>5</v>
      </c>
      <c r="Y4">
        <f t="shared" si="0"/>
        <v>11</v>
      </c>
      <c r="Z4">
        <v>44.56</v>
      </c>
      <c r="AA4">
        <v>100</v>
      </c>
      <c r="AB4">
        <f t="shared" si="1"/>
        <v>2.2441651705565531</v>
      </c>
      <c r="AC4">
        <f t="shared" si="2"/>
        <v>56.597845601436269</v>
      </c>
      <c r="AD4">
        <f t="shared" si="2"/>
        <v>43.402154398563738</v>
      </c>
      <c r="AE4">
        <f t="shared" si="2"/>
        <v>4.0394973070017954</v>
      </c>
      <c r="AF4">
        <f t="shared" si="2"/>
        <v>5.9245960502693</v>
      </c>
      <c r="AG4">
        <f t="shared" si="3"/>
        <v>9.8947072195011678</v>
      </c>
      <c r="AH4">
        <f t="shared" si="4"/>
        <v>13.247799507628917</v>
      </c>
      <c r="AK4">
        <f>((AD4-AC4)/AC4)*100</f>
        <v>-23.31482950039651</v>
      </c>
      <c r="AL4">
        <f>(AD4/AC4)*SQRT((AF4/AD4)^2+(AE4/AC4)^2)*100</f>
        <v>11.812372288619184</v>
      </c>
      <c r="AM4">
        <f t="shared" si="5"/>
        <v>23.152249685693601</v>
      </c>
      <c r="AO4">
        <f t="shared" si="6"/>
        <v>-46.46707918609011</v>
      </c>
      <c r="AP4">
        <f t="shared" si="7"/>
        <v>-0.16257981470290872</v>
      </c>
    </row>
  </sheetData>
  <conditionalFormatting sqref="W2:X2">
    <cfRule type="cellIs" dxfId="1" priority="2" operator="lessThan">
      <formula>6</formula>
    </cfRule>
  </conditionalFormatting>
  <conditionalFormatting sqref="W3:X4">
    <cfRule type="cellIs" dxfId="0" priority="1" operator="lessThan">
      <formula>6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PP1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2017-01-12T06:52:01Z</dcterms:modified>
</cp:coreProperties>
</file>