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B16" i="1" l="1"/>
  <c r="AF15" i="1"/>
  <c r="AH15" i="1" s="1"/>
  <c r="AE15" i="1"/>
  <c r="AG15" i="1" s="1"/>
  <c r="AB15" i="1"/>
  <c r="AD15" i="1" s="1"/>
  <c r="AB14" i="1"/>
  <c r="AF14" i="1" s="1"/>
  <c r="AH14" i="1" s="1"/>
  <c r="T14" i="1"/>
  <c r="S14" i="1"/>
  <c r="AB13" i="1"/>
  <c r="AF13" i="1" s="1"/>
  <c r="AH13" i="1" s="1"/>
  <c r="S13" i="1"/>
  <c r="AE13" i="1" s="1"/>
  <c r="AG13" i="1" s="1"/>
  <c r="AB12" i="1"/>
  <c r="S12" i="1"/>
  <c r="AE12" i="1" s="1"/>
  <c r="AG12" i="1" s="1"/>
  <c r="AH11" i="1"/>
  <c r="AF11" i="1"/>
  <c r="AB11" i="1"/>
  <c r="AD11" i="1" s="1"/>
  <c r="T11" i="1"/>
  <c r="S11" i="1"/>
  <c r="AE11" i="1" s="1"/>
  <c r="AG11" i="1" s="1"/>
  <c r="AQ10" i="1"/>
  <c r="AF10" i="1"/>
  <c r="AH10" i="1" s="1"/>
  <c r="AE10" i="1"/>
  <c r="AG10" i="1" s="1"/>
  <c r="AD10" i="1"/>
  <c r="AB10" i="1"/>
  <c r="AC10" i="1" s="1"/>
  <c r="T10" i="1"/>
  <c r="S10" i="1"/>
  <c r="AF9" i="1"/>
  <c r="AH9" i="1" s="1"/>
  <c r="AE9" i="1"/>
  <c r="AG9" i="1" s="1"/>
  <c r="AD9" i="1"/>
  <c r="AC9" i="1"/>
  <c r="AB9" i="1"/>
  <c r="T9" i="1"/>
  <c r="S9" i="1"/>
  <c r="AE8" i="1"/>
  <c r="AG8" i="1" s="1"/>
  <c r="AB8" i="1"/>
  <c r="AF8" i="1" s="1"/>
  <c r="AH8" i="1" s="1"/>
  <c r="T8" i="1"/>
  <c r="S8" i="1"/>
  <c r="AB7" i="1"/>
  <c r="AE7" i="1" s="1"/>
  <c r="AG7" i="1" s="1"/>
  <c r="T7" i="1"/>
  <c r="AF7" i="1" s="1"/>
  <c r="AH7" i="1" s="1"/>
  <c r="S7" i="1"/>
  <c r="AB6" i="1"/>
  <c r="AD6" i="1" s="1"/>
  <c r="T6" i="1"/>
  <c r="AF6" i="1" s="1"/>
  <c r="AH6" i="1" s="1"/>
  <c r="S6" i="1"/>
  <c r="AE6" i="1" s="1"/>
  <c r="AG6" i="1" s="1"/>
  <c r="AB5" i="1"/>
  <c r="AD5" i="1" s="1"/>
  <c r="T5" i="1"/>
  <c r="AF5" i="1" s="1"/>
  <c r="AH5" i="1" s="1"/>
  <c r="S5" i="1"/>
  <c r="AE5" i="1" s="1"/>
  <c r="AG5" i="1" s="1"/>
  <c r="AB4" i="1"/>
  <c r="T4" i="1"/>
  <c r="AF4" i="1" s="1"/>
  <c r="AH4" i="1" s="1"/>
  <c r="S4" i="1"/>
  <c r="AF3" i="1"/>
  <c r="AH3" i="1" s="1"/>
  <c r="AE3" i="1"/>
  <c r="AG3" i="1" s="1"/>
  <c r="AB3" i="1"/>
  <c r="AD3" i="1" s="1"/>
  <c r="T3" i="1"/>
  <c r="S3" i="1"/>
  <c r="AH2" i="1"/>
  <c r="AF2" i="1"/>
  <c r="AD2" i="1"/>
  <c r="AB2" i="1"/>
  <c r="AC2" i="1" s="1"/>
  <c r="T2" i="1"/>
  <c r="S2" i="1"/>
  <c r="AE2" i="1" s="1"/>
  <c r="AG2" i="1" s="1"/>
  <c r="AQ2" i="1" l="1"/>
  <c r="AD4" i="1"/>
  <c r="AC4" i="1"/>
  <c r="AL9" i="1"/>
  <c r="AM9" i="1" s="1"/>
  <c r="AK9" i="1"/>
  <c r="AF16" i="1"/>
  <c r="AH16" i="1" s="1"/>
  <c r="AE16" i="1"/>
  <c r="AG16" i="1" s="1"/>
  <c r="AD16" i="1"/>
  <c r="AC5" i="1"/>
  <c r="AQ5" i="1" s="1"/>
  <c r="AL10" i="1"/>
  <c r="AM10" i="1" s="1"/>
  <c r="AK10" i="1"/>
  <c r="AC13" i="1"/>
  <c r="AC16" i="1"/>
  <c r="AC6" i="1"/>
  <c r="AQ6" i="1" s="1"/>
  <c r="AL11" i="1"/>
  <c r="AM11" i="1" s="1"/>
  <c r="AK11" i="1"/>
  <c r="AF12" i="1"/>
  <c r="AH12" i="1" s="1"/>
  <c r="AD12" i="1"/>
  <c r="AC12" i="1"/>
  <c r="AD13" i="1"/>
  <c r="AC14" i="1"/>
  <c r="AL2" i="1"/>
  <c r="AM2" i="1" s="1"/>
  <c r="AK2" i="1"/>
  <c r="AC7" i="1"/>
  <c r="AD14" i="1"/>
  <c r="AK5" i="1"/>
  <c r="AD7" i="1"/>
  <c r="AC8" i="1"/>
  <c r="AE14" i="1"/>
  <c r="AG14" i="1" s="1"/>
  <c r="AL3" i="1"/>
  <c r="AM3" i="1" s="1"/>
  <c r="AE4" i="1"/>
  <c r="AG4" i="1" s="1"/>
  <c r="AL5" i="1"/>
  <c r="AM5" i="1" s="1"/>
  <c r="AD8" i="1"/>
  <c r="AQ9" i="1"/>
  <c r="AC3" i="1"/>
  <c r="AC11" i="1"/>
  <c r="AQ11" i="1" s="1"/>
  <c r="AC15" i="1"/>
  <c r="AQ15" i="1" s="1"/>
  <c r="AO5" i="1" l="1"/>
  <c r="AN5" i="1"/>
  <c r="AQ12" i="1"/>
  <c r="AK12" i="1"/>
  <c r="AL12" i="1"/>
  <c r="AM12" i="1" s="1"/>
  <c r="AO9" i="1"/>
  <c r="AN9" i="1"/>
  <c r="AK8" i="1"/>
  <c r="AQ8" i="1"/>
  <c r="AL8" i="1"/>
  <c r="AM8" i="1" s="1"/>
  <c r="AK14" i="1"/>
  <c r="AQ14" i="1"/>
  <c r="AL14" i="1"/>
  <c r="AM14" i="1" s="1"/>
  <c r="AN10" i="1"/>
  <c r="AO10" i="1"/>
  <c r="AN11" i="1"/>
  <c r="AO11" i="1"/>
  <c r="AO2" i="1"/>
  <c r="AN2" i="1"/>
  <c r="AQ4" i="1"/>
  <c r="AL4" i="1"/>
  <c r="AM4" i="1" s="1"/>
  <c r="AK4" i="1"/>
  <c r="AQ16" i="1"/>
  <c r="AL16" i="1"/>
  <c r="AM16" i="1" s="1"/>
  <c r="AK16" i="1"/>
  <c r="AL6" i="1"/>
  <c r="AM6" i="1" s="1"/>
  <c r="AK6" i="1"/>
  <c r="AQ13" i="1"/>
  <c r="AL13" i="1"/>
  <c r="AM13" i="1" s="1"/>
  <c r="AK13" i="1"/>
  <c r="AK15" i="1"/>
  <c r="AQ3" i="1"/>
  <c r="AK3" i="1"/>
  <c r="AQ7" i="1"/>
  <c r="AK7" i="1"/>
  <c r="AL7" i="1"/>
  <c r="AM7" i="1" s="1"/>
  <c r="AL15" i="1"/>
  <c r="AM15" i="1" s="1"/>
  <c r="AO8" i="1" l="1"/>
  <c r="AN8" i="1"/>
  <c r="AN15" i="1"/>
  <c r="AO15" i="1"/>
  <c r="AO13" i="1"/>
  <c r="AN13" i="1"/>
  <c r="AO4" i="1"/>
  <c r="AN4" i="1"/>
  <c r="AO6" i="1"/>
  <c r="AN6" i="1"/>
  <c r="AO14" i="1"/>
  <c r="AN14" i="1"/>
  <c r="AO7" i="1"/>
  <c r="AN7" i="1"/>
  <c r="AO12" i="1"/>
  <c r="AN12" i="1"/>
  <c r="AN3" i="1"/>
  <c r="AO3" i="1"/>
  <c r="AO16" i="1"/>
  <c r="AN16" i="1"/>
</calcChain>
</file>

<file path=xl/sharedStrings.xml><?xml version="1.0" encoding="utf-8"?>
<sst xmlns="http://schemas.openxmlformats.org/spreadsheetml/2006/main" count="177" uniqueCount="62">
  <si>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</si>
  <si>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</si>
  <si>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</si>
  <si>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</si>
  <si>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</si>
  <si>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</si>
  <si>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</si>
  <si>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</si>
  <si>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</si>
  <si>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</si>
  <si>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</si>
  <si>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</si>
  <si>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</si>
  <si>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</si>
  <si>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</si>
  <si>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</si>
  <si>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</si>
  <si>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</si>
  <si>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</si>
  <si>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</si>
  <si>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</si>
  <si>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</si>
  <si>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</si>
  <si>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</si>
  <si>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</si>
  <si>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</si>
  <si>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</si>
  <si>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</si>
  <si>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</si>
  <si>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</si>
  <si>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</si>
  <si>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</si>
  <si>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</si>
  <si>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</si>
  <si>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</si>
  <si>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</si>
  <si>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</si>
  <si>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</si>
  <si>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</si>
  <si>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</si>
  <si>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</si>
  <si>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95%CI Manually Calculated</t>
  </si>
  <si>
    <t>Scholz-Kornehl S 2016</t>
  </si>
  <si>
    <t>Figure 1-b</t>
  </si>
  <si>
    <t>Dop2R</t>
  </si>
  <si>
    <t>D2R1/D2R1</t>
  </si>
  <si>
    <t>Canton-S</t>
  </si>
  <si>
    <t>OCT-MCH</t>
  </si>
  <si>
    <t>DC</t>
  </si>
  <si>
    <t>8~10</t>
  </si>
  <si>
    <t>D2R2/D2R2</t>
  </si>
  <si>
    <t>Figure 1-c</t>
  </si>
  <si>
    <t>D2R1/BCS</t>
  </si>
  <si>
    <t>D2R2/BCS</t>
  </si>
  <si>
    <t>D2R1/D2R2</t>
  </si>
  <si>
    <t>Figure 1-d</t>
  </si>
  <si>
    <t>elav-Gal4;D2R-RNAi</t>
  </si>
  <si>
    <t>D2R1;elav-Gal4;D2R-RNAi</t>
  </si>
  <si>
    <t>Figure 1-e</t>
  </si>
  <si>
    <t>D2R1;elav-Gal4</t>
  </si>
  <si>
    <t>D2R1;D2R-cDNA</t>
  </si>
  <si>
    <t>Figure 1-f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</si>
</sst>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">
    <xf numFmtId="0" fontId="0" fillId="0" borderId="0" xfId="0"/>
    <xf numFmtId="0" fontId="1" fillId="2" borderId="1" xfId="1" applyAlignment="1">
      <alignment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6"/>
  <sheetViews>
    <sheetView tabSelected="1" workbookViewId="0">
      <selection activeCell="L22" sqref="L22"/>
    </sheetView>
  </sheetViews>
  <sheetFormatPr defaultRowHeight="15" x14ac:dyDescent="0.25"/>
  <sheetData>
    <row r="1" spans="1:43" s="1" customFormat="1" ht="106.5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Q1" s="1" t="s">
        <v>41</v>
      </c>
    </row>
    <row r="2" spans="1:43" ht="15.75" thickTop="1" x14ac:dyDescent="0.25">
      <c r="A2" t="s">
        <v>42</v>
      </c>
      <c r="B2" t="s">
        <v>43</v>
      </c>
      <c r="C2" t="s">
        <v>44</v>
      </c>
      <c r="D2" t="s">
        <v>45</v>
      </c>
      <c r="E2" t="s">
        <v>46</v>
      </c>
      <c r="G2">
        <v>1</v>
      </c>
      <c r="H2" t="s">
        <v>47</v>
      </c>
      <c r="I2">
        <v>24</v>
      </c>
      <c r="J2">
        <v>80</v>
      </c>
      <c r="K2">
        <v>120</v>
      </c>
      <c r="L2" t="s">
        <v>48</v>
      </c>
      <c r="M2">
        <v>12</v>
      </c>
      <c r="N2">
        <v>1</v>
      </c>
      <c r="O2">
        <v>60</v>
      </c>
      <c r="P2">
        <v>3</v>
      </c>
      <c r="Q2">
        <v>30.31</v>
      </c>
      <c r="R2">
        <v>19.260000000000002</v>
      </c>
      <c r="S2">
        <f>1.44*2</f>
        <v>2.88</v>
      </c>
      <c r="T2">
        <f>2*1.99</f>
        <v>3.98</v>
      </c>
      <c r="U2" t="s">
        <v>49</v>
      </c>
      <c r="V2" t="s">
        <v>49</v>
      </c>
      <c r="W2">
        <v>9</v>
      </c>
      <c r="X2">
        <v>9</v>
      </c>
      <c r="Y2">
        <v>18</v>
      </c>
      <c r="Z2">
        <v>39.67</v>
      </c>
      <c r="AA2">
        <v>80</v>
      </c>
      <c r="AB2">
        <f>AA2/Z2</f>
        <v>2.01663725737333</v>
      </c>
      <c r="AC2">
        <f>Q2*AB2</f>
        <v>61.124275270985628</v>
      </c>
      <c r="AD2">
        <f>R2*AB2</f>
        <v>38.840433577010337</v>
      </c>
      <c r="AE2">
        <f>S2*AB2</f>
        <v>5.8079153012351901</v>
      </c>
      <c r="AF2">
        <f>T2*AB2</f>
        <v>8.0262162843458533</v>
      </c>
      <c r="AG2">
        <f>(AE2*SQRT(W2))</f>
        <v>17.423745903705569</v>
      </c>
      <c r="AH2">
        <f>(AF2*SQRT(X2))</f>
        <v>24.07864885303756</v>
      </c>
      <c r="AK2">
        <f>((AD2-AC2)/AC2)*100</f>
        <v>-36.456614978554924</v>
      </c>
      <c r="AL2">
        <f t="shared" ref="AL2:AL16" si="0">(AD2/AC2)*SQRT((AF2/AD2)^2+(AE2/AC2)^2)*100</f>
        <v>14.452589902209271</v>
      </c>
      <c r="AM2">
        <f t="shared" ref="AM2:AM16" si="1">(1.96*AL2)</f>
        <v>28.327076208330169</v>
      </c>
      <c r="AN2">
        <f t="shared" ref="AN2:AN16" si="2">AK2-AM2</f>
        <v>-64.783691186885093</v>
      </c>
      <c r="AO2">
        <f t="shared" ref="AO2:AO16" si="3">AK2+AM2</f>
        <v>-8.1295387702247552</v>
      </c>
      <c r="AQ2">
        <f t="shared" ref="AQ2:AQ16" si="4">(AD2/AC2)*SQRT((AF2/AD2)^2+(AE2/AC2)^2)*100</f>
        <v>14.452589902209271</v>
      </c>
    </row>
    <row r="3" spans="1:43" x14ac:dyDescent="0.25">
      <c r="A3" t="s">
        <v>42</v>
      </c>
      <c r="B3" t="s">
        <v>43</v>
      </c>
      <c r="C3" t="s">
        <v>44</v>
      </c>
      <c r="D3" t="s">
        <v>50</v>
      </c>
      <c r="E3" t="s">
        <v>46</v>
      </c>
      <c r="G3">
        <v>1</v>
      </c>
      <c r="H3" t="s">
        <v>47</v>
      </c>
      <c r="I3">
        <v>24</v>
      </c>
      <c r="J3">
        <v>80</v>
      </c>
      <c r="K3">
        <v>120</v>
      </c>
      <c r="L3" t="s">
        <v>48</v>
      </c>
      <c r="M3">
        <v>12</v>
      </c>
      <c r="N3">
        <v>1</v>
      </c>
      <c r="O3">
        <v>60</v>
      </c>
      <c r="P3">
        <v>3</v>
      </c>
      <c r="Q3">
        <v>30.31</v>
      </c>
      <c r="R3">
        <v>20.32</v>
      </c>
      <c r="S3">
        <f>1.44*2</f>
        <v>2.88</v>
      </c>
      <c r="T3">
        <f>2*1.99</f>
        <v>3.98</v>
      </c>
      <c r="U3" t="s">
        <v>49</v>
      </c>
      <c r="V3" t="s">
        <v>49</v>
      </c>
      <c r="W3">
        <v>9</v>
      </c>
      <c r="X3">
        <v>9</v>
      </c>
      <c r="Y3">
        <v>18</v>
      </c>
      <c r="Z3">
        <v>39.67</v>
      </c>
      <c r="AA3">
        <v>80</v>
      </c>
      <c r="AB3">
        <f t="shared" ref="AB3:AB16" si="5">AA3/Z3</f>
        <v>2.01663725737333</v>
      </c>
      <c r="AC3">
        <f t="shared" ref="AC3:AC16" si="6">Q3*AB3</f>
        <v>61.124275270985628</v>
      </c>
      <c r="AD3">
        <f t="shared" ref="AD3:AD16" si="7">R3*AB3</f>
        <v>40.978069069826063</v>
      </c>
      <c r="AE3">
        <f t="shared" ref="AE3:AE16" si="8">S3*AB3</f>
        <v>5.8079153012351901</v>
      </c>
      <c r="AF3">
        <f t="shared" ref="AF3:AF16" si="9">T3*AB3</f>
        <v>8.0262162843458533</v>
      </c>
      <c r="AG3">
        <f t="shared" ref="AG3:AH16" si="10">(AE3*SQRT(W3))</f>
        <v>17.423745903705569</v>
      </c>
      <c r="AH3">
        <f t="shared" si="10"/>
        <v>24.07864885303756</v>
      </c>
      <c r="AK3">
        <f>((AD3-AC3)/AC3)*100</f>
        <v>-32.959419333553278</v>
      </c>
      <c r="AL3">
        <f t="shared" si="0"/>
        <v>14.594534783594321</v>
      </c>
      <c r="AM3">
        <f t="shared" si="1"/>
        <v>28.605288175844869</v>
      </c>
      <c r="AN3">
        <f t="shared" si="2"/>
        <v>-61.564707509398147</v>
      </c>
      <c r="AO3">
        <f t="shared" si="3"/>
        <v>-4.3541311577084088</v>
      </c>
      <c r="AQ3">
        <f t="shared" si="4"/>
        <v>14.594534783594321</v>
      </c>
    </row>
    <row r="4" spans="1:43" x14ac:dyDescent="0.25">
      <c r="A4" t="s">
        <v>42</v>
      </c>
      <c r="B4" t="s">
        <v>51</v>
      </c>
      <c r="C4" t="s">
        <v>44</v>
      </c>
      <c r="D4" t="s">
        <v>45</v>
      </c>
      <c r="E4" t="s">
        <v>46</v>
      </c>
      <c r="G4">
        <v>1</v>
      </c>
      <c r="H4" t="s">
        <v>47</v>
      </c>
      <c r="I4">
        <v>24</v>
      </c>
      <c r="J4">
        <v>80</v>
      </c>
      <c r="K4">
        <v>120</v>
      </c>
      <c r="L4" t="s">
        <v>48</v>
      </c>
      <c r="M4">
        <v>12</v>
      </c>
      <c r="N4">
        <v>1</v>
      </c>
      <c r="O4">
        <v>60</v>
      </c>
      <c r="P4">
        <v>3</v>
      </c>
      <c r="Q4">
        <v>31.28</v>
      </c>
      <c r="R4">
        <v>20.190000000000001</v>
      </c>
      <c r="S4">
        <f>2*1.52</f>
        <v>3.04</v>
      </c>
      <c r="T4">
        <f>2*1.4</f>
        <v>2.8</v>
      </c>
      <c r="U4" t="s">
        <v>49</v>
      </c>
      <c r="V4" t="s">
        <v>49</v>
      </c>
      <c r="W4">
        <v>9</v>
      </c>
      <c r="X4">
        <v>9</v>
      </c>
      <c r="Y4">
        <v>18</v>
      </c>
      <c r="Z4">
        <v>39.54</v>
      </c>
      <c r="AA4">
        <v>80</v>
      </c>
      <c r="AB4">
        <f t="shared" si="5"/>
        <v>2.0232675771370765</v>
      </c>
      <c r="AC4">
        <f t="shared" si="6"/>
        <v>63.287809812847755</v>
      </c>
      <c r="AD4">
        <f t="shared" si="7"/>
        <v>40.849772382397575</v>
      </c>
      <c r="AE4">
        <f t="shared" si="8"/>
        <v>6.1507334344967131</v>
      </c>
      <c r="AF4">
        <f t="shared" si="9"/>
        <v>5.6651492159838135</v>
      </c>
      <c r="AG4">
        <f t="shared" si="10"/>
        <v>18.452200303490137</v>
      </c>
      <c r="AH4">
        <f t="shared" si="10"/>
        <v>16.99544764795144</v>
      </c>
      <c r="AK4">
        <f t="shared" ref="AK4:AK16" si="11">((AD4-AC4)/AC4)*100</f>
        <v>-35.453964194373405</v>
      </c>
      <c r="AL4">
        <f t="shared" si="0"/>
        <v>10.930618193853428</v>
      </c>
      <c r="AM4">
        <f t="shared" si="1"/>
        <v>21.424011659952718</v>
      </c>
      <c r="AN4">
        <f t="shared" si="2"/>
        <v>-56.877975854326124</v>
      </c>
      <c r="AO4">
        <f t="shared" si="3"/>
        <v>-14.029952534420687</v>
      </c>
      <c r="AQ4">
        <f t="shared" si="4"/>
        <v>10.930618193853428</v>
      </c>
    </row>
    <row r="5" spans="1:43" x14ac:dyDescent="0.25">
      <c r="A5" t="s">
        <v>42</v>
      </c>
      <c r="B5" t="s">
        <v>51</v>
      </c>
      <c r="C5" t="s">
        <v>44</v>
      </c>
      <c r="D5" t="s">
        <v>52</v>
      </c>
      <c r="E5" t="s">
        <v>46</v>
      </c>
      <c r="G5">
        <v>1</v>
      </c>
      <c r="H5" t="s">
        <v>47</v>
      </c>
      <c r="I5">
        <v>24</v>
      </c>
      <c r="J5">
        <v>80</v>
      </c>
      <c r="K5">
        <v>120</v>
      </c>
      <c r="L5" t="s">
        <v>48</v>
      </c>
      <c r="M5">
        <v>12</v>
      </c>
      <c r="N5">
        <v>1</v>
      </c>
      <c r="O5">
        <v>60</v>
      </c>
      <c r="P5">
        <v>3</v>
      </c>
      <c r="Q5">
        <v>31.28</v>
      </c>
      <c r="R5">
        <v>20.28</v>
      </c>
      <c r="S5">
        <f t="shared" ref="S5:S8" si="12">2*1.52</f>
        <v>3.04</v>
      </c>
      <c r="T5">
        <f>2*1.48</f>
        <v>2.96</v>
      </c>
      <c r="U5" t="s">
        <v>49</v>
      </c>
      <c r="V5" t="s">
        <v>49</v>
      </c>
      <c r="W5">
        <v>9</v>
      </c>
      <c r="X5">
        <v>9</v>
      </c>
      <c r="Y5">
        <v>18</v>
      </c>
      <c r="Z5">
        <v>39.54</v>
      </c>
      <c r="AA5">
        <v>80</v>
      </c>
      <c r="AB5">
        <f t="shared" si="5"/>
        <v>2.0232675771370765</v>
      </c>
      <c r="AC5">
        <f t="shared" si="6"/>
        <v>63.287809812847755</v>
      </c>
      <c r="AD5">
        <f t="shared" si="7"/>
        <v>41.031866464339913</v>
      </c>
      <c r="AE5">
        <f t="shared" si="8"/>
        <v>6.1507334344967131</v>
      </c>
      <c r="AF5">
        <f t="shared" si="9"/>
        <v>5.9888720283257459</v>
      </c>
      <c r="AG5">
        <f t="shared" si="10"/>
        <v>18.452200303490137</v>
      </c>
      <c r="AH5">
        <f t="shared" si="10"/>
        <v>17.96661608497724</v>
      </c>
      <c r="AK5">
        <f t="shared" si="11"/>
        <v>-35.166240409207163</v>
      </c>
      <c r="AL5">
        <f t="shared" si="0"/>
        <v>11.368777879010954</v>
      </c>
      <c r="AM5">
        <f t="shared" si="1"/>
        <v>22.282804642861471</v>
      </c>
      <c r="AN5">
        <f t="shared" si="2"/>
        <v>-57.449045052068634</v>
      </c>
      <c r="AO5">
        <f t="shared" si="3"/>
        <v>-12.883435766345691</v>
      </c>
      <c r="AQ5">
        <f t="shared" si="4"/>
        <v>11.368777879010954</v>
      </c>
    </row>
    <row r="6" spans="1:43" x14ac:dyDescent="0.25">
      <c r="A6" t="s">
        <v>42</v>
      </c>
      <c r="B6" t="s">
        <v>51</v>
      </c>
      <c r="C6" t="s">
        <v>44</v>
      </c>
      <c r="D6" t="s">
        <v>50</v>
      </c>
      <c r="E6" t="s">
        <v>46</v>
      </c>
      <c r="G6">
        <v>1</v>
      </c>
      <c r="H6" t="s">
        <v>47</v>
      </c>
      <c r="I6">
        <v>24</v>
      </c>
      <c r="J6">
        <v>80</v>
      </c>
      <c r="K6">
        <v>120</v>
      </c>
      <c r="L6" t="s">
        <v>48</v>
      </c>
      <c r="M6">
        <v>12</v>
      </c>
      <c r="N6">
        <v>1</v>
      </c>
      <c r="O6">
        <v>60</v>
      </c>
      <c r="P6">
        <v>3</v>
      </c>
      <c r="Q6">
        <v>31.28</v>
      </c>
      <c r="R6">
        <v>20.53</v>
      </c>
      <c r="S6">
        <f t="shared" si="12"/>
        <v>3.04</v>
      </c>
      <c r="T6">
        <f>2*2.33</f>
        <v>4.66</v>
      </c>
      <c r="U6" t="s">
        <v>49</v>
      </c>
      <c r="V6" t="s">
        <v>49</v>
      </c>
      <c r="W6">
        <v>9</v>
      </c>
      <c r="X6">
        <v>9</v>
      </c>
      <c r="Y6">
        <v>18</v>
      </c>
      <c r="Z6">
        <v>39.54</v>
      </c>
      <c r="AA6">
        <v>80</v>
      </c>
      <c r="AB6">
        <f t="shared" si="5"/>
        <v>2.0232675771370765</v>
      </c>
      <c r="AC6">
        <f t="shared" si="6"/>
        <v>63.287809812847755</v>
      </c>
      <c r="AD6">
        <f t="shared" si="7"/>
        <v>41.537683358624186</v>
      </c>
      <c r="AE6">
        <f t="shared" si="8"/>
        <v>6.1507334344967131</v>
      </c>
      <c r="AF6">
        <f t="shared" si="9"/>
        <v>9.4284269094587767</v>
      </c>
      <c r="AG6">
        <f t="shared" si="10"/>
        <v>18.452200303490137</v>
      </c>
      <c r="AH6">
        <f t="shared" si="10"/>
        <v>28.285280728376328</v>
      </c>
      <c r="AK6">
        <f t="shared" si="11"/>
        <v>-34.367007672634266</v>
      </c>
      <c r="AL6">
        <f t="shared" si="0"/>
        <v>16.205821133721031</v>
      </c>
      <c r="AM6">
        <f t="shared" si="1"/>
        <v>31.763409422093218</v>
      </c>
      <c r="AN6">
        <f t="shared" si="2"/>
        <v>-66.130417094727477</v>
      </c>
      <c r="AO6">
        <f t="shared" si="3"/>
        <v>-2.6035982505410473</v>
      </c>
      <c r="AQ6">
        <f t="shared" si="4"/>
        <v>16.205821133721031</v>
      </c>
    </row>
    <row r="7" spans="1:43" x14ac:dyDescent="0.25">
      <c r="A7" t="s">
        <v>42</v>
      </c>
      <c r="B7" t="s">
        <v>51</v>
      </c>
      <c r="C7" t="s">
        <v>44</v>
      </c>
      <c r="D7" t="s">
        <v>53</v>
      </c>
      <c r="E7" t="s">
        <v>46</v>
      </c>
      <c r="G7">
        <v>1</v>
      </c>
      <c r="H7" t="s">
        <v>47</v>
      </c>
      <c r="I7">
        <v>24</v>
      </c>
      <c r="J7">
        <v>80</v>
      </c>
      <c r="K7">
        <v>120</v>
      </c>
      <c r="L7" t="s">
        <v>48</v>
      </c>
      <c r="M7">
        <v>12</v>
      </c>
      <c r="N7">
        <v>1</v>
      </c>
      <c r="O7">
        <v>60</v>
      </c>
      <c r="P7">
        <v>3</v>
      </c>
      <c r="Q7">
        <v>31.28</v>
      </c>
      <c r="R7">
        <v>18.329999999999998</v>
      </c>
      <c r="S7">
        <f t="shared" si="12"/>
        <v>3.04</v>
      </c>
      <c r="T7">
        <f>2*2.03</f>
        <v>4.0599999999999996</v>
      </c>
      <c r="U7" t="s">
        <v>49</v>
      </c>
      <c r="V7" t="s">
        <v>49</v>
      </c>
      <c r="W7">
        <v>9</v>
      </c>
      <c r="X7">
        <v>9</v>
      </c>
      <c r="Y7">
        <v>18</v>
      </c>
      <c r="Z7">
        <v>39.54</v>
      </c>
      <c r="AA7">
        <v>80</v>
      </c>
      <c r="AB7">
        <f t="shared" si="5"/>
        <v>2.0232675771370765</v>
      </c>
      <c r="AC7">
        <f t="shared" si="6"/>
        <v>63.287809812847755</v>
      </c>
      <c r="AD7">
        <f t="shared" si="7"/>
        <v>37.086494688922606</v>
      </c>
      <c r="AE7">
        <f t="shared" si="8"/>
        <v>6.1507334344967131</v>
      </c>
      <c r="AF7">
        <f t="shared" si="9"/>
        <v>8.2144663631765305</v>
      </c>
      <c r="AG7">
        <f t="shared" si="10"/>
        <v>18.452200303490137</v>
      </c>
      <c r="AH7">
        <f t="shared" si="10"/>
        <v>24.643399089529591</v>
      </c>
      <c r="AK7">
        <f t="shared" si="11"/>
        <v>-41.400255754475715</v>
      </c>
      <c r="AL7">
        <f t="shared" si="0"/>
        <v>14.174018251541403</v>
      </c>
      <c r="AM7">
        <f t="shared" si="1"/>
        <v>27.781075773021151</v>
      </c>
      <c r="AN7">
        <f t="shared" si="2"/>
        <v>-69.181331527496866</v>
      </c>
      <c r="AO7">
        <f t="shared" si="3"/>
        <v>-13.619179981454565</v>
      </c>
      <c r="AQ7">
        <f t="shared" si="4"/>
        <v>14.174018251541403</v>
      </c>
    </row>
    <row r="8" spans="1:43" x14ac:dyDescent="0.25">
      <c r="A8" t="s">
        <v>42</v>
      </c>
      <c r="B8" t="s">
        <v>51</v>
      </c>
      <c r="C8" t="s">
        <v>44</v>
      </c>
      <c r="D8" t="s">
        <v>54</v>
      </c>
      <c r="E8" t="s">
        <v>46</v>
      </c>
      <c r="G8">
        <v>1</v>
      </c>
      <c r="H8" t="s">
        <v>47</v>
      </c>
      <c r="I8">
        <v>24</v>
      </c>
      <c r="J8">
        <v>80</v>
      </c>
      <c r="K8">
        <v>120</v>
      </c>
      <c r="L8" t="s">
        <v>48</v>
      </c>
      <c r="M8">
        <v>12</v>
      </c>
      <c r="N8">
        <v>1</v>
      </c>
      <c r="O8">
        <v>60</v>
      </c>
      <c r="P8">
        <v>3</v>
      </c>
      <c r="Q8">
        <v>31.28</v>
      </c>
      <c r="R8">
        <v>19.22</v>
      </c>
      <c r="S8">
        <f t="shared" si="12"/>
        <v>3.04</v>
      </c>
      <c r="T8">
        <f>2*1.99</f>
        <v>3.98</v>
      </c>
      <c r="U8" t="s">
        <v>49</v>
      </c>
      <c r="V8" t="s">
        <v>49</v>
      </c>
      <c r="W8">
        <v>9</v>
      </c>
      <c r="X8">
        <v>9</v>
      </c>
      <c r="Y8">
        <v>18</v>
      </c>
      <c r="Z8">
        <v>39.54</v>
      </c>
      <c r="AA8">
        <v>80</v>
      </c>
      <c r="AB8">
        <f t="shared" si="5"/>
        <v>2.0232675771370765</v>
      </c>
      <c r="AC8">
        <f t="shared" si="6"/>
        <v>63.287809812847755</v>
      </c>
      <c r="AD8">
        <f t="shared" si="7"/>
        <v>38.887202832574609</v>
      </c>
      <c r="AE8">
        <f t="shared" si="8"/>
        <v>6.1507334344967131</v>
      </c>
      <c r="AF8">
        <f t="shared" si="9"/>
        <v>8.0526049570055651</v>
      </c>
      <c r="AG8">
        <f t="shared" si="10"/>
        <v>18.452200303490137</v>
      </c>
      <c r="AH8">
        <f t="shared" si="10"/>
        <v>24.157814871016697</v>
      </c>
      <c r="AK8">
        <f t="shared" si="11"/>
        <v>-38.554987212276224</v>
      </c>
      <c r="AL8">
        <f t="shared" si="0"/>
        <v>14.055432053584314</v>
      </c>
      <c r="AM8">
        <f t="shared" si="1"/>
        <v>27.548646825025255</v>
      </c>
      <c r="AN8">
        <f t="shared" si="2"/>
        <v>-66.103634037301475</v>
      </c>
      <c r="AO8">
        <f t="shared" si="3"/>
        <v>-11.006340387250969</v>
      </c>
      <c r="AQ8">
        <f t="shared" si="4"/>
        <v>14.055432053584314</v>
      </c>
    </row>
    <row r="9" spans="1:43" x14ac:dyDescent="0.25">
      <c r="A9" t="s">
        <v>42</v>
      </c>
      <c r="B9" t="s">
        <v>55</v>
      </c>
      <c r="C9" t="s">
        <v>44</v>
      </c>
      <c r="D9" t="s">
        <v>45</v>
      </c>
      <c r="E9" t="s">
        <v>46</v>
      </c>
      <c r="G9">
        <v>1</v>
      </c>
      <c r="H9" t="s">
        <v>47</v>
      </c>
      <c r="I9">
        <v>24</v>
      </c>
      <c r="J9">
        <v>80</v>
      </c>
      <c r="K9">
        <v>120</v>
      </c>
      <c r="L9" t="s">
        <v>48</v>
      </c>
      <c r="M9">
        <v>12</v>
      </c>
      <c r="N9">
        <v>1</v>
      </c>
      <c r="O9">
        <v>60</v>
      </c>
      <c r="P9">
        <v>3</v>
      </c>
      <c r="Q9">
        <v>26.97</v>
      </c>
      <c r="R9">
        <v>12.28</v>
      </c>
      <c r="S9">
        <f>2*1.02</f>
        <v>2.04</v>
      </c>
      <c r="T9">
        <f>2*1.27</f>
        <v>2.54</v>
      </c>
      <c r="U9" t="s">
        <v>49</v>
      </c>
      <c r="V9" t="s">
        <v>49</v>
      </c>
      <c r="W9">
        <v>9</v>
      </c>
      <c r="X9">
        <v>9</v>
      </c>
      <c r="Y9">
        <v>18</v>
      </c>
      <c r="Z9">
        <v>39.58</v>
      </c>
      <c r="AA9">
        <v>80</v>
      </c>
      <c r="AB9">
        <f t="shared" si="5"/>
        <v>2.02122283981809</v>
      </c>
      <c r="AC9">
        <f t="shared" si="6"/>
        <v>54.512379989893887</v>
      </c>
      <c r="AD9">
        <f t="shared" si="7"/>
        <v>24.820616472966144</v>
      </c>
      <c r="AE9">
        <f t="shared" si="8"/>
        <v>4.1232945932289038</v>
      </c>
      <c r="AF9">
        <f t="shared" si="9"/>
        <v>5.133906013137949</v>
      </c>
      <c r="AG9">
        <f t="shared" si="10"/>
        <v>12.369883779686711</v>
      </c>
      <c r="AH9">
        <f t="shared" si="10"/>
        <v>15.401718039413847</v>
      </c>
      <c r="AK9">
        <f t="shared" si="11"/>
        <v>-54.46792732665925</v>
      </c>
      <c r="AL9">
        <f t="shared" si="0"/>
        <v>10.027842970144311</v>
      </c>
      <c r="AM9">
        <f t="shared" si="1"/>
        <v>19.654572221482848</v>
      </c>
      <c r="AN9">
        <f t="shared" si="2"/>
        <v>-74.122499548142102</v>
      </c>
      <c r="AO9">
        <f t="shared" si="3"/>
        <v>-34.813355105176399</v>
      </c>
      <c r="AQ9">
        <f t="shared" si="4"/>
        <v>10.027842970144311</v>
      </c>
    </row>
    <row r="10" spans="1:43" x14ac:dyDescent="0.25">
      <c r="A10" t="s">
        <v>42</v>
      </c>
      <c r="B10" t="s">
        <v>55</v>
      </c>
      <c r="C10" t="s">
        <v>44</v>
      </c>
      <c r="D10" t="s">
        <v>56</v>
      </c>
      <c r="E10" t="s">
        <v>46</v>
      </c>
      <c r="G10">
        <v>1</v>
      </c>
      <c r="H10" t="s">
        <v>47</v>
      </c>
      <c r="I10">
        <v>24</v>
      </c>
      <c r="J10">
        <v>80</v>
      </c>
      <c r="K10">
        <v>120</v>
      </c>
      <c r="L10" t="s">
        <v>48</v>
      </c>
      <c r="M10">
        <v>12</v>
      </c>
      <c r="N10">
        <v>1</v>
      </c>
      <c r="O10">
        <v>60</v>
      </c>
      <c r="P10">
        <v>3</v>
      </c>
      <c r="Q10">
        <v>26.97</v>
      </c>
      <c r="R10">
        <v>14.82</v>
      </c>
      <c r="S10">
        <f t="shared" ref="S10:S11" si="13">2*1.02</f>
        <v>2.04</v>
      </c>
      <c r="T10">
        <f>2*1.57</f>
        <v>3.14</v>
      </c>
      <c r="U10" t="s">
        <v>49</v>
      </c>
      <c r="V10" t="s">
        <v>49</v>
      </c>
      <c r="W10">
        <v>9</v>
      </c>
      <c r="X10">
        <v>9</v>
      </c>
      <c r="Y10">
        <v>18</v>
      </c>
      <c r="Z10">
        <v>39.58</v>
      </c>
      <c r="AA10">
        <v>80</v>
      </c>
      <c r="AB10">
        <f t="shared" si="5"/>
        <v>2.02122283981809</v>
      </c>
      <c r="AC10">
        <f t="shared" si="6"/>
        <v>54.512379989893887</v>
      </c>
      <c r="AD10">
        <f t="shared" si="7"/>
        <v>29.954522486104096</v>
      </c>
      <c r="AE10">
        <f t="shared" si="8"/>
        <v>4.1232945932289038</v>
      </c>
      <c r="AF10">
        <f t="shared" si="9"/>
        <v>6.3466397170288031</v>
      </c>
      <c r="AG10">
        <f t="shared" si="10"/>
        <v>12.369883779686711</v>
      </c>
      <c r="AH10">
        <f t="shared" si="10"/>
        <v>19.039919151086409</v>
      </c>
      <c r="AK10">
        <f t="shared" si="11"/>
        <v>-45.050055617352605</v>
      </c>
      <c r="AL10">
        <f t="shared" si="0"/>
        <v>12.362238123867646</v>
      </c>
      <c r="AM10">
        <f t="shared" si="1"/>
        <v>24.229986722780588</v>
      </c>
      <c r="AN10">
        <f t="shared" si="2"/>
        <v>-69.280042340133193</v>
      </c>
      <c r="AO10">
        <f t="shared" si="3"/>
        <v>-20.820068894572017</v>
      </c>
      <c r="AQ10">
        <f t="shared" si="4"/>
        <v>12.362238123867646</v>
      </c>
    </row>
    <row r="11" spans="1:43" x14ac:dyDescent="0.25">
      <c r="A11" t="s">
        <v>42</v>
      </c>
      <c r="B11" t="s">
        <v>55</v>
      </c>
      <c r="C11" t="s">
        <v>44</v>
      </c>
      <c r="D11" t="s">
        <v>57</v>
      </c>
      <c r="E11" t="s">
        <v>46</v>
      </c>
      <c r="G11">
        <v>1</v>
      </c>
      <c r="H11" t="s">
        <v>47</v>
      </c>
      <c r="I11">
        <v>24</v>
      </c>
      <c r="J11">
        <v>80</v>
      </c>
      <c r="K11">
        <v>120</v>
      </c>
      <c r="L11" t="s">
        <v>48</v>
      </c>
      <c r="M11">
        <v>12</v>
      </c>
      <c r="N11">
        <v>1</v>
      </c>
      <c r="O11">
        <v>60</v>
      </c>
      <c r="P11">
        <v>3</v>
      </c>
      <c r="Q11">
        <v>26.97</v>
      </c>
      <c r="R11">
        <v>14.22</v>
      </c>
      <c r="S11">
        <f t="shared" si="13"/>
        <v>2.04</v>
      </c>
      <c r="T11">
        <f>2*1.19</f>
        <v>2.38</v>
      </c>
      <c r="U11" t="s">
        <v>49</v>
      </c>
      <c r="V11" t="s">
        <v>49</v>
      </c>
      <c r="W11">
        <v>9</v>
      </c>
      <c r="X11">
        <v>9</v>
      </c>
      <c r="Y11">
        <v>18</v>
      </c>
      <c r="Z11">
        <v>39.58</v>
      </c>
      <c r="AA11">
        <v>80</v>
      </c>
      <c r="AB11">
        <f t="shared" si="5"/>
        <v>2.02122283981809</v>
      </c>
      <c r="AC11">
        <f t="shared" si="6"/>
        <v>54.512379989893887</v>
      </c>
      <c r="AD11">
        <f t="shared" si="7"/>
        <v>28.741788782213241</v>
      </c>
      <c r="AE11">
        <f t="shared" si="8"/>
        <v>4.1232945932289038</v>
      </c>
      <c r="AF11">
        <f t="shared" si="9"/>
        <v>4.8105103587670541</v>
      </c>
      <c r="AG11">
        <f t="shared" si="10"/>
        <v>12.369883779686711</v>
      </c>
      <c r="AH11">
        <f t="shared" si="10"/>
        <v>14.431531076301162</v>
      </c>
      <c r="AK11">
        <f t="shared" si="11"/>
        <v>-47.274749721913231</v>
      </c>
      <c r="AL11">
        <f t="shared" si="0"/>
        <v>9.6839554407309265</v>
      </c>
      <c r="AM11">
        <f t="shared" si="1"/>
        <v>18.980552663832615</v>
      </c>
      <c r="AN11">
        <f t="shared" si="2"/>
        <v>-66.25530238574585</v>
      </c>
      <c r="AO11">
        <f t="shared" si="3"/>
        <v>-28.294197058080616</v>
      </c>
      <c r="AQ11">
        <f t="shared" si="4"/>
        <v>9.6839554407309265</v>
      </c>
    </row>
    <row r="12" spans="1:43" x14ac:dyDescent="0.25">
      <c r="A12" t="s">
        <v>42</v>
      </c>
      <c r="B12" t="s">
        <v>58</v>
      </c>
      <c r="C12" t="s">
        <v>44</v>
      </c>
      <c r="D12" t="s">
        <v>45</v>
      </c>
      <c r="E12" t="s">
        <v>46</v>
      </c>
      <c r="G12">
        <v>1</v>
      </c>
      <c r="H12" t="s">
        <v>47</v>
      </c>
      <c r="I12">
        <v>24</v>
      </c>
      <c r="J12">
        <v>80</v>
      </c>
      <c r="K12">
        <v>120</v>
      </c>
      <c r="L12" t="s">
        <v>48</v>
      </c>
      <c r="M12">
        <v>12</v>
      </c>
      <c r="N12">
        <v>1</v>
      </c>
      <c r="O12">
        <v>60</v>
      </c>
      <c r="P12">
        <v>3</v>
      </c>
      <c r="Q12">
        <v>29.34</v>
      </c>
      <c r="R12">
        <v>20.149999999999999</v>
      </c>
      <c r="S12">
        <f>0.97*2</f>
        <v>1.94</v>
      </c>
      <c r="T12">
        <v>5</v>
      </c>
      <c r="U12" t="s">
        <v>49</v>
      </c>
      <c r="V12" t="s">
        <v>49</v>
      </c>
      <c r="W12">
        <v>9</v>
      </c>
      <c r="X12">
        <v>9</v>
      </c>
      <c r="Y12">
        <v>18</v>
      </c>
      <c r="Z12">
        <v>39.58</v>
      </c>
      <c r="AA12">
        <v>80</v>
      </c>
      <c r="AB12">
        <f t="shared" si="5"/>
        <v>2.02122283981809</v>
      </c>
      <c r="AC12">
        <f t="shared" si="6"/>
        <v>59.302678120262762</v>
      </c>
      <c r="AD12">
        <f t="shared" si="7"/>
        <v>40.727640222334514</v>
      </c>
      <c r="AE12">
        <f t="shared" si="8"/>
        <v>3.9211723092470945</v>
      </c>
      <c r="AF12">
        <f t="shared" si="9"/>
        <v>10.106114199090451</v>
      </c>
      <c r="AG12">
        <f t="shared" si="10"/>
        <v>11.763516927741284</v>
      </c>
      <c r="AH12">
        <f t="shared" si="10"/>
        <v>30.318342597271354</v>
      </c>
      <c r="AK12">
        <f t="shared" si="11"/>
        <v>-31.322426721199726</v>
      </c>
      <c r="AL12">
        <f t="shared" si="0"/>
        <v>17.636231459110142</v>
      </c>
      <c r="AM12">
        <f t="shared" si="1"/>
        <v>34.567013659855881</v>
      </c>
      <c r="AN12">
        <f t="shared" si="2"/>
        <v>-65.889440381055607</v>
      </c>
      <c r="AO12">
        <f t="shared" si="3"/>
        <v>3.2445869386561554</v>
      </c>
      <c r="AQ12">
        <f t="shared" si="4"/>
        <v>17.636231459110142</v>
      </c>
    </row>
    <row r="13" spans="1:43" x14ac:dyDescent="0.25">
      <c r="A13" t="s">
        <v>42</v>
      </c>
      <c r="B13" t="s">
        <v>58</v>
      </c>
      <c r="C13" t="s">
        <v>44</v>
      </c>
      <c r="D13" t="s">
        <v>59</v>
      </c>
      <c r="E13" t="s">
        <v>46</v>
      </c>
      <c r="G13">
        <v>1</v>
      </c>
      <c r="H13" t="s">
        <v>47</v>
      </c>
      <c r="I13">
        <v>24</v>
      </c>
      <c r="J13">
        <v>80</v>
      </c>
      <c r="K13">
        <v>120</v>
      </c>
      <c r="L13" t="s">
        <v>48</v>
      </c>
      <c r="M13">
        <v>12</v>
      </c>
      <c r="N13">
        <v>1</v>
      </c>
      <c r="O13">
        <v>60</v>
      </c>
      <c r="P13">
        <v>3</v>
      </c>
      <c r="Q13">
        <v>29.34</v>
      </c>
      <c r="R13">
        <v>19.690000000000001</v>
      </c>
      <c r="S13">
        <f t="shared" ref="S13:S14" si="14">0.97*2</f>
        <v>1.94</v>
      </c>
      <c r="T13">
        <v>2.12</v>
      </c>
      <c r="U13" t="s">
        <v>49</v>
      </c>
      <c r="V13" t="s">
        <v>49</v>
      </c>
      <c r="W13">
        <v>9</v>
      </c>
      <c r="X13">
        <v>9</v>
      </c>
      <c r="Y13">
        <v>18</v>
      </c>
      <c r="Z13">
        <v>39.58</v>
      </c>
      <c r="AA13">
        <v>80</v>
      </c>
      <c r="AB13">
        <f t="shared" si="5"/>
        <v>2.02122283981809</v>
      </c>
      <c r="AC13">
        <f t="shared" si="6"/>
        <v>59.302678120262762</v>
      </c>
      <c r="AD13">
        <f t="shared" si="7"/>
        <v>39.797877716018192</v>
      </c>
      <c r="AE13">
        <f t="shared" si="8"/>
        <v>3.9211723092470945</v>
      </c>
      <c r="AF13">
        <f t="shared" si="9"/>
        <v>4.2849924204143512</v>
      </c>
      <c r="AG13">
        <f t="shared" si="10"/>
        <v>11.763516927741284</v>
      </c>
      <c r="AH13">
        <f t="shared" si="10"/>
        <v>12.854977261243054</v>
      </c>
      <c r="AK13">
        <f t="shared" si="11"/>
        <v>-32.890252215405589</v>
      </c>
      <c r="AL13">
        <f t="shared" si="0"/>
        <v>8.4793946036426107</v>
      </c>
      <c r="AM13">
        <f t="shared" si="1"/>
        <v>16.619613423139516</v>
      </c>
      <c r="AN13">
        <f t="shared" si="2"/>
        <v>-49.509865638545108</v>
      </c>
      <c r="AO13">
        <f t="shared" si="3"/>
        <v>-16.270638792266073</v>
      </c>
      <c r="AQ13">
        <f t="shared" si="4"/>
        <v>8.4793946036426107</v>
      </c>
    </row>
    <row r="14" spans="1:43" x14ac:dyDescent="0.25">
      <c r="A14" t="s">
        <v>42</v>
      </c>
      <c r="B14" t="s">
        <v>58</v>
      </c>
      <c r="C14" t="s">
        <v>44</v>
      </c>
      <c r="D14" t="s">
        <v>60</v>
      </c>
      <c r="E14" t="s">
        <v>46</v>
      </c>
      <c r="G14">
        <v>1</v>
      </c>
      <c r="H14" t="s">
        <v>47</v>
      </c>
      <c r="I14">
        <v>24</v>
      </c>
      <c r="J14">
        <v>80</v>
      </c>
      <c r="K14">
        <v>120</v>
      </c>
      <c r="L14" t="s">
        <v>48</v>
      </c>
      <c r="M14">
        <v>12</v>
      </c>
      <c r="N14">
        <v>1</v>
      </c>
      <c r="O14">
        <v>60</v>
      </c>
      <c r="P14">
        <v>3</v>
      </c>
      <c r="Q14">
        <v>29.34</v>
      </c>
      <c r="R14">
        <v>17.23</v>
      </c>
      <c r="S14">
        <f t="shared" si="14"/>
        <v>1.94</v>
      </c>
      <c r="T14">
        <f>2*2.62</f>
        <v>5.24</v>
      </c>
      <c r="U14" t="s">
        <v>49</v>
      </c>
      <c r="V14" t="s">
        <v>49</v>
      </c>
      <c r="W14">
        <v>9</v>
      </c>
      <c r="X14">
        <v>9</v>
      </c>
      <c r="Y14">
        <v>18</v>
      </c>
      <c r="Z14">
        <v>39.58</v>
      </c>
      <c r="AA14">
        <v>80</v>
      </c>
      <c r="AB14">
        <f t="shared" si="5"/>
        <v>2.02122283981809</v>
      </c>
      <c r="AC14">
        <f t="shared" si="6"/>
        <v>59.302678120262762</v>
      </c>
      <c r="AD14">
        <f t="shared" si="7"/>
        <v>34.825669530065689</v>
      </c>
      <c r="AE14">
        <f t="shared" si="8"/>
        <v>3.9211723092470945</v>
      </c>
      <c r="AF14">
        <f t="shared" si="9"/>
        <v>10.591207680646793</v>
      </c>
      <c r="AG14">
        <f t="shared" si="10"/>
        <v>11.763516927741284</v>
      </c>
      <c r="AH14">
        <f t="shared" si="10"/>
        <v>31.773623041940379</v>
      </c>
      <c r="AK14">
        <f t="shared" si="11"/>
        <v>-41.274710293115206</v>
      </c>
      <c r="AL14">
        <f t="shared" si="0"/>
        <v>18.276820045586867</v>
      </c>
      <c r="AM14">
        <f t="shared" si="1"/>
        <v>35.82256728935026</v>
      </c>
      <c r="AN14">
        <f t="shared" si="2"/>
        <v>-77.097277582465466</v>
      </c>
      <c r="AO14">
        <f t="shared" si="3"/>
        <v>-5.4521430037649452</v>
      </c>
      <c r="AQ14">
        <f t="shared" si="4"/>
        <v>18.276820045586867</v>
      </c>
    </row>
    <row r="15" spans="1:43" x14ac:dyDescent="0.25">
      <c r="A15" t="s">
        <v>42</v>
      </c>
      <c r="B15" t="s">
        <v>61</v>
      </c>
      <c r="C15" t="s">
        <v>44</v>
      </c>
      <c r="D15" t="s">
        <v>60</v>
      </c>
      <c r="E15" t="s">
        <v>46</v>
      </c>
      <c r="G15">
        <v>1</v>
      </c>
      <c r="H15" t="s">
        <v>47</v>
      </c>
      <c r="I15">
        <v>18</v>
      </c>
      <c r="J15">
        <v>80</v>
      </c>
      <c r="K15">
        <v>120</v>
      </c>
      <c r="L15" t="s">
        <v>48</v>
      </c>
      <c r="M15">
        <v>12</v>
      </c>
      <c r="N15">
        <v>1</v>
      </c>
      <c r="O15">
        <v>60</v>
      </c>
      <c r="P15">
        <v>3</v>
      </c>
      <c r="Q15">
        <v>32.979999999999997</v>
      </c>
      <c r="R15">
        <v>16.68</v>
      </c>
      <c r="S15">
        <v>2.04</v>
      </c>
      <c r="T15">
        <v>2.88</v>
      </c>
      <c r="U15" t="s">
        <v>49</v>
      </c>
      <c r="V15" t="s">
        <v>49</v>
      </c>
      <c r="W15">
        <v>9</v>
      </c>
      <c r="X15">
        <v>9</v>
      </c>
      <c r="Y15">
        <v>18</v>
      </c>
      <c r="Z15">
        <v>39.5</v>
      </c>
      <c r="AA15">
        <v>80</v>
      </c>
      <c r="AB15">
        <f t="shared" si="5"/>
        <v>2.0253164556962027</v>
      </c>
      <c r="AC15">
        <f t="shared" si="6"/>
        <v>66.79493670886076</v>
      </c>
      <c r="AD15">
        <f t="shared" si="7"/>
        <v>33.782278481012661</v>
      </c>
      <c r="AE15">
        <f t="shared" si="8"/>
        <v>4.1316455696202539</v>
      </c>
      <c r="AF15">
        <f t="shared" si="9"/>
        <v>5.8329113924050633</v>
      </c>
      <c r="AG15">
        <f t="shared" si="10"/>
        <v>12.394936708860762</v>
      </c>
      <c r="AH15">
        <f t="shared" si="10"/>
        <v>17.498734177215191</v>
      </c>
      <c r="AK15">
        <f t="shared" si="11"/>
        <v>-49.42389326864766</v>
      </c>
      <c r="AL15">
        <f t="shared" si="0"/>
        <v>9.2760282495572604</v>
      </c>
      <c r="AM15">
        <f t="shared" si="1"/>
        <v>18.181015369132229</v>
      </c>
      <c r="AN15">
        <f t="shared" si="2"/>
        <v>-67.604908637779886</v>
      </c>
      <c r="AO15">
        <f t="shared" si="3"/>
        <v>-31.242877899515431</v>
      </c>
      <c r="AQ15">
        <f t="shared" si="4"/>
        <v>9.2760282495572604</v>
      </c>
    </row>
    <row r="16" spans="1:43" x14ac:dyDescent="0.25">
      <c r="A16" t="s">
        <v>42</v>
      </c>
      <c r="B16" t="s">
        <v>61</v>
      </c>
      <c r="C16" t="s">
        <v>44</v>
      </c>
      <c r="D16" t="s">
        <v>60</v>
      </c>
      <c r="E16" t="s">
        <v>46</v>
      </c>
      <c r="G16">
        <v>1</v>
      </c>
      <c r="H16" t="s">
        <v>47</v>
      </c>
      <c r="I16">
        <v>30</v>
      </c>
      <c r="J16">
        <v>80</v>
      </c>
      <c r="K16">
        <v>120</v>
      </c>
      <c r="L16" t="s">
        <v>48</v>
      </c>
      <c r="M16">
        <v>12</v>
      </c>
      <c r="N16">
        <v>1</v>
      </c>
      <c r="O16">
        <v>60</v>
      </c>
      <c r="P16">
        <v>3</v>
      </c>
      <c r="Q16">
        <v>30.14</v>
      </c>
      <c r="R16">
        <v>16.68</v>
      </c>
      <c r="S16">
        <v>2.38</v>
      </c>
      <c r="T16">
        <v>2.72</v>
      </c>
      <c r="U16" t="s">
        <v>49</v>
      </c>
      <c r="V16" t="s">
        <v>49</v>
      </c>
      <c r="W16">
        <v>9</v>
      </c>
      <c r="X16">
        <v>9</v>
      </c>
      <c r="Y16">
        <v>18</v>
      </c>
      <c r="Z16">
        <v>39.5</v>
      </c>
      <c r="AA16">
        <v>80</v>
      </c>
      <c r="AB16">
        <f t="shared" si="5"/>
        <v>2.0253164556962027</v>
      </c>
      <c r="AC16">
        <f t="shared" si="6"/>
        <v>61.04303797468355</v>
      </c>
      <c r="AD16">
        <f t="shared" si="7"/>
        <v>33.782278481012661</v>
      </c>
      <c r="AE16">
        <f t="shared" si="8"/>
        <v>4.820253164556962</v>
      </c>
      <c r="AF16">
        <f t="shared" si="9"/>
        <v>5.5088607594936718</v>
      </c>
      <c r="AG16">
        <f t="shared" si="10"/>
        <v>14.460759493670885</v>
      </c>
      <c r="AH16">
        <f t="shared" si="10"/>
        <v>16.526582278481015</v>
      </c>
      <c r="AK16">
        <f t="shared" si="11"/>
        <v>-44.658261446582614</v>
      </c>
      <c r="AL16">
        <f t="shared" si="0"/>
        <v>10.026957980918953</v>
      </c>
      <c r="AM16">
        <f t="shared" si="1"/>
        <v>19.652837642601146</v>
      </c>
      <c r="AN16">
        <f t="shared" si="2"/>
        <v>-64.311099089183756</v>
      </c>
      <c r="AO16">
        <f t="shared" si="3"/>
        <v>-25.005423803981468</v>
      </c>
      <c r="AQ16">
        <f t="shared" si="4"/>
        <v>10.026957980918953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2017-05-03T05:50:40Z</dcterms:modified>
</cp:coreProperties>
</file>