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F6" i="1" l="1"/>
  <c r="AH6" i="1" s="1"/>
  <c r="AB6" i="1"/>
  <c r="AE6" i="1" s="1"/>
  <c r="AG6" i="1" s="1"/>
  <c r="Y6" i="1"/>
  <c r="AF5" i="1"/>
  <c r="AH5" i="1" s="1"/>
  <c r="AE5" i="1"/>
  <c r="AG5" i="1" s="1"/>
  <c r="AD5" i="1"/>
  <c r="AL5" i="1" s="1"/>
  <c r="AM5" i="1" s="1"/>
  <c r="AC5" i="1"/>
  <c r="AB5" i="1"/>
  <c r="Y5" i="1"/>
  <c r="AB4" i="1"/>
  <c r="AF4" i="1" s="1"/>
  <c r="AH4" i="1" s="1"/>
  <c r="Y4" i="1"/>
  <c r="AF3" i="1"/>
  <c r="AH3" i="1" s="1"/>
  <c r="AE3" i="1"/>
  <c r="AG3" i="1" s="1"/>
  <c r="AB3" i="1"/>
  <c r="AD3" i="1" s="1"/>
  <c r="Y3" i="1"/>
  <c r="AI2" i="1"/>
  <c r="AF2" i="1"/>
  <c r="AH2" i="1" s="1"/>
  <c r="AE2" i="1"/>
  <c r="AG2" i="1" s="1"/>
  <c r="AD2" i="1"/>
  <c r="AK2" i="1" s="1"/>
  <c r="AC2" i="1"/>
  <c r="AL2" i="1" s="1"/>
  <c r="AM2" i="1" s="1"/>
  <c r="AB2" i="1"/>
  <c r="Y2" i="1"/>
  <c r="AK3" i="1" l="1"/>
  <c r="AO2" i="1"/>
  <c r="AN2" i="1"/>
  <c r="AC4" i="1"/>
  <c r="AD4" i="1"/>
  <c r="AE4" i="1"/>
  <c r="AG4" i="1" s="1"/>
  <c r="AC6" i="1"/>
  <c r="AC3" i="1"/>
  <c r="AL3" i="1" s="1"/>
  <c r="AM3" i="1" s="1"/>
  <c r="AK5" i="1"/>
  <c r="AD6" i="1"/>
  <c r="AL4" i="1" l="1"/>
  <c r="AM4" i="1" s="1"/>
  <c r="AK4" i="1"/>
  <c r="AL6" i="1"/>
  <c r="AM6" i="1" s="1"/>
  <c r="AK6" i="1"/>
  <c r="AO5" i="1"/>
  <c r="AN5" i="1"/>
  <c r="AN3" i="1"/>
  <c r="AO3" i="1"/>
  <c r="AO6" i="1" l="1"/>
  <c r="AN6" i="1"/>
  <c r="AO4" i="1"/>
  <c r="AN4" i="1"/>
</calcChain>
</file>

<file path=xl/sharedStrings.xml><?xml version="1.0" encoding="utf-8"?>
<sst xmlns="http://schemas.openxmlformats.org/spreadsheetml/2006/main" count="85" uniqueCount="54">
  <si>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</si>
  <si>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</si>
  <si>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</si>
  <si>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</si>
  <si>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</si>
  <si>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</si>
  <si>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</si>
  <si>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</si>
  <si>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</si>
  <si>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</si>
  <si>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</si>
  <si>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</si>
  <si>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</si>
  <si>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</si>
  <si>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</si>
  <si>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</si>
  <si>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</si>
  <si>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</si>
  <si>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</si>
  <si>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</si>
  <si>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</si>
  <si>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</si>
  <si>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</si>
  <si>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</si>
  <si>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</si>
  <si>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</si>
  <si>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</si>
  <si>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</si>
  <si>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</si>
  <si>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</si>
  <si>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</si>
  <si>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</si>
  <si>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</si>
  <si>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</si>
  <si>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</si>
  <si>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</si>
  <si>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</si>
  <si>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</si>
  <si>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</si>
  <si>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</si>
  <si>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</si>
  <si>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DeZazzo 2000</t>
  </si>
  <si>
    <t>Figure 1-a</t>
  </si>
  <si>
    <t>nal</t>
  </si>
  <si>
    <t>nalp1</t>
  </si>
  <si>
    <t>WT</t>
  </si>
  <si>
    <t>x</t>
  </si>
  <si>
    <t>OCT-MCH</t>
  </si>
  <si>
    <t>AC</t>
  </si>
  <si>
    <t>Figure 1-d</t>
  </si>
  <si>
    <t>immediately</t>
  </si>
  <si>
    <t>nalp1/nalle60</t>
  </si>
  <si>
    <t>Figure 3-b</t>
  </si>
  <si>
    <t>Figure 3-c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</si>
</sst>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">
    <xf numFmtId="0" fontId="0" fillId="0" borderId="0" xfId="0"/>
    <xf numFmtId="0" fontId="2" fillId="2" borderId="1" xfId="1" applyFont="1" applyAlignment="1">
      <alignment wrapText="1"/>
    </xf>
    <xf numFmtId="0" fontId="2" fillId="2" borderId="1" xfId="1" applyFont="1" applyAlignment="1">
      <alignment horizontal="right" wrapText="1"/>
    </xf>
    <xf numFmtId="0" fontId="2" fillId="2" borderId="1" xfId="1" applyFont="1" applyAlignment="1">
      <alignment horizontal="center" wrapText="1"/>
    </xf>
    <xf numFmtId="0" fontId="2" fillId="2" borderId="2" xfId="1" applyFont="1" applyBorder="1" applyAlignment="1">
      <alignment horizontal="right" wrapText="1"/>
    </xf>
    <xf numFmtId="0" fontId="2" fillId="2" borderId="2" xfId="1" applyFont="1" applyBorder="1" applyAlignment="1">
      <alignment horizontal="center" wrapText="1"/>
    </xf>
    <xf numFmtId="0" fontId="2" fillId="2" borderId="2" xfId="1" applyFont="1" applyBorder="1" applyAlignment="1">
      <alignment wrapText="1"/>
    </xf>
    <xf numFmtId="0" fontId="2" fillId="2" borderId="2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</cellXfs>
  <cellStyles count="2">
    <cellStyle name="Check Cell" xfId="1" builtinId="2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"/>
  <sheetViews>
    <sheetView tabSelected="1" workbookViewId="0">
      <selection activeCell="A2" sqref="A2:XFD6"/>
    </sheetView>
  </sheetViews>
  <sheetFormatPr defaultRowHeight="15" x14ac:dyDescent="0.25"/>
  <sheetData>
    <row r="1" spans="1:41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5" t="s">
        <v>23</v>
      </c>
      <c r="Y1" s="5" t="s">
        <v>24</v>
      </c>
      <c r="Z1" s="4" t="s">
        <v>25</v>
      </c>
      <c r="AA1" s="4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7" t="s">
        <v>34</v>
      </c>
      <c r="AJ1" s="7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</row>
    <row r="2" spans="1:41" ht="15.75" thickTop="1" x14ac:dyDescent="0.25">
      <c r="A2" t="s">
        <v>41</v>
      </c>
      <c r="B2" t="s">
        <v>42</v>
      </c>
      <c r="C2" t="s">
        <v>43</v>
      </c>
      <c r="D2" t="s">
        <v>44</v>
      </c>
      <c r="E2" t="s">
        <v>45</v>
      </c>
      <c r="F2" s="8">
        <v>39</v>
      </c>
      <c r="G2" s="8" t="s">
        <v>46</v>
      </c>
      <c r="H2" s="8" t="s">
        <v>47</v>
      </c>
      <c r="I2" s="8">
        <v>25</v>
      </c>
      <c r="J2" s="8">
        <v>60</v>
      </c>
      <c r="K2" s="8">
        <v>60</v>
      </c>
      <c r="L2" s="8" t="s">
        <v>48</v>
      </c>
      <c r="M2" s="8">
        <v>12</v>
      </c>
      <c r="N2" s="8">
        <v>1</v>
      </c>
      <c r="O2" s="8">
        <v>60</v>
      </c>
      <c r="P2" s="8">
        <v>0</v>
      </c>
      <c r="Q2" s="8">
        <v>35.051999999999992</v>
      </c>
      <c r="R2" s="8">
        <v>29.209999999999997</v>
      </c>
      <c r="S2" s="8">
        <v>1.27</v>
      </c>
      <c r="T2" s="8">
        <v>2.794</v>
      </c>
      <c r="U2" s="8">
        <v>6</v>
      </c>
      <c r="V2" s="8">
        <v>6</v>
      </c>
      <c r="W2" s="8">
        <v>6</v>
      </c>
      <c r="X2" s="8">
        <v>6</v>
      </c>
      <c r="Y2" s="8">
        <f t="shared" ref="Y2:Y6" si="0">(W2+X2)</f>
        <v>12</v>
      </c>
      <c r="Z2" s="8">
        <v>40.131999999999998</v>
      </c>
      <c r="AA2" s="8">
        <v>100</v>
      </c>
      <c r="AB2">
        <f t="shared" ref="AB2:AB6" si="1">AA2/Z2</f>
        <v>2.4917771354530052</v>
      </c>
      <c r="AC2">
        <f t="shared" ref="AC2:AF6" si="2">(Q2*$AB2)</f>
        <v>87.341772151898724</v>
      </c>
      <c r="AD2">
        <f t="shared" si="2"/>
        <v>72.784810126582272</v>
      </c>
      <c r="AE2">
        <f t="shared" si="2"/>
        <v>3.1645569620253164</v>
      </c>
      <c r="AF2">
        <f t="shared" si="2"/>
        <v>6.9620253164556969</v>
      </c>
      <c r="AG2">
        <f t="shared" ref="AG2:AH6" si="3">(AE2*SQRT(W2))</f>
        <v>7.751549818934107</v>
      </c>
      <c r="AH2">
        <f t="shared" si="3"/>
        <v>17.053409601655037</v>
      </c>
      <c r="AI2" s="9">
        <f>SUM(X2:X6)</f>
        <v>48</v>
      </c>
      <c r="AJ2" s="9">
        <v>6</v>
      </c>
      <c r="AK2">
        <f t="shared" ref="AK2:AK6" si="4">((AD2-AC2)/AC2)*100</f>
        <v>-16.666666666666664</v>
      </c>
      <c r="AL2">
        <f t="shared" ref="AL2:AL6" si="5">(AD2/AC2)*SQRT((AF2/AD2)^2+(AE2/AC2)^2)*100</f>
        <v>8.5236956466637164</v>
      </c>
      <c r="AM2">
        <f t="shared" ref="AM2:AM6" si="6">_xlfn.CONFIDENCE.T(0.05,AL2,Y2)</f>
        <v>5.4156978379222585</v>
      </c>
      <c r="AN2">
        <f t="shared" ref="AN2:AN6" si="7">AK2-AM2</f>
        <v>-22.082364504588924</v>
      </c>
      <c r="AO2">
        <f t="shared" ref="AO2:AO6" si="8">AK2+AM2</f>
        <v>-11.250968828744405</v>
      </c>
    </row>
    <row r="3" spans="1:41" x14ac:dyDescent="0.25">
      <c r="A3" t="s">
        <v>41</v>
      </c>
      <c r="B3" t="s">
        <v>49</v>
      </c>
      <c r="C3" t="s">
        <v>43</v>
      </c>
      <c r="D3" t="s">
        <v>44</v>
      </c>
      <c r="E3" t="s">
        <v>45</v>
      </c>
      <c r="F3" s="8">
        <v>41</v>
      </c>
      <c r="G3" s="8" t="s">
        <v>46</v>
      </c>
      <c r="H3" s="8" t="s">
        <v>47</v>
      </c>
      <c r="I3" s="8">
        <v>25</v>
      </c>
      <c r="J3" s="8">
        <v>60</v>
      </c>
      <c r="K3" s="8">
        <v>60</v>
      </c>
      <c r="L3" s="8" t="s">
        <v>48</v>
      </c>
      <c r="M3" s="8">
        <v>12</v>
      </c>
      <c r="N3" s="8">
        <v>1</v>
      </c>
      <c r="O3" s="8">
        <v>60</v>
      </c>
      <c r="P3" s="8" t="s">
        <v>50</v>
      </c>
      <c r="Q3" s="8">
        <v>37.33</v>
      </c>
      <c r="R3" s="8">
        <v>22.09</v>
      </c>
      <c r="S3" s="8">
        <v>2.08</v>
      </c>
      <c r="T3" s="8">
        <v>6.01</v>
      </c>
      <c r="U3" s="8">
        <v>14</v>
      </c>
      <c r="V3" s="8">
        <v>14</v>
      </c>
      <c r="W3" s="8">
        <v>14</v>
      </c>
      <c r="X3" s="8">
        <v>14</v>
      </c>
      <c r="Y3" s="8">
        <f t="shared" si="0"/>
        <v>28</v>
      </c>
      <c r="Z3" s="8">
        <v>40.18</v>
      </c>
      <c r="AA3" s="8">
        <v>40</v>
      </c>
      <c r="AB3">
        <f t="shared" si="1"/>
        <v>0.99552015928322546</v>
      </c>
      <c r="AC3">
        <f t="shared" ref="AC3:AD6" si="9">(Q3*$AB3)+50</f>
        <v>87.162767546042801</v>
      </c>
      <c r="AD3">
        <f t="shared" si="9"/>
        <v>71.991040318566448</v>
      </c>
      <c r="AE3">
        <f t="shared" si="2"/>
        <v>2.0706819313091089</v>
      </c>
      <c r="AF3">
        <f t="shared" si="2"/>
        <v>5.9830761572921851</v>
      </c>
      <c r="AG3">
        <f t="shared" si="3"/>
        <v>7.7477823439420588</v>
      </c>
      <c r="AH3">
        <f t="shared" si="3"/>
        <v>22.386621099563353</v>
      </c>
      <c r="AI3" s="9"/>
      <c r="AJ3" s="9"/>
      <c r="AK3">
        <f t="shared" si="4"/>
        <v>-17.406201816001367</v>
      </c>
      <c r="AL3">
        <f t="shared" si="5"/>
        <v>7.1391884080003809</v>
      </c>
      <c r="AM3">
        <f t="shared" si="6"/>
        <v>2.7682882697964732</v>
      </c>
      <c r="AN3">
        <f t="shared" si="7"/>
        <v>-20.174490085797842</v>
      </c>
      <c r="AO3">
        <f t="shared" si="8"/>
        <v>-14.637913546204894</v>
      </c>
    </row>
    <row r="4" spans="1:41" x14ac:dyDescent="0.25">
      <c r="A4" t="s">
        <v>41</v>
      </c>
      <c r="B4" t="s">
        <v>49</v>
      </c>
      <c r="C4" t="s">
        <v>43</v>
      </c>
      <c r="D4" t="s">
        <v>51</v>
      </c>
      <c r="E4" t="s">
        <v>45</v>
      </c>
      <c r="F4" s="8">
        <v>41</v>
      </c>
      <c r="G4" s="8" t="s">
        <v>46</v>
      </c>
      <c r="H4" s="8" t="s">
        <v>47</v>
      </c>
      <c r="I4" s="8">
        <v>25</v>
      </c>
      <c r="J4" s="8">
        <v>60</v>
      </c>
      <c r="K4" s="8">
        <v>60</v>
      </c>
      <c r="L4" s="8" t="s">
        <v>48</v>
      </c>
      <c r="M4" s="8">
        <v>12</v>
      </c>
      <c r="N4" s="8">
        <v>1</v>
      </c>
      <c r="O4" s="8">
        <v>60</v>
      </c>
      <c r="P4" s="8" t="s">
        <v>50</v>
      </c>
      <c r="Q4" s="8">
        <v>37.33</v>
      </c>
      <c r="R4" s="8">
        <v>16.86</v>
      </c>
      <c r="S4" s="8">
        <v>2.08</v>
      </c>
      <c r="T4" s="8">
        <v>4</v>
      </c>
      <c r="U4" s="8">
        <v>14</v>
      </c>
      <c r="V4" s="8">
        <v>14</v>
      </c>
      <c r="W4" s="8">
        <v>14</v>
      </c>
      <c r="X4" s="8">
        <v>14</v>
      </c>
      <c r="Y4" s="8">
        <f t="shared" si="0"/>
        <v>28</v>
      </c>
      <c r="Z4" s="8">
        <v>40.18</v>
      </c>
      <c r="AA4" s="8">
        <v>40</v>
      </c>
      <c r="AB4">
        <f t="shared" si="1"/>
        <v>0.99552015928322546</v>
      </c>
      <c r="AC4">
        <f t="shared" si="9"/>
        <v>87.162767546042801</v>
      </c>
      <c r="AD4">
        <f t="shared" si="9"/>
        <v>66.784469885515179</v>
      </c>
      <c r="AE4">
        <f t="shared" si="2"/>
        <v>2.0706819313091089</v>
      </c>
      <c r="AF4">
        <f t="shared" si="2"/>
        <v>3.9820806371329018</v>
      </c>
      <c r="AG4">
        <f t="shared" si="3"/>
        <v>7.7477823439420588</v>
      </c>
      <c r="AH4">
        <f t="shared" si="3"/>
        <v>14.899581430657804</v>
      </c>
      <c r="AI4" s="9"/>
      <c r="AJ4" s="9"/>
      <c r="AK4">
        <f t="shared" si="4"/>
        <v>-23.379589972017587</v>
      </c>
      <c r="AL4">
        <f t="shared" si="5"/>
        <v>4.917820494321262</v>
      </c>
      <c r="AM4">
        <f t="shared" si="6"/>
        <v>1.9069317139939972</v>
      </c>
      <c r="AN4">
        <f t="shared" si="7"/>
        <v>-25.286521686011586</v>
      </c>
      <c r="AO4">
        <f t="shared" si="8"/>
        <v>-21.472658258023589</v>
      </c>
    </row>
    <row r="5" spans="1:41" x14ac:dyDescent="0.25">
      <c r="A5" t="s">
        <v>41</v>
      </c>
      <c r="B5" t="s">
        <v>52</v>
      </c>
      <c r="C5" t="s">
        <v>43</v>
      </c>
      <c r="D5" t="s">
        <v>44</v>
      </c>
      <c r="E5" t="s">
        <v>45</v>
      </c>
      <c r="F5" s="8">
        <v>42</v>
      </c>
      <c r="G5" s="8" t="s">
        <v>46</v>
      </c>
      <c r="H5" s="8" t="s">
        <v>47</v>
      </c>
      <c r="I5" s="8">
        <v>25</v>
      </c>
      <c r="J5" s="8">
        <v>60</v>
      </c>
      <c r="K5" s="8">
        <v>60</v>
      </c>
      <c r="L5" s="8" t="s">
        <v>48</v>
      </c>
      <c r="M5" s="8">
        <v>12</v>
      </c>
      <c r="N5" s="8">
        <v>1</v>
      </c>
      <c r="O5" s="8">
        <v>60</v>
      </c>
      <c r="P5" s="8" t="s">
        <v>50</v>
      </c>
      <c r="Q5" s="8">
        <v>31.4</v>
      </c>
      <c r="R5" s="8">
        <v>12.7</v>
      </c>
      <c r="S5" s="8">
        <v>2.54</v>
      </c>
      <c r="T5" s="8">
        <v>5.31</v>
      </c>
      <c r="U5" s="8">
        <v>6</v>
      </c>
      <c r="V5" s="8">
        <v>6</v>
      </c>
      <c r="W5" s="8">
        <v>6</v>
      </c>
      <c r="X5" s="8">
        <v>6</v>
      </c>
      <c r="Y5" s="8">
        <f t="shared" si="0"/>
        <v>12</v>
      </c>
      <c r="Z5" s="8">
        <v>37.06</v>
      </c>
      <c r="AA5" s="8">
        <v>40</v>
      </c>
      <c r="AB5">
        <f t="shared" si="1"/>
        <v>1.0793308148947651</v>
      </c>
      <c r="AC5">
        <f t="shared" si="9"/>
        <v>83.890987587695633</v>
      </c>
      <c r="AD5">
        <f t="shared" si="9"/>
        <v>63.707501349163515</v>
      </c>
      <c r="AE5">
        <f t="shared" si="2"/>
        <v>2.7415002698327036</v>
      </c>
      <c r="AF5">
        <f t="shared" si="2"/>
        <v>5.7312466270912026</v>
      </c>
      <c r="AG5">
        <f t="shared" si="3"/>
        <v>6.7152767907925215</v>
      </c>
      <c r="AH5">
        <f t="shared" si="3"/>
        <v>14.038629826420586</v>
      </c>
      <c r="AI5" s="9"/>
      <c r="AJ5" s="9"/>
      <c r="AK5">
        <f t="shared" si="4"/>
        <v>-24.059183017047292</v>
      </c>
      <c r="AL5">
        <f t="shared" si="5"/>
        <v>7.2685628555205648</v>
      </c>
      <c r="AM5">
        <f t="shared" si="6"/>
        <v>4.6182245088552021</v>
      </c>
      <c r="AN5">
        <f t="shared" si="7"/>
        <v>-28.677407525902495</v>
      </c>
      <c r="AO5">
        <f t="shared" si="8"/>
        <v>-19.440958508192089</v>
      </c>
    </row>
    <row r="6" spans="1:41" x14ac:dyDescent="0.25">
      <c r="A6" t="s">
        <v>41</v>
      </c>
      <c r="B6" t="s">
        <v>53</v>
      </c>
      <c r="C6" t="s">
        <v>43</v>
      </c>
      <c r="D6" t="s">
        <v>44</v>
      </c>
      <c r="E6" t="s">
        <v>45</v>
      </c>
      <c r="F6" s="8">
        <v>43</v>
      </c>
      <c r="G6" s="8" t="s">
        <v>46</v>
      </c>
      <c r="H6" s="8" t="s">
        <v>47</v>
      </c>
      <c r="I6" s="8">
        <v>18</v>
      </c>
      <c r="J6" s="8">
        <v>60</v>
      </c>
      <c r="K6" s="8">
        <v>60</v>
      </c>
      <c r="L6" s="8" t="s">
        <v>48</v>
      </c>
      <c r="M6" s="8">
        <v>12</v>
      </c>
      <c r="N6" s="8">
        <v>1</v>
      </c>
      <c r="O6" s="8">
        <v>60</v>
      </c>
      <c r="P6" s="8" t="s">
        <v>50</v>
      </c>
      <c r="Q6" s="8">
        <v>27.04</v>
      </c>
      <c r="R6" s="8">
        <v>13.32</v>
      </c>
      <c r="S6" s="8">
        <v>1.83</v>
      </c>
      <c r="T6" s="8">
        <v>6.92</v>
      </c>
      <c r="U6" s="8">
        <v>8</v>
      </c>
      <c r="V6" s="8">
        <v>8</v>
      </c>
      <c r="W6" s="8">
        <v>8</v>
      </c>
      <c r="X6" s="8">
        <v>8</v>
      </c>
      <c r="Y6" s="8">
        <f t="shared" si="0"/>
        <v>16</v>
      </c>
      <c r="Z6" s="8">
        <v>36.96</v>
      </c>
      <c r="AA6" s="8">
        <v>40</v>
      </c>
      <c r="AB6">
        <f t="shared" si="1"/>
        <v>1.0822510822510822</v>
      </c>
      <c r="AC6">
        <f t="shared" si="9"/>
        <v>79.264069264069263</v>
      </c>
      <c r="AD6">
        <f t="shared" si="9"/>
        <v>64.415584415584419</v>
      </c>
      <c r="AE6">
        <f t="shared" si="2"/>
        <v>1.9805194805194806</v>
      </c>
      <c r="AF6">
        <f t="shared" si="2"/>
        <v>7.4891774891774894</v>
      </c>
      <c r="AG6">
        <f t="shared" si="3"/>
        <v>5.6017550197895325</v>
      </c>
      <c r="AH6">
        <f t="shared" si="3"/>
        <v>21.182592752428178</v>
      </c>
      <c r="AI6" s="9"/>
      <c r="AJ6" s="9"/>
      <c r="AK6">
        <f t="shared" si="4"/>
        <v>-18.732932823593661</v>
      </c>
      <c r="AL6">
        <f t="shared" si="5"/>
        <v>9.6641220340155982</v>
      </c>
      <c r="AM6">
        <f t="shared" si="6"/>
        <v>5.1496471294091872</v>
      </c>
      <c r="AN6">
        <f t="shared" si="7"/>
        <v>-23.882579953002846</v>
      </c>
      <c r="AO6">
        <f t="shared" si="8"/>
        <v>-13.583285694184474</v>
      </c>
    </row>
  </sheetData>
  <conditionalFormatting sqref="W2:X6">
    <cfRule type="cellIs" dxfId="1" priority="1" operator="lessThan">
      <formula>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2015-10-23T10:58:02Z</dcterms:modified>
</cp:coreProperties>
</file>