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M3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" i="1"/>
  <c r="AF26" i="1" l="1"/>
  <c r="AH26" i="1" s="1"/>
  <c r="AE26" i="1"/>
  <c r="AG26" i="1" s="1"/>
  <c r="AB26" i="1"/>
  <c r="AD26" i="1" s="1"/>
  <c r="Y26" i="1"/>
  <c r="S26" i="1"/>
  <c r="AF25" i="1"/>
  <c r="AH25" i="1" s="1"/>
  <c r="AE25" i="1"/>
  <c r="AG25" i="1" s="1"/>
  <c r="AD25" i="1"/>
  <c r="AC25" i="1"/>
  <c r="AB25" i="1"/>
  <c r="Y25" i="1"/>
  <c r="S25" i="1"/>
  <c r="AB24" i="1"/>
  <c r="AF24" i="1" s="1"/>
  <c r="AH24" i="1" s="1"/>
  <c r="Y24" i="1"/>
  <c r="S24" i="1"/>
  <c r="AB23" i="1"/>
  <c r="Y23" i="1"/>
  <c r="S23" i="1"/>
  <c r="AE23" i="1" s="1"/>
  <c r="AG23" i="1" s="1"/>
  <c r="AF22" i="1"/>
  <c r="AH22" i="1" s="1"/>
  <c r="AE22" i="1"/>
  <c r="AG22" i="1" s="1"/>
  <c r="AB22" i="1"/>
  <c r="AD22" i="1" s="1"/>
  <c r="Y22" i="1"/>
  <c r="AF21" i="1"/>
  <c r="AH21" i="1" s="1"/>
  <c r="AE21" i="1"/>
  <c r="AG21" i="1" s="1"/>
  <c r="AD21" i="1"/>
  <c r="AL21" i="1" s="1"/>
  <c r="AC21" i="1"/>
  <c r="AB21" i="1"/>
  <c r="Y21" i="1"/>
  <c r="AG20" i="1"/>
  <c r="AC20" i="1"/>
  <c r="AB20" i="1"/>
  <c r="Y20" i="1"/>
  <c r="S20" i="1"/>
  <c r="AE20" i="1" s="1"/>
  <c r="AF19" i="1"/>
  <c r="AH19" i="1" s="1"/>
  <c r="AB19" i="1"/>
  <c r="AD19" i="1" s="1"/>
  <c r="Y19" i="1"/>
  <c r="S19" i="1"/>
  <c r="AE19" i="1" s="1"/>
  <c r="AG19" i="1" s="1"/>
  <c r="AG18" i="1"/>
  <c r="AF18" i="1"/>
  <c r="AH18" i="1" s="1"/>
  <c r="AE18" i="1"/>
  <c r="AD18" i="1"/>
  <c r="AC18" i="1"/>
  <c r="AB18" i="1"/>
  <c r="Y18" i="1"/>
  <c r="S18" i="1"/>
  <c r="AB17" i="1"/>
  <c r="AF17" i="1" s="1"/>
  <c r="AH17" i="1" s="1"/>
  <c r="Y17" i="1"/>
  <c r="S17" i="1"/>
  <c r="AG16" i="1"/>
  <c r="AC16" i="1"/>
  <c r="AB16" i="1"/>
  <c r="Y16" i="1"/>
  <c r="S16" i="1"/>
  <c r="AE16" i="1" s="1"/>
  <c r="AB15" i="1"/>
  <c r="Y15" i="1"/>
  <c r="S15" i="1"/>
  <c r="AE15" i="1" s="1"/>
  <c r="AG15" i="1" s="1"/>
  <c r="AF14" i="1"/>
  <c r="AH14" i="1" s="1"/>
  <c r="AE14" i="1"/>
  <c r="AG14" i="1" s="1"/>
  <c r="AD14" i="1"/>
  <c r="AC14" i="1"/>
  <c r="AB14" i="1"/>
  <c r="Y14" i="1"/>
  <c r="AH13" i="1"/>
  <c r="AE13" i="1"/>
  <c r="AG13" i="1" s="1"/>
  <c r="AD13" i="1"/>
  <c r="AL13" i="1" s="1"/>
  <c r="AC13" i="1"/>
  <c r="AB13" i="1"/>
  <c r="AF13" i="1" s="1"/>
  <c r="Y13" i="1"/>
  <c r="AB12" i="1"/>
  <c r="Y12" i="1"/>
  <c r="AB11" i="1"/>
  <c r="AC11" i="1" s="1"/>
  <c r="Y11" i="1"/>
  <c r="AB10" i="1"/>
  <c r="Y10" i="1"/>
  <c r="AK9" i="1"/>
  <c r="AF9" i="1"/>
  <c r="AH9" i="1" s="1"/>
  <c r="AE9" i="1"/>
  <c r="AG9" i="1" s="1"/>
  <c r="AD9" i="1"/>
  <c r="AB9" i="1"/>
  <c r="AC9" i="1" s="1"/>
  <c r="Y9" i="1"/>
  <c r="AB8" i="1"/>
  <c r="AF8" i="1" s="1"/>
  <c r="AH8" i="1" s="1"/>
  <c r="Y8" i="1"/>
  <c r="AB7" i="1"/>
  <c r="Y7" i="1"/>
  <c r="T7" i="1"/>
  <c r="AF7" i="1" s="1"/>
  <c r="AH7" i="1" s="1"/>
  <c r="AF6" i="1"/>
  <c r="AH6" i="1" s="1"/>
  <c r="AE6" i="1"/>
  <c r="AG6" i="1" s="1"/>
  <c r="AD6" i="1"/>
  <c r="AL6" i="1" s="1"/>
  <c r="AB6" i="1"/>
  <c r="AC6" i="1" s="1"/>
  <c r="Y6" i="1"/>
  <c r="T6" i="1"/>
  <c r="AB5" i="1"/>
  <c r="AF5" i="1" s="1"/>
  <c r="AH5" i="1" s="1"/>
  <c r="Y5" i="1"/>
  <c r="T5" i="1"/>
  <c r="AH4" i="1"/>
  <c r="AE4" i="1"/>
  <c r="AG4" i="1" s="1"/>
  <c r="AD4" i="1"/>
  <c r="AL4" i="1" s="1"/>
  <c r="AC4" i="1"/>
  <c r="AB4" i="1"/>
  <c r="Y4" i="1"/>
  <c r="T4" i="1"/>
  <c r="AF4" i="1" s="1"/>
  <c r="AB3" i="1"/>
  <c r="Y3" i="1"/>
  <c r="AI2" i="1"/>
  <c r="AF2" i="1"/>
  <c r="AH2" i="1" s="1"/>
  <c r="AE2" i="1"/>
  <c r="AG2" i="1" s="1"/>
  <c r="AD2" i="1"/>
  <c r="AB2" i="1"/>
  <c r="AC2" i="1" s="1"/>
  <c r="Y2" i="1"/>
  <c r="AF10" i="1" l="1"/>
  <c r="AH10" i="1" s="1"/>
  <c r="AE10" i="1"/>
  <c r="AG10" i="1" s="1"/>
  <c r="AC17" i="1"/>
  <c r="AE7" i="1"/>
  <c r="AG7" i="1" s="1"/>
  <c r="AD7" i="1"/>
  <c r="AD10" i="1"/>
  <c r="AD17" i="1"/>
  <c r="AF23" i="1"/>
  <c r="AH23" i="1" s="1"/>
  <c r="AD23" i="1"/>
  <c r="AC7" i="1"/>
  <c r="AK13" i="1"/>
  <c r="AC23" i="1"/>
  <c r="AK4" i="1"/>
  <c r="AD11" i="1"/>
  <c r="AC24" i="1"/>
  <c r="AE3" i="1"/>
  <c r="AG3" i="1" s="1"/>
  <c r="AD3" i="1"/>
  <c r="AD5" i="1"/>
  <c r="AK6" i="1"/>
  <c r="AD8" i="1"/>
  <c r="AE11" i="1"/>
  <c r="AG11" i="1" s="1"/>
  <c r="AD12" i="1"/>
  <c r="AC12" i="1"/>
  <c r="AD15" i="1"/>
  <c r="AC15" i="1"/>
  <c r="AL18" i="1"/>
  <c r="AK18" i="1"/>
  <c r="AD24" i="1"/>
  <c r="AC3" i="1"/>
  <c r="AE5" i="1"/>
  <c r="AG5" i="1" s="1"/>
  <c r="AE8" i="1"/>
  <c r="AG8" i="1" s="1"/>
  <c r="AF11" i="1"/>
  <c r="AH11" i="1" s="1"/>
  <c r="AE12" i="1"/>
  <c r="AG12" i="1" s="1"/>
  <c r="AL19" i="1"/>
  <c r="AK22" i="1"/>
  <c r="AE24" i="1"/>
  <c r="AG24" i="1" s="1"/>
  <c r="AL25" i="1"/>
  <c r="AK25" i="1"/>
  <c r="AC10" i="1"/>
  <c r="AK21" i="1"/>
  <c r="AL2" i="1"/>
  <c r="AK2" i="1"/>
  <c r="AL14" i="1"/>
  <c r="AK14" i="1"/>
  <c r="AE17" i="1"/>
  <c r="AG17" i="1" s="1"/>
  <c r="AC5" i="1"/>
  <c r="AC8" i="1"/>
  <c r="AF3" i="1"/>
  <c r="AH3" i="1" s="1"/>
  <c r="AL9" i="1"/>
  <c r="AO9" i="1" s="1"/>
  <c r="AF12" i="1"/>
  <c r="AH12" i="1" s="1"/>
  <c r="AF15" i="1"/>
  <c r="AH15" i="1" s="1"/>
  <c r="AF16" i="1"/>
  <c r="AH16" i="1" s="1"/>
  <c r="AD16" i="1"/>
  <c r="AF20" i="1"/>
  <c r="AH20" i="1" s="1"/>
  <c r="AD20" i="1"/>
  <c r="AC19" i="1"/>
  <c r="AK19" i="1" s="1"/>
  <c r="AC22" i="1"/>
  <c r="AL22" i="1" s="1"/>
  <c r="AC26" i="1"/>
  <c r="AK26" i="1" s="1"/>
  <c r="AN4" i="1" l="1"/>
  <c r="AO4" i="1"/>
  <c r="AN22" i="1"/>
  <c r="AO22" i="1"/>
  <c r="AL8" i="1"/>
  <c r="AK8" i="1"/>
  <c r="AO6" i="1"/>
  <c r="AN6" i="1"/>
  <c r="AO13" i="1"/>
  <c r="AN13" i="1"/>
  <c r="AL26" i="1"/>
  <c r="AN26" i="1" s="1"/>
  <c r="AN19" i="1"/>
  <c r="AO19" i="1"/>
  <c r="AO21" i="1"/>
  <c r="AN21" i="1"/>
  <c r="AK5" i="1"/>
  <c r="AL5" i="1"/>
  <c r="AK24" i="1"/>
  <c r="AL24" i="1"/>
  <c r="AK7" i="1"/>
  <c r="AL7" i="1"/>
  <c r="AO2" i="1"/>
  <c r="AN2" i="1"/>
  <c r="AO18" i="1"/>
  <c r="AN18" i="1"/>
  <c r="AK20" i="1"/>
  <c r="AL20" i="1"/>
  <c r="AL15" i="1"/>
  <c r="AK15" i="1"/>
  <c r="AL3" i="1"/>
  <c r="AK3" i="1"/>
  <c r="AO25" i="1"/>
  <c r="AN25" i="1"/>
  <c r="AL12" i="1"/>
  <c r="AK12" i="1"/>
  <c r="AL17" i="1"/>
  <c r="AK17" i="1"/>
  <c r="AN9" i="1"/>
  <c r="AL23" i="1"/>
  <c r="AK23" i="1"/>
  <c r="AL16" i="1"/>
  <c r="AK16" i="1"/>
  <c r="AO14" i="1"/>
  <c r="AN14" i="1"/>
  <c r="AK11" i="1"/>
  <c r="AL11" i="1"/>
  <c r="AL10" i="1"/>
  <c r="AK10" i="1"/>
  <c r="AO8" i="1" l="1"/>
  <c r="AN8" i="1"/>
  <c r="AN17" i="1"/>
  <c r="AO17" i="1"/>
  <c r="AO7" i="1"/>
  <c r="AN7" i="1"/>
  <c r="AN12" i="1"/>
  <c r="AO12" i="1"/>
  <c r="AO20" i="1"/>
  <c r="AN20" i="1"/>
  <c r="AO24" i="1"/>
  <c r="AN24" i="1"/>
  <c r="AO16" i="1"/>
  <c r="AN16" i="1"/>
  <c r="AO10" i="1"/>
  <c r="AN10" i="1"/>
  <c r="AO23" i="1"/>
  <c r="AN23" i="1"/>
  <c r="AO5" i="1"/>
  <c r="AN5" i="1"/>
  <c r="AO26" i="1"/>
  <c r="AO11" i="1"/>
  <c r="AN11" i="1"/>
  <c r="AN15" i="1"/>
  <c r="AO15" i="1"/>
  <c r="AO3" i="1"/>
  <c r="AN3" i="1"/>
</calcChain>
</file>

<file path=xl/sharedStrings.xml><?xml version="1.0" encoding="utf-8"?>
<sst xmlns="http://schemas.openxmlformats.org/spreadsheetml/2006/main" count="290" uniqueCount="78">
  <si>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</si>
  <si>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</si>
  <si>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</si>
  <si>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</si>
  <si>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</si>
  <si>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</si>
  <si>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</si>
  <si>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</si>
  <si>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</si>
  <si>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</si>
  <si>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</si>
  <si>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</si>
  <si>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</si>
  <si>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</si>
  <si>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</si>
  <si>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</si>
  <si>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</si>
  <si>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</si>
  <si>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</si>
  <si>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</si>
  <si>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</si>
  <si>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</si>
  <si>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</si>
  <si>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</si>
  <si>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</si>
  <si>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</si>
  <si>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</si>
  <si>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</si>
  <si>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</si>
  <si>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</si>
  <si>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</si>
  <si>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</si>
  <si>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</si>
  <si>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</si>
  <si>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</si>
  <si>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</si>
  <si>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</si>
  <si>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</si>
  <si>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</si>
  <si>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</si>
  <si>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</si>
  <si>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Philip 2001</t>
  </si>
  <si>
    <t>Figure 5-a</t>
  </si>
  <si>
    <t>leo</t>
  </si>
  <si>
    <t>leo2.3 (-HS)</t>
  </si>
  <si>
    <t>yw(-HS)</t>
  </si>
  <si>
    <t>OCT-MCH</t>
  </si>
  <si>
    <t>AC</t>
  </si>
  <si>
    <t>&gt;8</t>
  </si>
  <si>
    <t>leoX1(-HS)</t>
  </si>
  <si>
    <t>leoX2.3;LI(-HS)</t>
  </si>
  <si>
    <t>leoX1;LI(-HS)</t>
  </si>
  <si>
    <t>leoX2.3;LII(-HS)</t>
  </si>
  <si>
    <t>leoX1;LII(-HS)</t>
  </si>
  <si>
    <t>Figure 5-b</t>
  </si>
  <si>
    <t>leo2.3;LI (-HS)</t>
  </si>
  <si>
    <t>leoP1188/leoP2335;LI (-HS)</t>
  </si>
  <si>
    <t>leoP1188/leoP2335;LI/LII (-HS)</t>
  </si>
  <si>
    <t>leoP1375/leoP1188;LI (-HS)</t>
  </si>
  <si>
    <t>leoP1375/leoP1188;LI/LII (-HS)</t>
  </si>
  <si>
    <t>leoP1375;LI (-HS)</t>
  </si>
  <si>
    <t>leoP1375;LI/LII (-HS)</t>
  </si>
  <si>
    <t>Skoulakis 1996</t>
  </si>
  <si>
    <t>leo2.3</t>
  </si>
  <si>
    <t>ry506</t>
  </si>
  <si>
    <t>BA-OCT</t>
  </si>
  <si>
    <t>23~25</t>
  </si>
  <si>
    <t>65-70</t>
  </si>
  <si>
    <t>-</t>
  </si>
  <si>
    <t>&gt;9</t>
  </si>
  <si>
    <t>leo7B</t>
  </si>
  <si>
    <t>leoX1</t>
  </si>
  <si>
    <t>leo5.9</t>
  </si>
  <si>
    <t>leo9.8</t>
  </si>
  <si>
    <t>leoP1.3H</t>
  </si>
  <si>
    <t>Figure 5-c</t>
  </si>
  <si>
    <t>leo2.3/leoP1375</t>
  </si>
  <si>
    <t>leoX1/leoP1375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</si>
</sst>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12">
    <xf numFmtId="0" fontId="0" fillId="0" borderId="0" xfId="0"/>
    <xf numFmtId="0" fontId="3" fillId="3" borderId="2" xfId="2" applyFont="1" applyAlignment="1">
      <alignment wrapText="1"/>
    </xf>
    <xf numFmtId="0" fontId="3" fillId="3" borderId="2" xfId="2" applyFont="1" applyAlignment="1">
      <alignment horizontal="right" wrapText="1"/>
    </xf>
    <xf numFmtId="0" fontId="3" fillId="3" borderId="2" xfId="2" applyFont="1" applyAlignment="1">
      <alignment horizontal="center" wrapText="1"/>
    </xf>
    <xf numFmtId="0" fontId="3" fillId="3" borderId="3" xfId="2" applyFont="1" applyBorder="1" applyAlignment="1">
      <alignment horizontal="right" wrapText="1"/>
    </xf>
    <xf numFmtId="0" fontId="3" fillId="3" borderId="3" xfId="2" applyFont="1" applyBorder="1" applyAlignment="1">
      <alignment horizontal="center" wrapText="1"/>
    </xf>
    <xf numFmtId="0" fontId="3" fillId="3" borderId="3" xfId="2" applyFont="1" applyBorder="1" applyAlignment="1">
      <alignment wrapText="1"/>
    </xf>
    <xf numFmtId="0" fontId="3" fillId="3" borderId="3" xfId="2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2" borderId="1" xfId="1"/>
    <xf numFmtId="0" fontId="1" fillId="2" borderId="1" xfId="1" applyAlignment="1">
      <alignment horizontal="right"/>
    </xf>
    <xf numFmtId="0" fontId="0" fillId="0" borderId="0" xfId="0" applyAlignment="1">
      <alignment vertical="center"/>
    </xf>
  </cellXfs>
  <cellStyles count="3">
    <cellStyle name="Calculation" xfId="1" builtinId="22"/>
    <cellStyle name="Check Cell" xfId="2" builtinId="23"/>
    <cellStyle name="Normal" xfId="0" builtinId="0"/>
  </cellStyles>
  <dxfs count="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tabSelected="1" topLeftCell="M1" workbookViewId="0">
      <selection activeCell="AM2" sqref="AM2:AM26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5.75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93</v>
      </c>
      <c r="G2">
        <v>1</v>
      </c>
      <c r="H2" s="8" t="s">
        <v>46</v>
      </c>
      <c r="I2">
        <v>25</v>
      </c>
      <c r="J2">
        <v>60</v>
      </c>
      <c r="K2">
        <v>60</v>
      </c>
      <c r="L2" t="s">
        <v>47</v>
      </c>
      <c r="M2">
        <v>12</v>
      </c>
      <c r="N2">
        <v>1</v>
      </c>
      <c r="O2">
        <v>60</v>
      </c>
      <c r="P2">
        <v>3</v>
      </c>
      <c r="Q2">
        <v>35.590000000000003</v>
      </c>
      <c r="R2">
        <v>27.53</v>
      </c>
      <c r="S2">
        <v>2.5299999999999998</v>
      </c>
      <c r="T2">
        <v>2.65</v>
      </c>
      <c r="U2" t="s">
        <v>48</v>
      </c>
      <c r="V2" t="s">
        <v>48</v>
      </c>
      <c r="W2" s="8">
        <v>8</v>
      </c>
      <c r="X2" s="8">
        <v>8</v>
      </c>
      <c r="Y2" s="8">
        <f t="shared" ref="Y2:Y26" si="0">(W2+X2)</f>
        <v>16</v>
      </c>
      <c r="Z2">
        <v>43.65</v>
      </c>
      <c r="AA2">
        <v>100</v>
      </c>
      <c r="AB2">
        <f t="shared" ref="AB2:AB26" si="1">AA2/Z2</f>
        <v>2.2909507445589918</v>
      </c>
      <c r="AC2">
        <f t="shared" ref="AC2:AF26" si="2">(Q2*$AB2)</f>
        <v>81.534936998854533</v>
      </c>
      <c r="AD2">
        <f t="shared" si="2"/>
        <v>63.069873997709045</v>
      </c>
      <c r="AE2">
        <f t="shared" si="2"/>
        <v>5.7961053837342487</v>
      </c>
      <c r="AF2">
        <f t="shared" si="2"/>
        <v>6.0710194730813285</v>
      </c>
      <c r="AG2">
        <f t="shared" ref="AG2:AH26" si="3">(AE2*SQRT(W2))</f>
        <v>16.393861685241376</v>
      </c>
      <c r="AH2">
        <f t="shared" si="3"/>
        <v>17.171436152525555</v>
      </c>
      <c r="AI2" s="11">
        <f>SUM(X2:X26)</f>
        <v>212</v>
      </c>
      <c r="AJ2" s="11">
        <v>25</v>
      </c>
      <c r="AK2">
        <f t="shared" ref="AK2:AK26" si="4">((AD2-AC2)/AC2)*100</f>
        <v>-22.64681090193876</v>
      </c>
      <c r="AL2">
        <f t="shared" ref="AL2:AL26" si="5">(AD2/AC2)*SQRT((AF2/AD2)^2+(AE2/AC2)^2)*100</f>
        <v>9.2562842434602519</v>
      </c>
      <c r="AM2">
        <f>1.96*AL2</f>
        <v>18.142317117182092</v>
      </c>
      <c r="AN2">
        <f t="shared" ref="AN2:AN26" si="6">AK2-AM2</f>
        <v>-40.789128019120852</v>
      </c>
      <c r="AO2">
        <f t="shared" ref="AO2:AO26" si="7">AK2+AM2</f>
        <v>-4.5044937847566686</v>
      </c>
    </row>
    <row r="3" spans="1:41" x14ac:dyDescent="0.25">
      <c r="A3" t="s">
        <v>41</v>
      </c>
      <c r="B3" t="s">
        <v>42</v>
      </c>
      <c r="C3" t="s">
        <v>43</v>
      </c>
      <c r="D3" t="s">
        <v>49</v>
      </c>
      <c r="E3" t="s">
        <v>45</v>
      </c>
      <c r="F3" s="8">
        <v>93</v>
      </c>
      <c r="G3">
        <v>1</v>
      </c>
      <c r="H3" s="8" t="s">
        <v>46</v>
      </c>
      <c r="I3">
        <v>25</v>
      </c>
      <c r="J3">
        <v>60</v>
      </c>
      <c r="K3">
        <v>60</v>
      </c>
      <c r="L3" t="s">
        <v>47</v>
      </c>
      <c r="M3">
        <v>12</v>
      </c>
      <c r="N3">
        <v>1</v>
      </c>
      <c r="O3">
        <v>60</v>
      </c>
      <c r="P3">
        <v>3</v>
      </c>
      <c r="Q3">
        <v>35.590000000000003</v>
      </c>
      <c r="R3">
        <v>27.99</v>
      </c>
      <c r="S3">
        <v>2.5299999999999998</v>
      </c>
      <c r="T3">
        <v>2.99</v>
      </c>
      <c r="U3" t="s">
        <v>48</v>
      </c>
      <c r="V3" t="s">
        <v>48</v>
      </c>
      <c r="W3" s="8">
        <v>8</v>
      </c>
      <c r="X3" s="8">
        <v>8</v>
      </c>
      <c r="Y3" s="8">
        <f t="shared" si="0"/>
        <v>16</v>
      </c>
      <c r="Z3">
        <v>43.65</v>
      </c>
      <c r="AA3">
        <v>100</v>
      </c>
      <c r="AB3">
        <f t="shared" si="1"/>
        <v>2.2909507445589918</v>
      </c>
      <c r="AC3">
        <f t="shared" si="2"/>
        <v>81.534936998854533</v>
      </c>
      <c r="AD3">
        <f t="shared" si="2"/>
        <v>64.123711340206171</v>
      </c>
      <c r="AE3">
        <f t="shared" si="2"/>
        <v>5.7961053837342487</v>
      </c>
      <c r="AF3">
        <f t="shared" si="2"/>
        <v>6.8499427262313857</v>
      </c>
      <c r="AG3">
        <f t="shared" si="3"/>
        <v>16.393861685241376</v>
      </c>
      <c r="AH3">
        <f t="shared" si="3"/>
        <v>19.374563809830718</v>
      </c>
      <c r="AI3" s="11"/>
      <c r="AJ3" s="11"/>
      <c r="AK3">
        <f t="shared" si="4"/>
        <v>-21.354313009272293</v>
      </c>
      <c r="AL3">
        <f t="shared" si="5"/>
        <v>10.091425993102861</v>
      </c>
      <c r="AM3">
        <f t="shared" ref="AM3:AM26" si="8">1.96*AL3</f>
        <v>19.779194946481606</v>
      </c>
      <c r="AN3">
        <f t="shared" si="6"/>
        <v>-41.133507955753899</v>
      </c>
      <c r="AO3">
        <f t="shared" si="7"/>
        <v>-1.5751180627906862</v>
      </c>
    </row>
    <row r="4" spans="1:41" x14ac:dyDescent="0.25">
      <c r="A4" s="9" t="s">
        <v>41</v>
      </c>
      <c r="B4" s="9" t="s">
        <v>42</v>
      </c>
      <c r="C4" s="9" t="s">
        <v>43</v>
      </c>
      <c r="D4" s="9" t="s">
        <v>50</v>
      </c>
      <c r="E4" s="9" t="s">
        <v>45</v>
      </c>
      <c r="F4" s="10">
        <v>93</v>
      </c>
      <c r="G4" s="9">
        <v>1</v>
      </c>
      <c r="H4" s="10" t="s">
        <v>46</v>
      </c>
      <c r="I4" s="9">
        <v>25</v>
      </c>
      <c r="J4" s="9">
        <v>60</v>
      </c>
      <c r="K4" s="9">
        <v>60</v>
      </c>
      <c r="L4" s="9" t="s">
        <v>47</v>
      </c>
      <c r="M4" s="9">
        <v>12</v>
      </c>
      <c r="N4" s="9">
        <v>1</v>
      </c>
      <c r="O4" s="9">
        <v>60</v>
      </c>
      <c r="P4" s="9">
        <v>3</v>
      </c>
      <c r="Q4" s="9">
        <v>35.590000000000003</v>
      </c>
      <c r="R4" s="9">
        <v>27.3</v>
      </c>
      <c r="S4" s="9">
        <v>2.5299999999999998</v>
      </c>
      <c r="T4" s="9">
        <f>2*1.15</f>
        <v>2.2999999999999998</v>
      </c>
      <c r="U4" s="9" t="s">
        <v>48</v>
      </c>
      <c r="V4" s="9" t="s">
        <v>48</v>
      </c>
      <c r="W4" s="10">
        <v>8</v>
      </c>
      <c r="X4" s="10">
        <v>8</v>
      </c>
      <c r="Y4" s="8">
        <f t="shared" si="0"/>
        <v>16</v>
      </c>
      <c r="Z4" s="9">
        <v>43.65</v>
      </c>
      <c r="AA4" s="9">
        <v>100</v>
      </c>
      <c r="AB4" s="9">
        <f t="shared" si="1"/>
        <v>2.2909507445589918</v>
      </c>
      <c r="AC4" s="9">
        <f t="shared" si="2"/>
        <v>81.534936998854533</v>
      </c>
      <c r="AD4" s="9">
        <f t="shared" si="2"/>
        <v>62.542955326460479</v>
      </c>
      <c r="AE4" s="9">
        <f t="shared" si="2"/>
        <v>5.7961053837342487</v>
      </c>
      <c r="AF4" s="9">
        <f t="shared" si="2"/>
        <v>5.2691867124856806</v>
      </c>
      <c r="AG4" s="9">
        <f t="shared" si="3"/>
        <v>16.393861685241376</v>
      </c>
      <c r="AH4" s="9">
        <f t="shared" si="3"/>
        <v>14.903510622946705</v>
      </c>
      <c r="AI4" s="11"/>
      <c r="AJ4" s="11"/>
      <c r="AK4">
        <f t="shared" si="4"/>
        <v>-23.293059848271998</v>
      </c>
      <c r="AL4">
        <f t="shared" si="5"/>
        <v>8.4556396428072507</v>
      </c>
      <c r="AM4">
        <f t="shared" si="8"/>
        <v>16.573053699902211</v>
      </c>
      <c r="AN4">
        <f t="shared" si="6"/>
        <v>-39.866113548174212</v>
      </c>
      <c r="AO4">
        <f t="shared" si="7"/>
        <v>-6.7200061483697873</v>
      </c>
    </row>
    <row r="5" spans="1:41" x14ac:dyDescent="0.25">
      <c r="A5" s="9" t="s">
        <v>41</v>
      </c>
      <c r="B5" s="9" t="s">
        <v>42</v>
      </c>
      <c r="C5" s="9" t="s">
        <v>43</v>
      </c>
      <c r="D5" s="9" t="s">
        <v>51</v>
      </c>
      <c r="E5" s="9" t="s">
        <v>45</v>
      </c>
      <c r="F5" s="10">
        <v>93</v>
      </c>
      <c r="G5" s="9">
        <v>1</v>
      </c>
      <c r="H5" s="10" t="s">
        <v>46</v>
      </c>
      <c r="I5" s="9">
        <v>25</v>
      </c>
      <c r="J5" s="9">
        <v>60</v>
      </c>
      <c r="K5" s="9">
        <v>60</v>
      </c>
      <c r="L5" s="9" t="s">
        <v>47</v>
      </c>
      <c r="M5" s="9">
        <v>12</v>
      </c>
      <c r="N5" s="9">
        <v>1</v>
      </c>
      <c r="O5" s="9">
        <v>60</v>
      </c>
      <c r="P5" s="9">
        <v>3</v>
      </c>
      <c r="Q5" s="9">
        <v>35.590000000000003</v>
      </c>
      <c r="R5" s="9">
        <v>26.49</v>
      </c>
      <c r="S5" s="9">
        <v>2.5299999999999998</v>
      </c>
      <c r="T5" s="9">
        <f>2*1.16</f>
        <v>2.3199999999999998</v>
      </c>
      <c r="U5" s="9" t="s">
        <v>48</v>
      </c>
      <c r="V5" s="9" t="s">
        <v>48</v>
      </c>
      <c r="W5" s="10">
        <v>8</v>
      </c>
      <c r="X5" s="10">
        <v>8</v>
      </c>
      <c r="Y5" s="8">
        <f t="shared" si="0"/>
        <v>16</v>
      </c>
      <c r="Z5" s="9">
        <v>43.65</v>
      </c>
      <c r="AA5" s="9">
        <v>100</v>
      </c>
      <c r="AB5" s="9">
        <f t="shared" si="1"/>
        <v>2.2909507445589918</v>
      </c>
      <c r="AC5" s="9">
        <f t="shared" si="2"/>
        <v>81.534936998854533</v>
      </c>
      <c r="AD5" s="9">
        <f t="shared" si="2"/>
        <v>60.687285223367688</v>
      </c>
      <c r="AE5" s="9">
        <f t="shared" si="2"/>
        <v>5.7961053837342487</v>
      </c>
      <c r="AF5" s="9">
        <f t="shared" si="2"/>
        <v>5.3150057273768603</v>
      </c>
      <c r="AG5" s="9">
        <f t="shared" si="3"/>
        <v>16.393861685241376</v>
      </c>
      <c r="AH5" s="9">
        <f t="shared" si="3"/>
        <v>15.033106367494067</v>
      </c>
      <c r="AI5" s="11"/>
      <c r="AJ5" s="11"/>
      <c r="AK5">
        <f t="shared" si="4"/>
        <v>-25.568980050576023</v>
      </c>
      <c r="AL5">
        <f t="shared" si="5"/>
        <v>8.3957764665150538</v>
      </c>
      <c r="AM5">
        <f t="shared" si="8"/>
        <v>16.455721874369505</v>
      </c>
      <c r="AN5">
        <f t="shared" si="6"/>
        <v>-42.024701924945532</v>
      </c>
      <c r="AO5">
        <f t="shared" si="7"/>
        <v>-9.1132581762065179</v>
      </c>
    </row>
    <row r="6" spans="1:41" x14ac:dyDescent="0.25">
      <c r="A6" s="9" t="s">
        <v>41</v>
      </c>
      <c r="B6" s="9" t="s">
        <v>42</v>
      </c>
      <c r="C6" s="9" t="s">
        <v>43</v>
      </c>
      <c r="D6" s="9" t="s">
        <v>52</v>
      </c>
      <c r="E6" s="9" t="s">
        <v>45</v>
      </c>
      <c r="F6" s="10">
        <v>93</v>
      </c>
      <c r="G6" s="9">
        <v>1</v>
      </c>
      <c r="H6" s="10" t="s">
        <v>46</v>
      </c>
      <c r="I6" s="9">
        <v>25</v>
      </c>
      <c r="J6" s="9">
        <v>60</v>
      </c>
      <c r="K6" s="9">
        <v>60</v>
      </c>
      <c r="L6" s="9" t="s">
        <v>47</v>
      </c>
      <c r="M6" s="9">
        <v>12</v>
      </c>
      <c r="N6" s="9">
        <v>1</v>
      </c>
      <c r="O6" s="9">
        <v>60</v>
      </c>
      <c r="P6" s="9">
        <v>3</v>
      </c>
      <c r="Q6" s="9">
        <v>35.590000000000003</v>
      </c>
      <c r="R6" s="9">
        <v>25.8</v>
      </c>
      <c r="S6" s="9">
        <v>2.5299999999999998</v>
      </c>
      <c r="T6" s="9">
        <f>2*1.38</f>
        <v>2.76</v>
      </c>
      <c r="U6" s="9" t="s">
        <v>48</v>
      </c>
      <c r="V6" s="9" t="s">
        <v>48</v>
      </c>
      <c r="W6" s="10">
        <v>8</v>
      </c>
      <c r="X6" s="10">
        <v>8</v>
      </c>
      <c r="Y6" s="8">
        <f t="shared" si="0"/>
        <v>16</v>
      </c>
      <c r="Z6" s="9">
        <v>43.65</v>
      </c>
      <c r="AA6" s="9">
        <v>100</v>
      </c>
      <c r="AB6" s="9">
        <f t="shared" si="1"/>
        <v>2.2909507445589918</v>
      </c>
      <c r="AC6" s="9">
        <f t="shared" si="2"/>
        <v>81.534936998854533</v>
      </c>
      <c r="AD6" s="9">
        <f t="shared" si="2"/>
        <v>59.106529209621989</v>
      </c>
      <c r="AE6" s="9">
        <f t="shared" si="2"/>
        <v>5.7961053837342487</v>
      </c>
      <c r="AF6" s="9">
        <f t="shared" si="2"/>
        <v>6.3230240549828167</v>
      </c>
      <c r="AG6" s="9">
        <f t="shared" si="3"/>
        <v>16.393861685241376</v>
      </c>
      <c r="AH6" s="9">
        <f t="shared" si="3"/>
        <v>17.884212747536047</v>
      </c>
      <c r="AI6" s="11"/>
      <c r="AJ6" s="11"/>
      <c r="AK6">
        <f t="shared" si="4"/>
        <v>-27.507726889575736</v>
      </c>
      <c r="AL6">
        <f t="shared" si="5"/>
        <v>9.3110786773126684</v>
      </c>
      <c r="AM6">
        <f t="shared" si="8"/>
        <v>18.249714207532829</v>
      </c>
      <c r="AN6">
        <f t="shared" si="6"/>
        <v>-45.757441097108568</v>
      </c>
      <c r="AO6">
        <f t="shared" si="7"/>
        <v>-9.2580126820429065</v>
      </c>
    </row>
    <row r="7" spans="1:41" x14ac:dyDescent="0.25">
      <c r="A7" s="9" t="s">
        <v>41</v>
      </c>
      <c r="B7" s="9" t="s">
        <v>42</v>
      </c>
      <c r="C7" s="9" t="s">
        <v>43</v>
      </c>
      <c r="D7" s="9" t="s">
        <v>53</v>
      </c>
      <c r="E7" s="9" t="s">
        <v>45</v>
      </c>
      <c r="F7" s="10">
        <v>93</v>
      </c>
      <c r="G7" s="9">
        <v>1</v>
      </c>
      <c r="H7" s="10" t="s">
        <v>46</v>
      </c>
      <c r="I7" s="9">
        <v>25</v>
      </c>
      <c r="J7" s="9">
        <v>60</v>
      </c>
      <c r="K7" s="9">
        <v>60</v>
      </c>
      <c r="L7" s="9" t="s">
        <v>47</v>
      </c>
      <c r="M7" s="9">
        <v>12</v>
      </c>
      <c r="N7" s="9">
        <v>1</v>
      </c>
      <c r="O7" s="9">
        <v>60</v>
      </c>
      <c r="P7" s="9">
        <v>3</v>
      </c>
      <c r="Q7" s="9">
        <v>35.590000000000003</v>
      </c>
      <c r="R7" s="9">
        <v>26.84</v>
      </c>
      <c r="S7" s="9">
        <v>2.5299999999999998</v>
      </c>
      <c r="T7" s="9">
        <f>2*1.61</f>
        <v>3.22</v>
      </c>
      <c r="U7" s="9" t="s">
        <v>48</v>
      </c>
      <c r="V7" s="9" t="s">
        <v>48</v>
      </c>
      <c r="W7" s="10">
        <v>8</v>
      </c>
      <c r="X7" s="10">
        <v>8</v>
      </c>
      <c r="Y7" s="8">
        <f t="shared" si="0"/>
        <v>16</v>
      </c>
      <c r="Z7" s="9">
        <v>43.65</v>
      </c>
      <c r="AA7" s="9">
        <v>100</v>
      </c>
      <c r="AB7" s="9">
        <f t="shared" si="1"/>
        <v>2.2909507445589918</v>
      </c>
      <c r="AC7" s="9">
        <f t="shared" si="2"/>
        <v>81.534936998854533</v>
      </c>
      <c r="AD7" s="9">
        <f t="shared" si="2"/>
        <v>61.489117983963339</v>
      </c>
      <c r="AE7" s="9">
        <f t="shared" si="2"/>
        <v>5.7961053837342487</v>
      </c>
      <c r="AF7" s="9">
        <f t="shared" si="2"/>
        <v>7.3768613974799537</v>
      </c>
      <c r="AG7" s="9">
        <f t="shared" si="3"/>
        <v>16.393861685241376</v>
      </c>
      <c r="AH7" s="9">
        <f t="shared" si="3"/>
        <v>20.864914872125389</v>
      </c>
      <c r="AI7" s="11"/>
      <c r="AJ7" s="11"/>
      <c r="AK7">
        <f t="shared" si="4"/>
        <v>-24.58555774093848</v>
      </c>
      <c r="AL7">
        <f t="shared" si="5"/>
        <v>10.516533444711305</v>
      </c>
      <c r="AM7">
        <f t="shared" si="8"/>
        <v>20.612405551634158</v>
      </c>
      <c r="AN7">
        <f t="shared" si="6"/>
        <v>-45.197963292572638</v>
      </c>
      <c r="AO7">
        <f t="shared" si="7"/>
        <v>-3.9731521893043222</v>
      </c>
    </row>
    <row r="8" spans="1:41" x14ac:dyDescent="0.25">
      <c r="A8" s="9" t="s">
        <v>41</v>
      </c>
      <c r="B8" s="9" t="s">
        <v>54</v>
      </c>
      <c r="C8" s="9" t="s">
        <v>43</v>
      </c>
      <c r="D8" s="9" t="s">
        <v>55</v>
      </c>
      <c r="E8" s="9" t="s">
        <v>45</v>
      </c>
      <c r="F8" s="9"/>
      <c r="G8" s="9">
        <v>1</v>
      </c>
      <c r="H8" s="9" t="s">
        <v>46</v>
      </c>
      <c r="I8" s="9">
        <v>25</v>
      </c>
      <c r="J8" s="9">
        <v>60</v>
      </c>
      <c r="K8" s="9">
        <v>60</v>
      </c>
      <c r="L8" s="9" t="s">
        <v>47</v>
      </c>
      <c r="M8" s="9">
        <v>12</v>
      </c>
      <c r="N8" s="9">
        <v>1</v>
      </c>
      <c r="O8" s="9">
        <v>60</v>
      </c>
      <c r="P8" s="9">
        <v>3</v>
      </c>
      <c r="Q8" s="9">
        <v>42.73</v>
      </c>
      <c r="R8" s="9">
        <v>32.6</v>
      </c>
      <c r="S8" s="9">
        <v>2.5299999999999998</v>
      </c>
      <c r="T8" s="9">
        <v>2.5299999999999998</v>
      </c>
      <c r="U8" s="9" t="s">
        <v>48</v>
      </c>
      <c r="V8" s="9" t="s">
        <v>48</v>
      </c>
      <c r="W8" s="10">
        <v>8</v>
      </c>
      <c r="X8" s="10">
        <v>8</v>
      </c>
      <c r="Y8" s="8">
        <f t="shared" si="0"/>
        <v>16</v>
      </c>
      <c r="Z8" s="9">
        <v>52.18</v>
      </c>
      <c r="AA8" s="9">
        <v>100</v>
      </c>
      <c r="AB8" s="9">
        <f t="shared" si="1"/>
        <v>1.9164430816404754</v>
      </c>
      <c r="AC8" s="9">
        <f t="shared" si="2"/>
        <v>81.889612878497502</v>
      </c>
      <c r="AD8" s="9">
        <f t="shared" si="2"/>
        <v>62.476044461479503</v>
      </c>
      <c r="AE8" s="9">
        <f t="shared" si="2"/>
        <v>4.8486009965504024</v>
      </c>
      <c r="AF8" s="9">
        <f t="shared" si="2"/>
        <v>4.8486009965504024</v>
      </c>
      <c r="AG8" s="9">
        <f t="shared" si="3"/>
        <v>13.713914575714568</v>
      </c>
      <c r="AH8" s="9">
        <f t="shared" si="3"/>
        <v>13.713914575714568</v>
      </c>
      <c r="AI8" s="11"/>
      <c r="AJ8" s="11"/>
      <c r="AK8">
        <f t="shared" si="4"/>
        <v>-23.706997425696212</v>
      </c>
      <c r="AL8">
        <f t="shared" si="5"/>
        <v>7.4473096000547718</v>
      </c>
      <c r="AM8">
        <f t="shared" si="8"/>
        <v>14.596726816107353</v>
      </c>
      <c r="AN8">
        <f t="shared" si="6"/>
        <v>-38.303724241803565</v>
      </c>
      <c r="AO8">
        <f t="shared" si="7"/>
        <v>-9.1102706095888593</v>
      </c>
    </row>
    <row r="9" spans="1:41" x14ac:dyDescent="0.25">
      <c r="A9" s="9" t="s">
        <v>41</v>
      </c>
      <c r="B9" s="9" t="s">
        <v>54</v>
      </c>
      <c r="C9" s="9" t="s">
        <v>43</v>
      </c>
      <c r="D9" s="9" t="s">
        <v>56</v>
      </c>
      <c r="E9" s="9" t="s">
        <v>45</v>
      </c>
      <c r="F9" s="9"/>
      <c r="G9" s="9">
        <v>1</v>
      </c>
      <c r="H9" s="9" t="s">
        <v>46</v>
      </c>
      <c r="I9" s="9">
        <v>25</v>
      </c>
      <c r="J9" s="9">
        <v>60</v>
      </c>
      <c r="K9" s="9">
        <v>60</v>
      </c>
      <c r="L9" s="9" t="s">
        <v>47</v>
      </c>
      <c r="M9" s="9">
        <v>12</v>
      </c>
      <c r="N9" s="9">
        <v>1</v>
      </c>
      <c r="O9" s="9">
        <v>60</v>
      </c>
      <c r="P9" s="9">
        <v>3</v>
      </c>
      <c r="Q9" s="9">
        <v>42.73</v>
      </c>
      <c r="R9" s="9">
        <v>32.6</v>
      </c>
      <c r="S9" s="9">
        <v>2.5299999999999998</v>
      </c>
      <c r="T9" s="9">
        <v>3.69</v>
      </c>
      <c r="U9" s="9" t="s">
        <v>48</v>
      </c>
      <c r="V9" s="9" t="s">
        <v>48</v>
      </c>
      <c r="W9" s="10">
        <v>8</v>
      </c>
      <c r="X9" s="10">
        <v>8</v>
      </c>
      <c r="Y9" s="8">
        <f t="shared" si="0"/>
        <v>16</v>
      </c>
      <c r="Z9" s="9">
        <v>52.18</v>
      </c>
      <c r="AA9" s="9">
        <v>100</v>
      </c>
      <c r="AB9" s="9">
        <f t="shared" si="1"/>
        <v>1.9164430816404754</v>
      </c>
      <c r="AC9" s="9">
        <f t="shared" si="2"/>
        <v>81.889612878497502</v>
      </c>
      <c r="AD9" s="9">
        <f t="shared" si="2"/>
        <v>62.476044461479503</v>
      </c>
      <c r="AE9" s="9">
        <f t="shared" si="2"/>
        <v>4.8486009965504024</v>
      </c>
      <c r="AF9" s="9">
        <f t="shared" si="2"/>
        <v>7.071674971253354</v>
      </c>
      <c r="AG9" s="9">
        <f t="shared" si="3"/>
        <v>13.713914575714568</v>
      </c>
      <c r="AH9" s="9">
        <f t="shared" si="3"/>
        <v>20.001717306081723</v>
      </c>
      <c r="AI9" s="11"/>
      <c r="AJ9" s="11"/>
      <c r="AK9">
        <f t="shared" si="4"/>
        <v>-23.706997425696212</v>
      </c>
      <c r="AL9">
        <f t="shared" si="5"/>
        <v>9.7457321341820862</v>
      </c>
      <c r="AM9">
        <f t="shared" si="8"/>
        <v>19.101634982996888</v>
      </c>
      <c r="AN9">
        <f t="shared" si="6"/>
        <v>-42.8086324086931</v>
      </c>
      <c r="AO9">
        <f t="shared" si="7"/>
        <v>-4.6053624426993238</v>
      </c>
    </row>
    <row r="10" spans="1:41" x14ac:dyDescent="0.25">
      <c r="A10" s="9" t="s">
        <v>41</v>
      </c>
      <c r="B10" s="9" t="s">
        <v>54</v>
      </c>
      <c r="C10" s="9" t="s">
        <v>43</v>
      </c>
      <c r="D10" s="9" t="s">
        <v>57</v>
      </c>
      <c r="E10" s="9" t="s">
        <v>45</v>
      </c>
      <c r="F10" s="9"/>
      <c r="G10" s="9">
        <v>1</v>
      </c>
      <c r="H10" s="9" t="s">
        <v>46</v>
      </c>
      <c r="I10" s="9">
        <v>25</v>
      </c>
      <c r="J10" s="9">
        <v>60</v>
      </c>
      <c r="K10" s="9">
        <v>60</v>
      </c>
      <c r="L10" s="9" t="s">
        <v>47</v>
      </c>
      <c r="M10" s="9">
        <v>12</v>
      </c>
      <c r="N10" s="9">
        <v>1</v>
      </c>
      <c r="O10" s="9">
        <v>60</v>
      </c>
      <c r="P10" s="9">
        <v>3</v>
      </c>
      <c r="Q10" s="9">
        <v>42.73</v>
      </c>
      <c r="R10" s="9">
        <v>32.479999999999997</v>
      </c>
      <c r="S10" s="9">
        <v>2.5299999999999998</v>
      </c>
      <c r="T10" s="9">
        <v>4.03</v>
      </c>
      <c r="U10" s="9" t="s">
        <v>48</v>
      </c>
      <c r="V10" s="9" t="s">
        <v>48</v>
      </c>
      <c r="W10" s="10">
        <v>8</v>
      </c>
      <c r="X10" s="10">
        <v>8</v>
      </c>
      <c r="Y10" s="8">
        <f t="shared" si="0"/>
        <v>16</v>
      </c>
      <c r="Z10" s="9">
        <v>52.18</v>
      </c>
      <c r="AA10" s="9">
        <v>100</v>
      </c>
      <c r="AB10" s="9">
        <f t="shared" si="1"/>
        <v>1.9164430816404754</v>
      </c>
      <c r="AC10" s="9">
        <f t="shared" si="2"/>
        <v>81.889612878497502</v>
      </c>
      <c r="AD10" s="9">
        <f t="shared" si="2"/>
        <v>62.246071291682632</v>
      </c>
      <c r="AE10" s="9">
        <f t="shared" si="2"/>
        <v>4.8486009965504024</v>
      </c>
      <c r="AF10" s="9">
        <f t="shared" si="2"/>
        <v>7.7232656190111166</v>
      </c>
      <c r="AG10" s="9">
        <f t="shared" si="3"/>
        <v>13.713914575714568</v>
      </c>
      <c r="AH10" s="9">
        <f t="shared" si="3"/>
        <v>21.844693968430718</v>
      </c>
      <c r="AI10" s="11"/>
      <c r="AJ10" s="11"/>
      <c r="AK10">
        <f t="shared" si="4"/>
        <v>-23.987830564006551</v>
      </c>
      <c r="AL10">
        <f t="shared" si="5"/>
        <v>10.450124162977698</v>
      </c>
      <c r="AM10">
        <f t="shared" si="8"/>
        <v>20.482243359436286</v>
      </c>
      <c r="AN10">
        <f t="shared" si="6"/>
        <v>-44.47007392344284</v>
      </c>
      <c r="AO10">
        <f t="shared" si="7"/>
        <v>-3.505587204570265</v>
      </c>
    </row>
    <row r="11" spans="1:41" x14ac:dyDescent="0.25">
      <c r="A11" s="9" t="s">
        <v>41</v>
      </c>
      <c r="B11" s="9" t="s">
        <v>54</v>
      </c>
      <c r="C11" s="9" t="s">
        <v>43</v>
      </c>
      <c r="D11" s="9" t="s">
        <v>58</v>
      </c>
      <c r="E11" s="9" t="s">
        <v>45</v>
      </c>
      <c r="F11" s="9"/>
      <c r="G11" s="9">
        <v>1</v>
      </c>
      <c r="H11" s="9" t="s">
        <v>46</v>
      </c>
      <c r="I11" s="9">
        <v>25</v>
      </c>
      <c r="J11" s="9">
        <v>60</v>
      </c>
      <c r="K11" s="9">
        <v>60</v>
      </c>
      <c r="L11" s="9" t="s">
        <v>47</v>
      </c>
      <c r="M11" s="9">
        <v>12</v>
      </c>
      <c r="N11" s="9">
        <v>1</v>
      </c>
      <c r="O11" s="9">
        <v>60</v>
      </c>
      <c r="P11" s="9">
        <v>3</v>
      </c>
      <c r="Q11" s="9">
        <v>42.73</v>
      </c>
      <c r="R11" s="9">
        <v>32.369999999999997</v>
      </c>
      <c r="S11" s="9">
        <v>2.5299999999999998</v>
      </c>
      <c r="T11" s="9">
        <v>4.26</v>
      </c>
      <c r="U11" s="9" t="s">
        <v>48</v>
      </c>
      <c r="V11" s="9" t="s">
        <v>48</v>
      </c>
      <c r="W11" s="10">
        <v>8</v>
      </c>
      <c r="X11" s="10">
        <v>8</v>
      </c>
      <c r="Y11" s="8">
        <f t="shared" si="0"/>
        <v>16</v>
      </c>
      <c r="Z11" s="9">
        <v>52.18</v>
      </c>
      <c r="AA11" s="9">
        <v>100</v>
      </c>
      <c r="AB11" s="9">
        <f t="shared" si="1"/>
        <v>1.9164430816404754</v>
      </c>
      <c r="AC11" s="9">
        <f t="shared" si="2"/>
        <v>81.889612878497502</v>
      </c>
      <c r="AD11" s="9">
        <f t="shared" si="2"/>
        <v>62.035262552702186</v>
      </c>
      <c r="AE11" s="9">
        <f t="shared" si="2"/>
        <v>4.8486009965504024</v>
      </c>
      <c r="AF11" s="9">
        <f t="shared" si="2"/>
        <v>8.1640475277884246</v>
      </c>
      <c r="AG11" s="9">
        <f t="shared" si="3"/>
        <v>13.713914575714568</v>
      </c>
      <c r="AH11" s="9">
        <f t="shared" si="3"/>
        <v>23.091413475313857</v>
      </c>
      <c r="AI11" s="11"/>
      <c r="AJ11" s="11"/>
      <c r="AK11">
        <f t="shared" si="4"/>
        <v>-24.245260940791006</v>
      </c>
      <c r="AL11">
        <f t="shared" si="5"/>
        <v>10.93210501666865</v>
      </c>
      <c r="AM11">
        <f t="shared" si="8"/>
        <v>21.426925832670555</v>
      </c>
      <c r="AN11">
        <f t="shared" si="6"/>
        <v>-45.672186773461561</v>
      </c>
      <c r="AO11">
        <f t="shared" si="7"/>
        <v>-2.8183351081204506</v>
      </c>
    </row>
    <row r="12" spans="1:41" x14ac:dyDescent="0.25">
      <c r="A12" s="9" t="s">
        <v>41</v>
      </c>
      <c r="B12" s="9" t="s">
        <v>54</v>
      </c>
      <c r="C12" s="9" t="s">
        <v>43</v>
      </c>
      <c r="D12" s="9" t="s">
        <v>59</v>
      </c>
      <c r="E12" s="9" t="s">
        <v>45</v>
      </c>
      <c r="F12" s="9"/>
      <c r="G12" s="9">
        <v>1</v>
      </c>
      <c r="H12" s="9" t="s">
        <v>46</v>
      </c>
      <c r="I12" s="9">
        <v>25</v>
      </c>
      <c r="J12" s="9">
        <v>60</v>
      </c>
      <c r="K12" s="9">
        <v>60</v>
      </c>
      <c r="L12" s="9" t="s">
        <v>47</v>
      </c>
      <c r="M12" s="9">
        <v>12</v>
      </c>
      <c r="N12" s="9">
        <v>1</v>
      </c>
      <c r="O12" s="9">
        <v>60</v>
      </c>
      <c r="P12" s="9">
        <v>3</v>
      </c>
      <c r="Q12" s="9">
        <v>42.73</v>
      </c>
      <c r="R12" s="9">
        <v>32.369999999999997</v>
      </c>
      <c r="S12" s="9">
        <v>2.5299999999999998</v>
      </c>
      <c r="T12" s="9">
        <v>1.84</v>
      </c>
      <c r="U12" s="9" t="s">
        <v>48</v>
      </c>
      <c r="V12" s="9" t="s">
        <v>48</v>
      </c>
      <c r="W12" s="10">
        <v>8</v>
      </c>
      <c r="X12" s="10">
        <v>8</v>
      </c>
      <c r="Y12" s="8">
        <f t="shared" si="0"/>
        <v>16</v>
      </c>
      <c r="Z12" s="9">
        <v>52.18</v>
      </c>
      <c r="AA12" s="9">
        <v>100</v>
      </c>
      <c r="AB12" s="9">
        <f t="shared" si="1"/>
        <v>1.9164430816404754</v>
      </c>
      <c r="AC12" s="9">
        <f t="shared" si="2"/>
        <v>81.889612878497502</v>
      </c>
      <c r="AD12" s="9">
        <f t="shared" si="2"/>
        <v>62.035262552702186</v>
      </c>
      <c r="AE12" s="9">
        <f t="shared" si="2"/>
        <v>4.8486009965504024</v>
      </c>
      <c r="AF12" s="9">
        <f t="shared" si="2"/>
        <v>3.5262552702184751</v>
      </c>
      <c r="AG12" s="9">
        <f t="shared" si="3"/>
        <v>13.713914575714568</v>
      </c>
      <c r="AH12" s="9">
        <f t="shared" si="3"/>
        <v>9.9737560550651416</v>
      </c>
      <c r="AI12" s="11"/>
      <c r="AJ12" s="11"/>
      <c r="AK12">
        <f t="shared" si="4"/>
        <v>-24.245260940791006</v>
      </c>
      <c r="AL12">
        <f t="shared" si="5"/>
        <v>6.2177997272328476</v>
      </c>
      <c r="AM12">
        <f t="shared" si="8"/>
        <v>12.186887465376381</v>
      </c>
      <c r="AN12">
        <f t="shared" si="6"/>
        <v>-36.432148406167386</v>
      </c>
      <c r="AO12">
        <f t="shared" si="7"/>
        <v>-12.058373475414625</v>
      </c>
    </row>
    <row r="13" spans="1:41" x14ac:dyDescent="0.25">
      <c r="A13" s="9" t="s">
        <v>41</v>
      </c>
      <c r="B13" s="9" t="s">
        <v>54</v>
      </c>
      <c r="C13" s="9" t="s">
        <v>43</v>
      </c>
      <c r="D13" s="9" t="s">
        <v>60</v>
      </c>
      <c r="E13" s="9" t="s">
        <v>45</v>
      </c>
      <c r="F13" s="9"/>
      <c r="G13" s="9">
        <v>1</v>
      </c>
      <c r="H13" s="9" t="s">
        <v>46</v>
      </c>
      <c r="I13" s="9">
        <v>25</v>
      </c>
      <c r="J13" s="9">
        <v>60</v>
      </c>
      <c r="K13" s="9">
        <v>60</v>
      </c>
      <c r="L13" s="9" t="s">
        <v>47</v>
      </c>
      <c r="M13" s="9">
        <v>12</v>
      </c>
      <c r="N13" s="9">
        <v>1</v>
      </c>
      <c r="O13" s="9">
        <v>60</v>
      </c>
      <c r="P13" s="9">
        <v>3</v>
      </c>
      <c r="Q13" s="9">
        <v>42.73</v>
      </c>
      <c r="R13" s="9">
        <v>30.98</v>
      </c>
      <c r="S13" s="9">
        <v>2.5299999999999998</v>
      </c>
      <c r="T13" s="9">
        <v>5.3</v>
      </c>
      <c r="U13" s="9" t="s">
        <v>48</v>
      </c>
      <c r="V13" s="9" t="s">
        <v>48</v>
      </c>
      <c r="W13" s="10">
        <v>8</v>
      </c>
      <c r="X13" s="10">
        <v>8</v>
      </c>
      <c r="Y13" s="8">
        <f t="shared" si="0"/>
        <v>16</v>
      </c>
      <c r="Z13" s="9">
        <v>52.18</v>
      </c>
      <c r="AA13" s="9">
        <v>100</v>
      </c>
      <c r="AB13" s="9">
        <f t="shared" si="1"/>
        <v>1.9164430816404754</v>
      </c>
      <c r="AC13" s="9">
        <f t="shared" si="2"/>
        <v>81.889612878497502</v>
      </c>
      <c r="AD13" s="9">
        <f t="shared" si="2"/>
        <v>59.371406669221926</v>
      </c>
      <c r="AE13" s="9">
        <f t="shared" si="2"/>
        <v>4.8486009965504024</v>
      </c>
      <c r="AF13" s="9">
        <f t="shared" si="2"/>
        <v>10.157148332694518</v>
      </c>
      <c r="AG13" s="9">
        <f t="shared" si="3"/>
        <v>13.713914575714568</v>
      </c>
      <c r="AH13" s="9">
        <f t="shared" si="3"/>
        <v>28.728753854263719</v>
      </c>
      <c r="AI13" s="11"/>
      <c r="AJ13" s="11"/>
      <c r="AK13">
        <f t="shared" si="4"/>
        <v>-27.498244792885551</v>
      </c>
      <c r="AL13">
        <f t="shared" si="5"/>
        <v>13.125306049969565</v>
      </c>
      <c r="AM13">
        <f t="shared" si="8"/>
        <v>25.725599857940345</v>
      </c>
      <c r="AN13">
        <f t="shared" si="6"/>
        <v>-53.223844650825896</v>
      </c>
      <c r="AO13">
        <f t="shared" si="7"/>
        <v>-1.7726449349452054</v>
      </c>
    </row>
    <row r="14" spans="1:41" x14ac:dyDescent="0.25">
      <c r="A14" s="9" t="s">
        <v>41</v>
      </c>
      <c r="B14" s="9" t="s">
        <v>54</v>
      </c>
      <c r="C14" s="9" t="s">
        <v>43</v>
      </c>
      <c r="D14" s="9" t="s">
        <v>61</v>
      </c>
      <c r="E14" s="9" t="s">
        <v>45</v>
      </c>
      <c r="F14" s="9"/>
      <c r="G14" s="9">
        <v>1</v>
      </c>
      <c r="H14" s="9" t="s">
        <v>46</v>
      </c>
      <c r="I14" s="9">
        <v>25</v>
      </c>
      <c r="J14" s="9">
        <v>60</v>
      </c>
      <c r="K14" s="9">
        <v>60</v>
      </c>
      <c r="L14" s="9" t="s">
        <v>47</v>
      </c>
      <c r="M14" s="9">
        <v>12</v>
      </c>
      <c r="N14" s="9">
        <v>1</v>
      </c>
      <c r="O14" s="9">
        <v>60</v>
      </c>
      <c r="P14" s="9">
        <v>3</v>
      </c>
      <c r="Q14" s="9">
        <v>42.73</v>
      </c>
      <c r="R14" s="9">
        <v>30.29</v>
      </c>
      <c r="S14" s="9">
        <v>2.5299999999999998</v>
      </c>
      <c r="T14" s="9">
        <v>3</v>
      </c>
      <c r="U14" s="9" t="s">
        <v>48</v>
      </c>
      <c r="V14" s="9" t="s">
        <v>48</v>
      </c>
      <c r="W14" s="10">
        <v>8</v>
      </c>
      <c r="X14" s="10">
        <v>8</v>
      </c>
      <c r="Y14" s="8">
        <f t="shared" si="0"/>
        <v>16</v>
      </c>
      <c r="Z14" s="9">
        <v>52.18</v>
      </c>
      <c r="AA14" s="9">
        <v>100</v>
      </c>
      <c r="AB14" s="9">
        <f t="shared" si="1"/>
        <v>1.9164430816404754</v>
      </c>
      <c r="AC14" s="9">
        <f t="shared" si="2"/>
        <v>81.889612878497502</v>
      </c>
      <c r="AD14" s="9">
        <f t="shared" si="2"/>
        <v>58.049060942889994</v>
      </c>
      <c r="AE14" s="9">
        <f t="shared" si="2"/>
        <v>4.8486009965504024</v>
      </c>
      <c r="AF14" s="9">
        <f t="shared" si="2"/>
        <v>5.7493292449214266</v>
      </c>
      <c r="AG14" s="9">
        <f t="shared" si="3"/>
        <v>13.713914575714568</v>
      </c>
      <c r="AH14" s="9">
        <f t="shared" si="3"/>
        <v>16.261558785432296</v>
      </c>
      <c r="AI14" s="11"/>
      <c r="AJ14" s="11"/>
      <c r="AK14">
        <f t="shared" si="4"/>
        <v>-29.113035338169901</v>
      </c>
      <c r="AL14">
        <f t="shared" si="5"/>
        <v>8.1797347928173583</v>
      </c>
      <c r="AM14">
        <f t="shared" si="8"/>
        <v>16.032280193922023</v>
      </c>
      <c r="AN14">
        <f t="shared" si="6"/>
        <v>-45.145315532091928</v>
      </c>
      <c r="AO14">
        <f t="shared" si="7"/>
        <v>-13.080755144247878</v>
      </c>
    </row>
    <row r="15" spans="1:41" x14ac:dyDescent="0.25">
      <c r="A15" t="s">
        <v>62</v>
      </c>
      <c r="B15" t="s">
        <v>42</v>
      </c>
      <c r="C15" t="s">
        <v>43</v>
      </c>
      <c r="D15" t="s">
        <v>63</v>
      </c>
      <c r="E15" t="s">
        <v>64</v>
      </c>
      <c r="F15" s="8">
        <v>114</v>
      </c>
      <c r="G15">
        <v>1</v>
      </c>
      <c r="H15" s="8" t="s">
        <v>65</v>
      </c>
      <c r="I15" t="s">
        <v>66</v>
      </c>
      <c r="J15" t="s">
        <v>67</v>
      </c>
      <c r="K15">
        <v>90</v>
      </c>
      <c r="L15" t="s">
        <v>68</v>
      </c>
      <c r="M15">
        <v>11</v>
      </c>
      <c r="N15">
        <v>1</v>
      </c>
      <c r="O15">
        <v>60</v>
      </c>
      <c r="P15">
        <v>3</v>
      </c>
      <c r="Q15">
        <v>30.18</v>
      </c>
      <c r="R15">
        <v>20.74</v>
      </c>
      <c r="S15">
        <f t="shared" ref="S15:S20" si="9">2*0.47</f>
        <v>0.94</v>
      </c>
      <c r="T15">
        <v>1.4</v>
      </c>
      <c r="U15" t="s">
        <v>69</v>
      </c>
      <c r="V15" t="s">
        <v>69</v>
      </c>
      <c r="W15" s="8">
        <v>9</v>
      </c>
      <c r="X15" s="8">
        <v>9</v>
      </c>
      <c r="Y15" s="8">
        <f t="shared" si="0"/>
        <v>18</v>
      </c>
      <c r="Z15">
        <v>42.3</v>
      </c>
      <c r="AA15">
        <v>100</v>
      </c>
      <c r="AB15">
        <f t="shared" si="1"/>
        <v>2.3640661938534282</v>
      </c>
      <c r="AC15">
        <f t="shared" si="2"/>
        <v>71.347517730496463</v>
      </c>
      <c r="AD15">
        <f t="shared" si="2"/>
        <v>49.030732860520096</v>
      </c>
      <c r="AE15">
        <f t="shared" si="2"/>
        <v>2.2222222222222223</v>
      </c>
      <c r="AF15">
        <f t="shared" si="2"/>
        <v>3.3096926713947994</v>
      </c>
      <c r="AG15">
        <f t="shared" si="3"/>
        <v>6.666666666666667</v>
      </c>
      <c r="AH15">
        <f t="shared" si="3"/>
        <v>9.9290780141843982</v>
      </c>
      <c r="AI15" s="11"/>
      <c r="AJ15" s="11"/>
      <c r="AK15">
        <f t="shared" si="4"/>
        <v>-31.278992710404246</v>
      </c>
      <c r="AL15">
        <f t="shared" si="5"/>
        <v>5.1088313030402936</v>
      </c>
      <c r="AM15">
        <f t="shared" si="8"/>
        <v>10.013309353958975</v>
      </c>
      <c r="AN15">
        <f t="shared" si="6"/>
        <v>-41.29230206436322</v>
      </c>
      <c r="AO15">
        <f t="shared" si="7"/>
        <v>-21.265683356445273</v>
      </c>
    </row>
    <row r="16" spans="1:41" x14ac:dyDescent="0.25">
      <c r="A16" t="s">
        <v>62</v>
      </c>
      <c r="B16" t="s">
        <v>42</v>
      </c>
      <c r="C16" t="s">
        <v>43</v>
      </c>
      <c r="D16" t="s">
        <v>70</v>
      </c>
      <c r="E16" t="s">
        <v>64</v>
      </c>
      <c r="F16" s="8">
        <v>114</v>
      </c>
      <c r="G16">
        <v>1</v>
      </c>
      <c r="H16" s="8" t="s">
        <v>65</v>
      </c>
      <c r="I16" t="s">
        <v>66</v>
      </c>
      <c r="J16" t="s">
        <v>67</v>
      </c>
      <c r="K16">
        <v>90</v>
      </c>
      <c r="L16" t="s">
        <v>68</v>
      </c>
      <c r="M16">
        <v>11</v>
      </c>
      <c r="N16">
        <v>1</v>
      </c>
      <c r="O16">
        <v>60</v>
      </c>
      <c r="P16">
        <v>3</v>
      </c>
      <c r="Q16">
        <v>30.18</v>
      </c>
      <c r="R16">
        <v>20.04</v>
      </c>
      <c r="S16">
        <f t="shared" si="9"/>
        <v>0.94</v>
      </c>
      <c r="T16">
        <v>1.86</v>
      </c>
      <c r="U16" t="s">
        <v>69</v>
      </c>
      <c r="V16" t="s">
        <v>69</v>
      </c>
      <c r="W16" s="8">
        <v>9</v>
      </c>
      <c r="X16" s="8">
        <v>9</v>
      </c>
      <c r="Y16" s="8">
        <f t="shared" si="0"/>
        <v>18</v>
      </c>
      <c r="Z16">
        <v>42.3</v>
      </c>
      <c r="AA16">
        <v>100</v>
      </c>
      <c r="AB16">
        <f t="shared" si="1"/>
        <v>2.3640661938534282</v>
      </c>
      <c r="AC16">
        <f t="shared" si="2"/>
        <v>71.347517730496463</v>
      </c>
      <c r="AD16">
        <f t="shared" si="2"/>
        <v>47.375886524822697</v>
      </c>
      <c r="AE16">
        <f t="shared" si="2"/>
        <v>2.2222222222222223</v>
      </c>
      <c r="AF16">
        <f t="shared" si="2"/>
        <v>4.3971631205673765</v>
      </c>
      <c r="AG16">
        <f t="shared" si="3"/>
        <v>6.666666666666667</v>
      </c>
      <c r="AH16">
        <f t="shared" si="3"/>
        <v>13.191489361702128</v>
      </c>
      <c r="AI16" s="11"/>
      <c r="AJ16" s="11"/>
      <c r="AK16">
        <f t="shared" si="4"/>
        <v>-33.598409542743546</v>
      </c>
      <c r="AL16">
        <f t="shared" si="5"/>
        <v>6.5007832418777971</v>
      </c>
      <c r="AM16">
        <f t="shared" si="8"/>
        <v>12.741535154080482</v>
      </c>
      <c r="AN16">
        <f t="shared" si="6"/>
        <v>-46.339944696824027</v>
      </c>
      <c r="AO16">
        <f t="shared" si="7"/>
        <v>-20.856874388663066</v>
      </c>
    </row>
    <row r="17" spans="1:41" x14ac:dyDescent="0.25">
      <c r="A17" t="s">
        <v>62</v>
      </c>
      <c r="B17" t="s">
        <v>42</v>
      </c>
      <c r="C17" t="s">
        <v>43</v>
      </c>
      <c r="D17" t="s">
        <v>71</v>
      </c>
      <c r="E17" t="s">
        <v>64</v>
      </c>
      <c r="F17" s="8">
        <v>114</v>
      </c>
      <c r="G17">
        <v>1</v>
      </c>
      <c r="H17" s="8" t="s">
        <v>65</v>
      </c>
      <c r="I17" t="s">
        <v>66</v>
      </c>
      <c r="J17" t="s">
        <v>67</v>
      </c>
      <c r="K17">
        <v>90</v>
      </c>
      <c r="L17" t="s">
        <v>68</v>
      </c>
      <c r="M17">
        <v>11</v>
      </c>
      <c r="N17">
        <v>1</v>
      </c>
      <c r="O17">
        <v>60</v>
      </c>
      <c r="P17">
        <v>3</v>
      </c>
      <c r="Q17">
        <v>30.18</v>
      </c>
      <c r="R17">
        <v>18.88</v>
      </c>
      <c r="S17">
        <f t="shared" si="9"/>
        <v>0.94</v>
      </c>
      <c r="T17">
        <v>1.64</v>
      </c>
      <c r="U17" t="s">
        <v>69</v>
      </c>
      <c r="V17" t="s">
        <v>69</v>
      </c>
      <c r="W17" s="8">
        <v>9</v>
      </c>
      <c r="X17" s="8">
        <v>9</v>
      </c>
      <c r="Y17" s="8">
        <f t="shared" si="0"/>
        <v>18</v>
      </c>
      <c r="Z17">
        <v>42.3</v>
      </c>
      <c r="AA17">
        <v>100</v>
      </c>
      <c r="AB17">
        <f t="shared" si="1"/>
        <v>2.3640661938534282</v>
      </c>
      <c r="AC17">
        <f t="shared" si="2"/>
        <v>71.347517730496463</v>
      </c>
      <c r="AD17">
        <f t="shared" si="2"/>
        <v>44.633569739952719</v>
      </c>
      <c r="AE17">
        <f t="shared" si="2"/>
        <v>2.2222222222222223</v>
      </c>
      <c r="AF17">
        <f t="shared" si="2"/>
        <v>3.877068557919622</v>
      </c>
      <c r="AG17">
        <f t="shared" si="3"/>
        <v>6.666666666666667</v>
      </c>
      <c r="AH17">
        <f t="shared" si="3"/>
        <v>11.631205673758867</v>
      </c>
      <c r="AI17" s="11"/>
      <c r="AJ17" s="11"/>
      <c r="AK17">
        <f t="shared" si="4"/>
        <v>-37.442014579191522</v>
      </c>
      <c r="AL17">
        <f t="shared" si="5"/>
        <v>5.7728266251223781</v>
      </c>
      <c r="AM17">
        <f t="shared" si="8"/>
        <v>11.314740185239861</v>
      </c>
      <c r="AN17">
        <f t="shared" si="6"/>
        <v>-48.756754764431385</v>
      </c>
      <c r="AO17">
        <f t="shared" si="7"/>
        <v>-26.127274393951659</v>
      </c>
    </row>
    <row r="18" spans="1:41" x14ac:dyDescent="0.25">
      <c r="A18" s="9" t="s">
        <v>62</v>
      </c>
      <c r="B18" s="9" t="s">
        <v>42</v>
      </c>
      <c r="C18" t="s">
        <v>43</v>
      </c>
      <c r="D18" s="9" t="s">
        <v>72</v>
      </c>
      <c r="E18" s="9" t="s">
        <v>64</v>
      </c>
      <c r="F18" s="9"/>
      <c r="G18" s="10">
        <v>1</v>
      </c>
      <c r="H18" s="8" t="s">
        <v>65</v>
      </c>
      <c r="I18" s="10" t="s">
        <v>66</v>
      </c>
      <c r="J18" s="9" t="s">
        <v>67</v>
      </c>
      <c r="K18">
        <v>90</v>
      </c>
      <c r="L18" t="s">
        <v>68</v>
      </c>
      <c r="M18" s="9">
        <v>11</v>
      </c>
      <c r="N18" s="9">
        <v>1</v>
      </c>
      <c r="O18" s="9">
        <v>60</v>
      </c>
      <c r="P18" s="9">
        <v>3</v>
      </c>
      <c r="Q18" s="9">
        <v>30.18</v>
      </c>
      <c r="R18" s="9">
        <v>23.3</v>
      </c>
      <c r="S18" s="9">
        <f t="shared" si="9"/>
        <v>0.94</v>
      </c>
      <c r="T18" s="9">
        <v>2.56</v>
      </c>
      <c r="U18" s="9" t="s">
        <v>69</v>
      </c>
      <c r="V18" s="9" t="s">
        <v>69</v>
      </c>
      <c r="W18" s="8">
        <v>9</v>
      </c>
      <c r="X18" s="8">
        <v>9</v>
      </c>
      <c r="Y18" s="8">
        <f t="shared" si="0"/>
        <v>18</v>
      </c>
      <c r="Z18" s="9">
        <v>42.3</v>
      </c>
      <c r="AA18" s="9">
        <v>100</v>
      </c>
      <c r="AB18" s="9">
        <f t="shared" si="1"/>
        <v>2.3640661938534282</v>
      </c>
      <c r="AC18">
        <f t="shared" si="2"/>
        <v>71.347517730496463</v>
      </c>
      <c r="AD18">
        <f t="shared" si="2"/>
        <v>55.082742316784881</v>
      </c>
      <c r="AE18">
        <f t="shared" si="2"/>
        <v>2.2222222222222223</v>
      </c>
      <c r="AF18">
        <f t="shared" si="2"/>
        <v>6.0520094562647762</v>
      </c>
      <c r="AG18">
        <f t="shared" si="3"/>
        <v>6.666666666666667</v>
      </c>
      <c r="AH18">
        <f t="shared" si="3"/>
        <v>18.156028368794328</v>
      </c>
      <c r="AI18" s="11"/>
      <c r="AJ18" s="11"/>
      <c r="AK18">
        <f t="shared" si="4"/>
        <v>-22.79655400927766</v>
      </c>
      <c r="AL18">
        <f t="shared" si="5"/>
        <v>8.8166849216976964</v>
      </c>
      <c r="AM18">
        <f t="shared" si="8"/>
        <v>17.280702446527485</v>
      </c>
      <c r="AN18">
        <f t="shared" si="6"/>
        <v>-40.077256455805141</v>
      </c>
      <c r="AO18">
        <f t="shared" si="7"/>
        <v>-5.515851562750175</v>
      </c>
    </row>
    <row r="19" spans="1:41" x14ac:dyDescent="0.25">
      <c r="A19" s="9" t="s">
        <v>62</v>
      </c>
      <c r="B19" s="9" t="s">
        <v>42</v>
      </c>
      <c r="C19" t="s">
        <v>43</v>
      </c>
      <c r="D19" s="9" t="s">
        <v>73</v>
      </c>
      <c r="E19" s="9" t="s">
        <v>64</v>
      </c>
      <c r="F19" s="9"/>
      <c r="G19" s="10">
        <v>1</v>
      </c>
      <c r="H19" s="8" t="s">
        <v>65</v>
      </c>
      <c r="I19" s="10" t="s">
        <v>66</v>
      </c>
      <c r="J19" s="9" t="s">
        <v>67</v>
      </c>
      <c r="K19">
        <v>90</v>
      </c>
      <c r="L19" t="s">
        <v>68</v>
      </c>
      <c r="M19" s="9">
        <v>11</v>
      </c>
      <c r="N19" s="9">
        <v>1</v>
      </c>
      <c r="O19" s="9">
        <v>60</v>
      </c>
      <c r="P19" s="9">
        <v>3</v>
      </c>
      <c r="Q19" s="9">
        <v>30.18</v>
      </c>
      <c r="R19" s="9">
        <v>23.19</v>
      </c>
      <c r="S19" s="9">
        <f t="shared" si="9"/>
        <v>0.94</v>
      </c>
      <c r="T19" s="9">
        <v>1.86</v>
      </c>
      <c r="U19" s="9" t="s">
        <v>69</v>
      </c>
      <c r="V19" s="9" t="s">
        <v>69</v>
      </c>
      <c r="W19" s="8">
        <v>9</v>
      </c>
      <c r="X19" s="8">
        <v>9</v>
      </c>
      <c r="Y19" s="8">
        <f t="shared" si="0"/>
        <v>18</v>
      </c>
      <c r="Z19" s="9">
        <v>42.3</v>
      </c>
      <c r="AA19" s="9">
        <v>100</v>
      </c>
      <c r="AB19" s="9">
        <f t="shared" si="1"/>
        <v>2.3640661938534282</v>
      </c>
      <c r="AC19">
        <f t="shared" si="2"/>
        <v>71.347517730496463</v>
      </c>
      <c r="AD19">
        <f t="shared" si="2"/>
        <v>54.822695035461003</v>
      </c>
      <c r="AE19">
        <f t="shared" si="2"/>
        <v>2.2222222222222223</v>
      </c>
      <c r="AF19">
        <f t="shared" si="2"/>
        <v>4.3971631205673765</v>
      </c>
      <c r="AG19">
        <f t="shared" si="3"/>
        <v>6.666666666666667</v>
      </c>
      <c r="AH19">
        <f t="shared" si="3"/>
        <v>13.191489361702128</v>
      </c>
      <c r="AI19" s="11"/>
      <c r="AJ19" s="11"/>
      <c r="AK19">
        <f t="shared" si="4"/>
        <v>-23.161033797216696</v>
      </c>
      <c r="AL19">
        <f t="shared" si="5"/>
        <v>6.6113945997504491</v>
      </c>
      <c r="AM19">
        <f t="shared" si="8"/>
        <v>12.95833341551088</v>
      </c>
      <c r="AN19">
        <f t="shared" si="6"/>
        <v>-36.119367212727575</v>
      </c>
      <c r="AO19">
        <f t="shared" si="7"/>
        <v>-10.202700381705816</v>
      </c>
    </row>
    <row r="20" spans="1:41" x14ac:dyDescent="0.25">
      <c r="A20" s="9" t="s">
        <v>62</v>
      </c>
      <c r="B20" s="9" t="s">
        <v>42</v>
      </c>
      <c r="C20" t="s">
        <v>43</v>
      </c>
      <c r="D20" s="9" t="s">
        <v>74</v>
      </c>
      <c r="E20" s="9" t="s">
        <v>64</v>
      </c>
      <c r="F20" s="9"/>
      <c r="G20" s="10">
        <v>1</v>
      </c>
      <c r="H20" s="8" t="s">
        <v>65</v>
      </c>
      <c r="I20" s="10" t="s">
        <v>66</v>
      </c>
      <c r="J20" s="9" t="s">
        <v>67</v>
      </c>
      <c r="K20">
        <v>90</v>
      </c>
      <c r="L20" t="s">
        <v>68</v>
      </c>
      <c r="M20" s="9">
        <v>11</v>
      </c>
      <c r="N20" s="9">
        <v>1</v>
      </c>
      <c r="O20" s="9">
        <v>60</v>
      </c>
      <c r="P20" s="9">
        <v>3</v>
      </c>
      <c r="Q20" s="9">
        <v>30.18</v>
      </c>
      <c r="R20" s="9">
        <v>22.49</v>
      </c>
      <c r="S20" s="9">
        <f t="shared" si="9"/>
        <v>0.94</v>
      </c>
      <c r="T20" s="9">
        <v>2.1</v>
      </c>
      <c r="U20" s="9" t="s">
        <v>69</v>
      </c>
      <c r="V20" s="9" t="s">
        <v>69</v>
      </c>
      <c r="W20" s="8">
        <v>9</v>
      </c>
      <c r="X20" s="8">
        <v>9</v>
      </c>
      <c r="Y20" s="8">
        <f t="shared" si="0"/>
        <v>18</v>
      </c>
      <c r="Z20" s="9">
        <v>42.3</v>
      </c>
      <c r="AA20" s="9">
        <v>100</v>
      </c>
      <c r="AB20" s="9">
        <f t="shared" si="1"/>
        <v>2.3640661938534282</v>
      </c>
      <c r="AC20">
        <f t="shared" si="2"/>
        <v>71.347517730496463</v>
      </c>
      <c r="AD20">
        <f t="shared" si="2"/>
        <v>53.167848699763596</v>
      </c>
      <c r="AE20">
        <f t="shared" si="2"/>
        <v>2.2222222222222223</v>
      </c>
      <c r="AF20">
        <f t="shared" si="2"/>
        <v>4.9645390070921991</v>
      </c>
      <c r="AG20">
        <f t="shared" si="3"/>
        <v>6.666666666666667</v>
      </c>
      <c r="AH20">
        <f t="shared" si="3"/>
        <v>14.893617021276597</v>
      </c>
      <c r="AI20" s="11"/>
      <c r="AJ20" s="11"/>
      <c r="AK20">
        <f t="shared" si="4"/>
        <v>-25.480450629556007</v>
      </c>
      <c r="AL20">
        <f t="shared" si="5"/>
        <v>7.335147081924724</v>
      </c>
      <c r="AM20">
        <f t="shared" si="8"/>
        <v>14.376888280572459</v>
      </c>
      <c r="AN20">
        <f t="shared" si="6"/>
        <v>-39.857338910128462</v>
      </c>
      <c r="AO20">
        <f t="shared" si="7"/>
        <v>-11.103562348983548</v>
      </c>
    </row>
    <row r="21" spans="1:41" s="9" customFormat="1" x14ac:dyDescent="0.25">
      <c r="A21" t="s">
        <v>62</v>
      </c>
      <c r="B21" t="s">
        <v>54</v>
      </c>
      <c r="C21" t="s">
        <v>43</v>
      </c>
      <c r="D21" t="s">
        <v>63</v>
      </c>
      <c r="E21" t="s">
        <v>64</v>
      </c>
      <c r="F21" s="8">
        <v>115</v>
      </c>
      <c r="G21">
        <v>1</v>
      </c>
      <c r="H21" s="8" t="s">
        <v>65</v>
      </c>
      <c r="I21" t="s">
        <v>66</v>
      </c>
      <c r="J21" t="s">
        <v>67</v>
      </c>
      <c r="K21">
        <v>90</v>
      </c>
      <c r="L21" t="s">
        <v>68</v>
      </c>
      <c r="M21">
        <v>11</v>
      </c>
      <c r="N21">
        <v>1</v>
      </c>
      <c r="O21">
        <v>60</v>
      </c>
      <c r="P21">
        <v>3</v>
      </c>
      <c r="Q21">
        <v>25.25</v>
      </c>
      <c r="R21">
        <v>18.47</v>
      </c>
      <c r="S21">
        <v>1.1499999999999999</v>
      </c>
      <c r="T21">
        <v>1.77</v>
      </c>
      <c r="U21" t="s">
        <v>69</v>
      </c>
      <c r="V21" t="s">
        <v>69</v>
      </c>
      <c r="W21" s="8">
        <v>9</v>
      </c>
      <c r="X21" s="8">
        <v>9</v>
      </c>
      <c r="Y21" s="8">
        <f t="shared" si="0"/>
        <v>18</v>
      </c>
      <c r="Z21">
        <v>34.369999999999997</v>
      </c>
      <c r="AA21">
        <v>100</v>
      </c>
      <c r="AB21">
        <f t="shared" si="1"/>
        <v>2.9095141111434391</v>
      </c>
      <c r="AC21">
        <f t="shared" si="2"/>
        <v>73.465231306371834</v>
      </c>
      <c r="AD21">
        <f t="shared" si="2"/>
        <v>53.738725632819317</v>
      </c>
      <c r="AE21">
        <f t="shared" si="2"/>
        <v>3.3459412278149547</v>
      </c>
      <c r="AF21">
        <f t="shared" si="2"/>
        <v>5.1498399767238876</v>
      </c>
      <c r="AG21">
        <f t="shared" si="3"/>
        <v>10.037823683444865</v>
      </c>
      <c r="AH21">
        <f t="shared" si="3"/>
        <v>15.449519930171663</v>
      </c>
      <c r="AI21" s="11"/>
      <c r="AJ21" s="11"/>
      <c r="AK21">
        <f t="shared" si="4"/>
        <v>-26.851485148514854</v>
      </c>
      <c r="AL21">
        <f t="shared" si="5"/>
        <v>7.7612959098736116</v>
      </c>
      <c r="AM21">
        <f t="shared" si="8"/>
        <v>15.212139983352278</v>
      </c>
      <c r="AN21">
        <f t="shared" si="6"/>
        <v>-42.063625131867134</v>
      </c>
      <c r="AO21">
        <f t="shared" si="7"/>
        <v>-11.639345165162576</v>
      </c>
    </row>
    <row r="22" spans="1:41" x14ac:dyDescent="0.25">
      <c r="A22" s="9" t="s">
        <v>62</v>
      </c>
      <c r="B22" s="9" t="s">
        <v>54</v>
      </c>
      <c r="C22" t="s">
        <v>43</v>
      </c>
      <c r="D22" s="9" t="s">
        <v>74</v>
      </c>
      <c r="E22" s="9" t="s">
        <v>64</v>
      </c>
      <c r="F22" s="9"/>
      <c r="G22" s="10">
        <v>1</v>
      </c>
      <c r="H22" s="8" t="s">
        <v>65</v>
      </c>
      <c r="I22" s="10" t="s">
        <v>66</v>
      </c>
      <c r="J22" s="9" t="s">
        <v>67</v>
      </c>
      <c r="K22">
        <v>90</v>
      </c>
      <c r="L22" t="s">
        <v>68</v>
      </c>
      <c r="M22" s="9">
        <v>11</v>
      </c>
      <c r="N22" s="9">
        <v>1</v>
      </c>
      <c r="O22" s="9">
        <v>60</v>
      </c>
      <c r="P22" s="9">
        <v>3</v>
      </c>
      <c r="Q22" s="9">
        <v>25.25</v>
      </c>
      <c r="R22" s="9">
        <v>20.32</v>
      </c>
      <c r="S22" s="9">
        <v>1.1499999999999999</v>
      </c>
      <c r="T22" s="9">
        <v>1.39</v>
      </c>
      <c r="U22" s="9" t="s">
        <v>69</v>
      </c>
      <c r="V22" s="9" t="s">
        <v>69</v>
      </c>
      <c r="W22" s="8">
        <v>9</v>
      </c>
      <c r="X22" s="8">
        <v>9</v>
      </c>
      <c r="Y22" s="8">
        <f t="shared" si="0"/>
        <v>18</v>
      </c>
      <c r="Z22" s="9">
        <v>34.369999999999997</v>
      </c>
      <c r="AA22" s="9">
        <v>100</v>
      </c>
      <c r="AB22" s="9">
        <f t="shared" si="1"/>
        <v>2.9095141111434391</v>
      </c>
      <c r="AC22">
        <f t="shared" si="2"/>
        <v>73.465231306371834</v>
      </c>
      <c r="AD22">
        <f t="shared" si="2"/>
        <v>59.121326738434682</v>
      </c>
      <c r="AE22">
        <f t="shared" si="2"/>
        <v>3.3459412278149547</v>
      </c>
      <c r="AF22">
        <f t="shared" si="2"/>
        <v>4.0442246144893801</v>
      </c>
      <c r="AG22">
        <f t="shared" si="3"/>
        <v>10.037823683444865</v>
      </c>
      <c r="AH22">
        <f t="shared" si="3"/>
        <v>12.13267384346814</v>
      </c>
      <c r="AI22" s="11"/>
      <c r="AJ22" s="11"/>
      <c r="AK22">
        <f t="shared" si="4"/>
        <v>-19.524752475247524</v>
      </c>
      <c r="AL22">
        <f t="shared" si="5"/>
        <v>6.6134891786373577</v>
      </c>
      <c r="AM22">
        <f t="shared" si="8"/>
        <v>12.962438790129221</v>
      </c>
      <c r="AN22">
        <f t="shared" si="6"/>
        <v>-32.487191265376744</v>
      </c>
      <c r="AO22">
        <f t="shared" si="7"/>
        <v>-6.562313685118303</v>
      </c>
    </row>
    <row r="23" spans="1:41" x14ac:dyDescent="0.25">
      <c r="A23" t="s">
        <v>62</v>
      </c>
      <c r="B23" t="s">
        <v>75</v>
      </c>
      <c r="C23" t="s">
        <v>43</v>
      </c>
      <c r="D23" t="s">
        <v>63</v>
      </c>
      <c r="E23" t="s">
        <v>64</v>
      </c>
      <c r="F23" s="8">
        <v>116</v>
      </c>
      <c r="G23">
        <v>1</v>
      </c>
      <c r="H23" s="8" t="s">
        <v>65</v>
      </c>
      <c r="I23" t="s">
        <v>66</v>
      </c>
      <c r="J23" t="s">
        <v>67</v>
      </c>
      <c r="K23">
        <v>90</v>
      </c>
      <c r="L23" t="s">
        <v>68</v>
      </c>
      <c r="M23">
        <v>11</v>
      </c>
      <c r="N23">
        <v>1</v>
      </c>
      <c r="O23">
        <v>60</v>
      </c>
      <c r="P23">
        <v>3</v>
      </c>
      <c r="Q23">
        <v>26.17</v>
      </c>
      <c r="R23">
        <v>19.399999999999999</v>
      </c>
      <c r="S23">
        <f>2*0.31</f>
        <v>0.62</v>
      </c>
      <c r="T23">
        <v>0.92</v>
      </c>
      <c r="U23" t="s">
        <v>69</v>
      </c>
      <c r="V23" t="s">
        <v>69</v>
      </c>
      <c r="W23" s="8">
        <v>9</v>
      </c>
      <c r="X23" s="8">
        <v>9</v>
      </c>
      <c r="Y23" s="8">
        <f t="shared" si="0"/>
        <v>18</v>
      </c>
      <c r="Z23">
        <v>34.94</v>
      </c>
      <c r="AA23">
        <v>100</v>
      </c>
      <c r="AB23">
        <f t="shared" si="1"/>
        <v>2.8620492272467088</v>
      </c>
      <c r="AC23">
        <f t="shared" si="2"/>
        <v>74.899828277046382</v>
      </c>
      <c r="AD23">
        <f t="shared" si="2"/>
        <v>55.52375500858615</v>
      </c>
      <c r="AE23">
        <f t="shared" si="2"/>
        <v>1.7744705208929594</v>
      </c>
      <c r="AF23">
        <f t="shared" si="2"/>
        <v>2.633085289066972</v>
      </c>
      <c r="AG23">
        <f t="shared" si="3"/>
        <v>5.3234115626788778</v>
      </c>
      <c r="AH23">
        <f t="shared" si="3"/>
        <v>7.8992558672009157</v>
      </c>
      <c r="AI23" s="11"/>
      <c r="AJ23" s="11"/>
      <c r="AK23">
        <f t="shared" si="4"/>
        <v>-25.86931601069929</v>
      </c>
      <c r="AL23">
        <f t="shared" si="5"/>
        <v>3.9297555334080898</v>
      </c>
      <c r="AM23">
        <f t="shared" si="8"/>
        <v>7.7023208454798562</v>
      </c>
      <c r="AN23">
        <f t="shared" si="6"/>
        <v>-33.571636856179147</v>
      </c>
      <c r="AO23">
        <f t="shared" si="7"/>
        <v>-18.166995165219433</v>
      </c>
    </row>
    <row r="24" spans="1:41" x14ac:dyDescent="0.25">
      <c r="A24" t="s">
        <v>62</v>
      </c>
      <c r="B24" t="s">
        <v>75</v>
      </c>
      <c r="C24" t="s">
        <v>43</v>
      </c>
      <c r="D24" t="s">
        <v>71</v>
      </c>
      <c r="E24" t="s">
        <v>64</v>
      </c>
      <c r="F24" s="8">
        <v>116</v>
      </c>
      <c r="G24">
        <v>1</v>
      </c>
      <c r="H24" s="8" t="s">
        <v>65</v>
      </c>
      <c r="I24" t="s">
        <v>66</v>
      </c>
      <c r="J24" t="s">
        <v>67</v>
      </c>
      <c r="K24">
        <v>90</v>
      </c>
      <c r="L24" t="s">
        <v>68</v>
      </c>
      <c r="M24">
        <v>11</v>
      </c>
      <c r="N24">
        <v>1</v>
      </c>
      <c r="O24">
        <v>60</v>
      </c>
      <c r="P24">
        <v>3</v>
      </c>
      <c r="Q24">
        <v>26.17</v>
      </c>
      <c r="R24">
        <v>19.399999999999999</v>
      </c>
      <c r="S24">
        <f>2*0.31</f>
        <v>0.62</v>
      </c>
      <c r="T24">
        <v>1.38</v>
      </c>
      <c r="U24" t="s">
        <v>69</v>
      </c>
      <c r="V24" t="s">
        <v>69</v>
      </c>
      <c r="W24" s="8">
        <v>9</v>
      </c>
      <c r="X24" s="8">
        <v>9</v>
      </c>
      <c r="Y24" s="8">
        <f t="shared" si="0"/>
        <v>18</v>
      </c>
      <c r="Z24">
        <v>34.94</v>
      </c>
      <c r="AA24">
        <v>100</v>
      </c>
      <c r="AB24">
        <f t="shared" si="1"/>
        <v>2.8620492272467088</v>
      </c>
      <c r="AC24">
        <f t="shared" si="2"/>
        <v>74.899828277046382</v>
      </c>
      <c r="AD24">
        <f t="shared" si="2"/>
        <v>55.52375500858615</v>
      </c>
      <c r="AE24">
        <f t="shared" si="2"/>
        <v>1.7744705208929594</v>
      </c>
      <c r="AF24">
        <f t="shared" si="2"/>
        <v>3.9496279336004578</v>
      </c>
      <c r="AG24">
        <f t="shared" si="3"/>
        <v>5.3234115626788778</v>
      </c>
      <c r="AH24">
        <f t="shared" si="3"/>
        <v>11.848883800801374</v>
      </c>
      <c r="AI24" s="11"/>
      <c r="AJ24" s="11"/>
      <c r="AK24">
        <f t="shared" si="4"/>
        <v>-25.86931601069929</v>
      </c>
      <c r="AL24">
        <f t="shared" si="5"/>
        <v>5.5579844018873423</v>
      </c>
      <c r="AM24">
        <f t="shared" si="8"/>
        <v>10.893649427699192</v>
      </c>
      <c r="AN24">
        <f t="shared" si="6"/>
        <v>-36.762965438398481</v>
      </c>
      <c r="AO24">
        <f t="shared" si="7"/>
        <v>-14.975666583000098</v>
      </c>
    </row>
    <row r="25" spans="1:41" x14ac:dyDescent="0.25">
      <c r="A25" s="9" t="s">
        <v>62</v>
      </c>
      <c r="B25" s="9" t="s">
        <v>75</v>
      </c>
      <c r="C25" t="s">
        <v>43</v>
      </c>
      <c r="D25" s="9" t="s">
        <v>76</v>
      </c>
      <c r="E25" s="9" t="s">
        <v>64</v>
      </c>
      <c r="F25" s="9"/>
      <c r="G25" s="10">
        <v>1</v>
      </c>
      <c r="H25" s="8" t="s">
        <v>65</v>
      </c>
      <c r="I25" s="10" t="s">
        <v>66</v>
      </c>
      <c r="J25" s="9" t="s">
        <v>67</v>
      </c>
      <c r="K25">
        <v>90</v>
      </c>
      <c r="L25" t="s">
        <v>68</v>
      </c>
      <c r="M25" s="9">
        <v>11</v>
      </c>
      <c r="N25" s="9">
        <v>1</v>
      </c>
      <c r="O25" s="9">
        <v>60</v>
      </c>
      <c r="P25" s="9">
        <v>3</v>
      </c>
      <c r="Q25" s="9">
        <v>26.17</v>
      </c>
      <c r="R25" s="9">
        <v>20.010000000000002</v>
      </c>
      <c r="S25" s="9">
        <f>2*0.31</f>
        <v>0.62</v>
      </c>
      <c r="T25" s="9">
        <v>1.08</v>
      </c>
      <c r="U25" s="9" t="s">
        <v>69</v>
      </c>
      <c r="V25" s="9" t="s">
        <v>69</v>
      </c>
      <c r="W25" s="8">
        <v>9</v>
      </c>
      <c r="X25" s="8">
        <v>9</v>
      </c>
      <c r="Y25" s="8">
        <f t="shared" si="0"/>
        <v>18</v>
      </c>
      <c r="Z25" s="9">
        <v>34.94</v>
      </c>
      <c r="AA25" s="9">
        <v>100</v>
      </c>
      <c r="AB25">
        <f t="shared" si="1"/>
        <v>2.8620492272467088</v>
      </c>
      <c r="AC25">
        <f t="shared" si="2"/>
        <v>74.899828277046382</v>
      </c>
      <c r="AD25">
        <f t="shared" si="2"/>
        <v>57.269605037206645</v>
      </c>
      <c r="AE25">
        <f t="shared" si="2"/>
        <v>1.7744705208929594</v>
      </c>
      <c r="AF25">
        <f t="shared" si="2"/>
        <v>3.0910131654264457</v>
      </c>
      <c r="AG25">
        <f t="shared" si="3"/>
        <v>5.3234115626788778</v>
      </c>
      <c r="AH25">
        <f t="shared" si="3"/>
        <v>9.2730394962793365</v>
      </c>
      <c r="AI25" s="11"/>
      <c r="AJ25" s="11"/>
      <c r="AK25">
        <f t="shared" si="4"/>
        <v>-23.53840275124189</v>
      </c>
      <c r="AL25">
        <f t="shared" si="5"/>
        <v>4.5069305652004745</v>
      </c>
      <c r="AM25">
        <f t="shared" si="8"/>
        <v>8.8335839077929297</v>
      </c>
      <c r="AN25">
        <f t="shared" si="6"/>
        <v>-32.371986659034818</v>
      </c>
      <c r="AO25">
        <f t="shared" si="7"/>
        <v>-14.70481884344896</v>
      </c>
    </row>
    <row r="26" spans="1:41" x14ac:dyDescent="0.25">
      <c r="A26" s="9" t="s">
        <v>62</v>
      </c>
      <c r="B26" s="9" t="s">
        <v>75</v>
      </c>
      <c r="C26" t="s">
        <v>43</v>
      </c>
      <c r="D26" s="9" t="s">
        <v>77</v>
      </c>
      <c r="E26" s="9" t="s">
        <v>64</v>
      </c>
      <c r="F26" s="9"/>
      <c r="G26" s="10">
        <v>1</v>
      </c>
      <c r="H26" s="8" t="s">
        <v>65</v>
      </c>
      <c r="I26" s="10" t="s">
        <v>66</v>
      </c>
      <c r="J26" s="9" t="s">
        <v>67</v>
      </c>
      <c r="K26">
        <v>90</v>
      </c>
      <c r="L26" t="s">
        <v>68</v>
      </c>
      <c r="M26" s="9">
        <v>11</v>
      </c>
      <c r="N26" s="9">
        <v>1</v>
      </c>
      <c r="O26" s="9">
        <v>60</v>
      </c>
      <c r="P26" s="9">
        <v>3</v>
      </c>
      <c r="Q26" s="9">
        <v>26.17</v>
      </c>
      <c r="R26" s="9">
        <v>18.71</v>
      </c>
      <c r="S26" s="9">
        <f>2*0.31</f>
        <v>0.62</v>
      </c>
      <c r="T26" s="9">
        <v>1.24</v>
      </c>
      <c r="U26" s="9" t="s">
        <v>69</v>
      </c>
      <c r="V26" s="9" t="s">
        <v>69</v>
      </c>
      <c r="W26" s="8">
        <v>9</v>
      </c>
      <c r="X26" s="8">
        <v>9</v>
      </c>
      <c r="Y26" s="8">
        <f t="shared" si="0"/>
        <v>18</v>
      </c>
      <c r="Z26" s="9">
        <v>34.94</v>
      </c>
      <c r="AA26" s="9">
        <v>100</v>
      </c>
      <c r="AB26">
        <f t="shared" si="1"/>
        <v>2.8620492272467088</v>
      </c>
      <c r="AC26">
        <f t="shared" si="2"/>
        <v>74.899828277046382</v>
      </c>
      <c r="AD26">
        <f t="shared" si="2"/>
        <v>53.548941041785923</v>
      </c>
      <c r="AE26">
        <f t="shared" si="2"/>
        <v>1.7744705208929594</v>
      </c>
      <c r="AF26">
        <f t="shared" si="2"/>
        <v>3.5489410417859188</v>
      </c>
      <c r="AG26">
        <f t="shared" si="3"/>
        <v>5.3234115626788778</v>
      </c>
      <c r="AH26">
        <f t="shared" si="3"/>
        <v>10.646823125357756</v>
      </c>
      <c r="AI26" s="11"/>
      <c r="AJ26" s="11"/>
      <c r="AK26">
        <f t="shared" si="4"/>
        <v>-28.505922812380597</v>
      </c>
      <c r="AL26">
        <f t="shared" si="5"/>
        <v>5.031889950155441</v>
      </c>
      <c r="AM26">
        <f t="shared" si="8"/>
        <v>9.8625043023046643</v>
      </c>
      <c r="AN26">
        <f t="shared" si="6"/>
        <v>-38.368427114685261</v>
      </c>
      <c r="AO26">
        <f t="shared" si="7"/>
        <v>-18.643418510075932</v>
      </c>
    </row>
  </sheetData>
  <conditionalFormatting sqref="W21:X21 W23:X24 W15:X17 W2:X3">
    <cfRule type="cellIs" dxfId="7" priority="8" operator="lessThan">
      <formula>6</formula>
    </cfRule>
  </conditionalFormatting>
  <conditionalFormatting sqref="P19">
    <cfRule type="cellIs" dxfId="6" priority="5" operator="greaterThan">
      <formula>5</formula>
    </cfRule>
  </conditionalFormatting>
  <conditionalFormatting sqref="P18">
    <cfRule type="cellIs" dxfId="5" priority="6" operator="greaterThan">
      <formula>5</formula>
    </cfRule>
  </conditionalFormatting>
  <conditionalFormatting sqref="P22">
    <cfRule type="cellIs" dxfId="4" priority="3" operator="greaterThan">
      <formula>5</formula>
    </cfRule>
  </conditionalFormatting>
  <conditionalFormatting sqref="P25">
    <cfRule type="cellIs" dxfId="3" priority="2" operator="greaterThan">
      <formula>5</formula>
    </cfRule>
  </conditionalFormatting>
  <conditionalFormatting sqref="P8:P14">
    <cfRule type="cellIs" dxfId="2" priority="7" operator="greaterThan">
      <formula>5</formula>
    </cfRule>
  </conditionalFormatting>
  <conditionalFormatting sqref="P20">
    <cfRule type="cellIs" dxfId="1" priority="4" operator="greaterThan">
      <formula>5</formula>
    </cfRule>
  </conditionalFormatting>
  <conditionalFormatting sqref="P26">
    <cfRule type="cellIs" dxfId="0" priority="1" operator="greaterThan">
      <formula>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2015-11-26T13:24:18Z</dcterms:modified>
</cp:coreProperties>
</file>