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B17" i="1" l="1"/>
  <c r="AD17" i="1" s="1"/>
  <c r="Y17" i="1"/>
  <c r="T17" i="1"/>
  <c r="AF17" i="1" s="1"/>
  <c r="AH17" i="1" s="1"/>
  <c r="S17" i="1"/>
  <c r="AE17" i="1" s="1"/>
  <c r="AG17" i="1" s="1"/>
  <c r="AB16" i="1"/>
  <c r="AF16" i="1" s="1"/>
  <c r="AH16" i="1" s="1"/>
  <c r="Z16" i="1"/>
  <c r="Y16" i="1"/>
  <c r="R16" i="1"/>
  <c r="Q16" i="1"/>
  <c r="AB15" i="1"/>
  <c r="AC15" i="1" s="1"/>
  <c r="Y15" i="1"/>
  <c r="T15" i="1"/>
  <c r="AF15" i="1" s="1"/>
  <c r="AH15" i="1" s="1"/>
  <c r="S15" i="1"/>
  <c r="AB14" i="1"/>
  <c r="AD14" i="1" s="1"/>
  <c r="Y14" i="1"/>
  <c r="T14" i="1"/>
  <c r="AF14" i="1" s="1"/>
  <c r="AH14" i="1" s="1"/>
  <c r="S14" i="1"/>
  <c r="AE14" i="1" s="1"/>
  <c r="AG14" i="1" s="1"/>
  <c r="AB13" i="1"/>
  <c r="AD13" i="1" s="1"/>
  <c r="Y13" i="1"/>
  <c r="T13" i="1"/>
  <c r="S13" i="1"/>
  <c r="AB12" i="1"/>
  <c r="Y12" i="1"/>
  <c r="T12" i="1"/>
  <c r="S12" i="1"/>
  <c r="AE12" i="1" s="1"/>
  <c r="AG12" i="1" s="1"/>
  <c r="AB11" i="1"/>
  <c r="AE11" i="1" s="1"/>
  <c r="AG11" i="1" s="1"/>
  <c r="Y11" i="1"/>
  <c r="AB10" i="1"/>
  <c r="AD10" i="1" s="1"/>
  <c r="Y10" i="1"/>
  <c r="AB9" i="1"/>
  <c r="AE9" i="1" s="1"/>
  <c r="AG9" i="1" s="1"/>
  <c r="Y9" i="1"/>
  <c r="T9" i="1"/>
  <c r="AF9" i="1" s="1"/>
  <c r="AH9" i="1" s="1"/>
  <c r="AB8" i="1"/>
  <c r="AE8" i="1" s="1"/>
  <c r="AG8" i="1" s="1"/>
  <c r="Y8" i="1"/>
  <c r="T8" i="1"/>
  <c r="AF8" i="1" s="1"/>
  <c r="AH8" i="1" s="1"/>
  <c r="AF7" i="1"/>
  <c r="AH7" i="1" s="1"/>
  <c r="AD7" i="1"/>
  <c r="AB7" i="1"/>
  <c r="AE7" i="1" s="1"/>
  <c r="AG7" i="1" s="1"/>
  <c r="Y7" i="1"/>
  <c r="AB6" i="1"/>
  <c r="AF6" i="1" s="1"/>
  <c r="AH6" i="1" s="1"/>
  <c r="Y6" i="1"/>
  <c r="AF5" i="1"/>
  <c r="AH5" i="1" s="1"/>
  <c r="AB5" i="1"/>
  <c r="AE5" i="1" s="1"/>
  <c r="AG5" i="1" s="1"/>
  <c r="Y5" i="1"/>
  <c r="AB4" i="1"/>
  <c r="AD4" i="1" s="1"/>
  <c r="Y4" i="1"/>
  <c r="AB3" i="1"/>
  <c r="AF3" i="1" s="1"/>
  <c r="AH3" i="1" s="1"/>
  <c r="Y3" i="1"/>
  <c r="AI2" i="1"/>
  <c r="AB2" i="1"/>
  <c r="AE2" i="1" s="1"/>
  <c r="AG2" i="1" s="1"/>
  <c r="Y2" i="1"/>
  <c r="T2" i="1"/>
  <c r="AF2" i="1" s="1"/>
  <c r="AH2" i="1" s="1"/>
  <c r="AD16" i="1" l="1"/>
  <c r="AC10" i="1"/>
  <c r="AE10" i="1"/>
  <c r="AG10" i="1" s="1"/>
  <c r="AF12" i="1"/>
  <c r="AH12" i="1" s="1"/>
  <c r="AD15" i="1"/>
  <c r="AC4" i="1"/>
  <c r="AC6" i="1"/>
  <c r="AC12" i="1"/>
  <c r="AC16" i="1"/>
  <c r="AE4" i="1"/>
  <c r="AG4" i="1" s="1"/>
  <c r="AE6" i="1"/>
  <c r="AG6" i="1" s="1"/>
  <c r="AE13" i="1"/>
  <c r="AG13" i="1" s="1"/>
  <c r="AC14" i="1"/>
  <c r="AK14" i="1" s="1"/>
  <c r="AF11" i="1"/>
  <c r="AH11" i="1" s="1"/>
  <c r="AF13" i="1"/>
  <c r="AH13" i="1" s="1"/>
  <c r="AC17" i="1"/>
  <c r="AK17" i="1" s="1"/>
  <c r="AE15" i="1"/>
  <c r="AG15" i="1" s="1"/>
  <c r="AK10" i="1"/>
  <c r="AK4" i="1"/>
  <c r="AL15" i="1"/>
  <c r="AM15" i="1" s="1"/>
  <c r="AL17" i="1"/>
  <c r="AM17" i="1" s="1"/>
  <c r="AC3" i="1"/>
  <c r="AF4" i="1"/>
  <c r="AH4" i="1" s="1"/>
  <c r="AD6" i="1"/>
  <c r="AC9" i="1"/>
  <c r="AF10" i="1"/>
  <c r="AH10" i="1" s="1"/>
  <c r="AC13" i="1"/>
  <c r="AK13" i="1" s="1"/>
  <c r="AE16" i="1"/>
  <c r="AG16" i="1" s="1"/>
  <c r="AD3" i="1"/>
  <c r="AD9" i="1"/>
  <c r="AC2" i="1"/>
  <c r="AE3" i="1"/>
  <c r="AG3" i="1" s="1"/>
  <c r="AC5" i="1"/>
  <c r="AC8" i="1"/>
  <c r="AC11" i="1"/>
  <c r="AD12" i="1"/>
  <c r="AD2" i="1"/>
  <c r="AD5" i="1"/>
  <c r="AD8" i="1"/>
  <c r="AD11" i="1"/>
  <c r="AC7" i="1"/>
  <c r="AK7" i="1" s="1"/>
  <c r="AK15" i="1"/>
  <c r="AK16" i="1"/>
  <c r="AN17" i="1" l="1"/>
  <c r="AO17" i="1"/>
  <c r="AN15" i="1"/>
  <c r="AO15" i="1"/>
  <c r="AO7" i="1"/>
  <c r="AN10" i="1"/>
  <c r="AO10" i="1"/>
  <c r="AO14" i="1"/>
  <c r="AL10" i="1"/>
  <c r="AM10" i="1" s="1"/>
  <c r="AL7" i="1"/>
  <c r="AM7" i="1" s="1"/>
  <c r="AN7" i="1" s="1"/>
  <c r="AL14" i="1"/>
  <c r="AM14" i="1" s="1"/>
  <c r="AN14" i="1" s="1"/>
  <c r="AL12" i="1"/>
  <c r="AM12" i="1" s="1"/>
  <c r="AK12" i="1"/>
  <c r="AK3" i="1"/>
  <c r="AL3" i="1"/>
  <c r="AM3" i="1" s="1"/>
  <c r="AL8" i="1"/>
  <c r="AM8" i="1" s="1"/>
  <c r="AK8" i="1"/>
  <c r="AL5" i="1"/>
  <c r="AM5" i="1" s="1"/>
  <c r="AK5" i="1"/>
  <c r="AL6" i="1"/>
  <c r="AM6" i="1" s="1"/>
  <c r="AK6" i="1"/>
  <c r="AK2" i="1"/>
  <c r="AL2" i="1"/>
  <c r="AM2" i="1" s="1"/>
  <c r="AL4" i="1"/>
  <c r="AM4" i="1" s="1"/>
  <c r="AN4" i="1" s="1"/>
  <c r="AK9" i="1"/>
  <c r="AL9" i="1"/>
  <c r="AM9" i="1" s="1"/>
  <c r="AL16" i="1"/>
  <c r="AM16" i="1" s="1"/>
  <c r="AO16" i="1" s="1"/>
  <c r="AL11" i="1"/>
  <c r="AM11" i="1" s="1"/>
  <c r="AK11" i="1"/>
  <c r="AL13" i="1"/>
  <c r="AM13" i="1" s="1"/>
  <c r="AO13" i="1" s="1"/>
  <c r="AO3" i="1" l="1"/>
  <c r="AN3" i="1"/>
  <c r="AO11" i="1"/>
  <c r="AN11" i="1"/>
  <c r="AN16" i="1"/>
  <c r="AN6" i="1"/>
  <c r="AO6" i="1"/>
  <c r="AN13" i="1"/>
  <c r="AN5" i="1"/>
  <c r="AO5" i="1"/>
  <c r="AO4" i="1"/>
  <c r="AN12" i="1"/>
  <c r="AO12" i="1"/>
  <c r="AN9" i="1"/>
  <c r="AO9" i="1"/>
  <c r="AN8" i="1"/>
  <c r="AO8" i="1"/>
  <c r="AO2" i="1"/>
  <c r="AN2" i="1"/>
</calcChain>
</file>

<file path=xl/sharedStrings.xml><?xml version="1.0" encoding="utf-8"?>
<sst xmlns="http://schemas.openxmlformats.org/spreadsheetml/2006/main" count="203" uniqueCount="74">
  <si>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</si>
  <si>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</si>
  <si>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</si>
  <si>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</si>
  <si>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</si>
  <si>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</si>
  <si>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</si>
  <si>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</si>
  <si>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</si>
  <si>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</si>
  <si>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</si>
  <si>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</si>
  <si>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</si>
  <si>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</si>
  <si>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</si>
  <si>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</si>
  <si>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</si>
  <si>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</si>
  <si>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</si>
  <si>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</si>
  <si>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</si>
  <si>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</si>
  <si>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</si>
  <si>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</si>
  <si>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</si>
  <si>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</si>
  <si>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</si>
  <si>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</si>
  <si>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</si>
  <si>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</si>
  <si>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</si>
  <si>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</si>
  <si>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</si>
  <si>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</si>
  <si>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</si>
  <si>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</si>
  <si>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</si>
  <si>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</si>
  <si>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</si>
  <si>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</si>
  <si>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</si>
  <si>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Volders 2012</t>
  </si>
  <si>
    <t>Figure 2-a</t>
  </si>
  <si>
    <t>rg</t>
  </si>
  <si>
    <r>
      <t>rg</t>
    </r>
    <r>
      <rPr>
        <vertAlign val="superscript"/>
        <sz val="11"/>
        <color theme="1"/>
        <rFont val="Calibri"/>
        <family val="2"/>
        <scheme val="minor"/>
      </rPr>
      <t>1</t>
    </r>
  </si>
  <si>
    <t>Canton-S</t>
  </si>
  <si>
    <t>OCT-MCH</t>
  </si>
  <si>
    <t>-</t>
  </si>
  <si>
    <t>immediately</t>
  </si>
  <si>
    <t>8~10</t>
  </si>
  <si>
    <r>
      <t>rg</t>
    </r>
    <r>
      <rPr>
        <vertAlign val="superscript"/>
        <sz val="11"/>
        <color theme="1"/>
        <rFont val="Calibri"/>
        <family val="2"/>
      </rPr>
      <t>ϒ5</t>
    </r>
  </si>
  <si>
    <r>
      <t>rg</t>
    </r>
    <r>
      <rPr>
        <vertAlign val="superscript"/>
        <sz val="11"/>
        <color theme="1"/>
        <rFont val="Calibri"/>
        <family val="2"/>
        <scheme val="minor"/>
      </rPr>
      <t>FDD</t>
    </r>
  </si>
  <si>
    <t>W1118</t>
  </si>
  <si>
    <t>Figure 2-c</t>
  </si>
  <si>
    <r>
      <t>rg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;UAS-rg</t>
    </r>
    <r>
      <rPr>
        <vertAlign val="superscript"/>
        <sz val="11"/>
        <color theme="1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>cDNA</t>
    </r>
  </si>
  <si>
    <r>
      <t>rg</t>
    </r>
    <r>
      <rPr>
        <vertAlign val="superscript"/>
        <sz val="11"/>
        <color theme="1"/>
        <rFont val="Calibri"/>
        <family val="2"/>
      </rPr>
      <t>ϒ5</t>
    </r>
    <r>
      <rPr>
        <sz val="11"/>
        <color theme="1"/>
        <rFont val="Calibri"/>
        <family val="2"/>
        <scheme val="minor"/>
      </rPr>
      <t>;UAS-rg</t>
    </r>
    <r>
      <rPr>
        <vertAlign val="superscript"/>
        <sz val="11"/>
        <color theme="1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>cDNA</t>
    </r>
  </si>
  <si>
    <r>
      <t>rg</t>
    </r>
    <r>
      <rPr>
        <vertAlign val="superscript"/>
        <sz val="11"/>
        <color theme="1"/>
        <rFont val="Calibri"/>
        <family val="2"/>
        <scheme val="minor"/>
      </rPr>
      <t>FDD</t>
    </r>
    <r>
      <rPr>
        <sz val="11"/>
        <color theme="1"/>
        <rFont val="Calibri"/>
        <family val="2"/>
        <scheme val="minor"/>
      </rPr>
      <t>;UAS-rg</t>
    </r>
    <r>
      <rPr>
        <vertAlign val="superscript"/>
        <sz val="11"/>
        <color theme="1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>cDNA</t>
    </r>
  </si>
  <si>
    <t>Figure 2-f</t>
  </si>
  <si>
    <r>
      <t>rg</t>
    </r>
    <r>
      <rPr>
        <vertAlign val="superscript"/>
        <sz val="11"/>
        <color theme="1"/>
        <rFont val="Calibri"/>
        <family val="2"/>
      </rPr>
      <t>ϒ5</t>
    </r>
    <r>
      <rPr>
        <sz val="11"/>
        <color theme="1"/>
        <rFont val="Calibri"/>
        <family val="2"/>
      </rPr>
      <t>; UAS-mNBEA</t>
    </r>
    <r>
      <rPr>
        <vertAlign val="superscript"/>
        <sz val="11"/>
        <color theme="1"/>
        <rFont val="Calibri"/>
        <family val="2"/>
      </rPr>
      <t>+</t>
    </r>
    <r>
      <rPr>
        <sz val="11"/>
        <color theme="1"/>
        <rFont val="Calibri"/>
        <family val="2"/>
      </rPr>
      <t>cDNA</t>
    </r>
  </si>
  <si>
    <t>Figure 3-f</t>
  </si>
  <si>
    <t>Zhao 2013</t>
  </si>
  <si>
    <t>Figure 1-c</t>
  </si>
  <si>
    <t>w1118</t>
  </si>
  <si>
    <t>&gt;=6</t>
  </si>
  <si>
    <r>
      <t>rg</t>
    </r>
    <r>
      <rPr>
        <vertAlign val="superscript"/>
        <sz val="11"/>
        <color theme="1"/>
        <rFont val="Calibri"/>
        <family val="2"/>
        <scheme val="minor"/>
      </rPr>
      <t>KG02343</t>
    </r>
  </si>
  <si>
    <t>Figure 1-d</t>
  </si>
  <si>
    <r>
      <t>rg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/rg</t>
    </r>
    <r>
      <rPr>
        <vertAlign val="superscript"/>
        <sz val="11"/>
        <color theme="1"/>
        <rFont val="Calibri"/>
        <family val="2"/>
        <scheme val="minor"/>
      </rPr>
      <t>KG02343</t>
    </r>
  </si>
  <si>
    <t>Figure 3-a</t>
  </si>
  <si>
    <t>10(massed)</t>
  </si>
  <si>
    <t>Figure 3-b</t>
  </si>
  <si>
    <t>10(spaced)</t>
  </si>
  <si>
    <t>Figure 4-b</t>
  </si>
  <si>
    <t>elav-Gal4/+;UAS-rgRNAi/+;Gal80ts/+</t>
  </si>
  <si>
    <t>elav/+;Gal80ts/+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</si>
</sst>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0">
    <xf numFmtId="0" fontId="0" fillId="0" borderId="0" xfId="0"/>
    <xf numFmtId="0" fontId="2" fillId="2" borderId="1" xfId="1" applyFont="1" applyAlignment="1">
      <alignment wrapText="1"/>
    </xf>
    <xf numFmtId="0" fontId="2" fillId="2" borderId="1" xfId="1" applyFont="1" applyAlignment="1">
      <alignment horizontal="right" wrapText="1"/>
    </xf>
    <xf numFmtId="0" fontId="2" fillId="2" borderId="1" xfId="1" applyFont="1" applyAlignment="1">
      <alignment horizontal="center" wrapText="1"/>
    </xf>
    <xf numFmtId="0" fontId="2" fillId="2" borderId="2" xfId="1" applyFont="1" applyBorder="1" applyAlignment="1">
      <alignment horizontal="right" wrapText="1"/>
    </xf>
    <xf numFmtId="0" fontId="2" fillId="2" borderId="2" xfId="1" applyFont="1" applyBorder="1" applyAlignment="1">
      <alignment horizontal="center" wrapText="1"/>
    </xf>
    <xf numFmtId="0" fontId="2" fillId="2" borderId="2" xfId="1" applyFont="1" applyBorder="1" applyAlignment="1">
      <alignment wrapText="1"/>
    </xf>
    <xf numFmtId="0" fontId="2" fillId="2" borderId="2" xfId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</cellXfs>
  <cellStyles count="2">
    <cellStyle name="Check Cell" xfId="1" builtinId="2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7"/>
  <sheetViews>
    <sheetView tabSelected="1" workbookViewId="0">
      <selection activeCell="D26" sqref="D26"/>
    </sheetView>
  </sheetViews>
  <sheetFormatPr defaultRowHeight="15" x14ac:dyDescent="0.25"/>
  <cols>
    <col min="4" max="4" width="33.5703125" bestFit="1" customWidth="1"/>
  </cols>
  <sheetData>
    <row r="1" spans="1:41" ht="108.7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22</v>
      </c>
      <c r="X1" s="5" t="s">
        <v>23</v>
      </c>
      <c r="Y1" s="5" t="s">
        <v>24</v>
      </c>
      <c r="Z1" s="4" t="s">
        <v>25</v>
      </c>
      <c r="AA1" s="4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7" t="s">
        <v>34</v>
      </c>
      <c r="AJ1" s="7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</row>
    <row r="2" spans="1:41" ht="18" thickTop="1" x14ac:dyDescent="0.25">
      <c r="A2" t="s">
        <v>41</v>
      </c>
      <c r="B2" t="s">
        <v>42</v>
      </c>
      <c r="C2" t="s">
        <v>43</v>
      </c>
      <c r="D2" t="s">
        <v>44</v>
      </c>
      <c r="E2" t="s">
        <v>45</v>
      </c>
      <c r="F2" s="8">
        <v>124</v>
      </c>
      <c r="G2" s="8">
        <v>0</v>
      </c>
      <c r="H2" s="8" t="s">
        <v>46</v>
      </c>
      <c r="I2" s="8">
        <v>25</v>
      </c>
      <c r="J2" s="8">
        <v>70</v>
      </c>
      <c r="K2" s="8" t="s">
        <v>47</v>
      </c>
      <c r="L2" s="8" t="s">
        <v>47</v>
      </c>
      <c r="M2" s="8">
        <v>12</v>
      </c>
      <c r="N2" s="8">
        <v>1</v>
      </c>
      <c r="O2" s="8">
        <v>60</v>
      </c>
      <c r="P2" s="8" t="s">
        <v>48</v>
      </c>
      <c r="Q2" s="8">
        <v>104.422</v>
      </c>
      <c r="R2" s="8">
        <v>68.085999999999999</v>
      </c>
      <c r="S2" s="8">
        <v>5.9969999999999999</v>
      </c>
      <c r="T2" s="8">
        <f>2*5.997</f>
        <v>11.994</v>
      </c>
      <c r="U2" s="8" t="s">
        <v>49</v>
      </c>
      <c r="V2" s="8" t="s">
        <v>49</v>
      </c>
      <c r="W2" s="8">
        <v>9</v>
      </c>
      <c r="X2" s="8">
        <v>9</v>
      </c>
      <c r="Y2" s="8">
        <f t="shared" ref="Y2:Y17" si="0">(W2+X2)</f>
        <v>18</v>
      </c>
      <c r="Z2" s="8">
        <v>124.486</v>
      </c>
      <c r="AA2" s="8">
        <v>80</v>
      </c>
      <c r="AB2">
        <f t="shared" ref="AB2:AB17" si="1">AA2/Z2</f>
        <v>0.64264254614976779</v>
      </c>
      <c r="AC2">
        <f t="shared" ref="AC2:AF17" si="2">(Q2*$AB2)</f>
        <v>67.10601995405105</v>
      </c>
      <c r="AD2">
        <f t="shared" si="2"/>
        <v>43.754960397153091</v>
      </c>
      <c r="AE2">
        <f t="shared" si="2"/>
        <v>3.8539273492601573</v>
      </c>
      <c r="AF2">
        <f t="shared" si="2"/>
        <v>7.7078546985203147</v>
      </c>
      <c r="AG2">
        <f t="shared" ref="AG2:AH17" si="3">(AE2*SQRT(W2))</f>
        <v>11.561782047780472</v>
      </c>
      <c r="AH2">
        <f t="shared" si="3"/>
        <v>23.123564095560944</v>
      </c>
      <c r="AI2" s="9">
        <f>SUM(X2:X17)</f>
        <v>126</v>
      </c>
      <c r="AJ2" s="9">
        <v>17</v>
      </c>
      <c r="AK2">
        <f t="shared" ref="AK2:AK17" si="4">((AD2-AC2)/AC2)*100</f>
        <v>-34.797264944168852</v>
      </c>
      <c r="AL2">
        <f t="shared" ref="AL2:AL17" si="5">(AD2/AC2)*SQRT((AF2/AD2)^2+(AE2/AC2)^2)*100</f>
        <v>12.081073680491853</v>
      </c>
      <c r="AM2">
        <f>1.96*AL2</f>
        <v>23.67890441376403</v>
      </c>
      <c r="AN2">
        <f t="shared" ref="AN2:AN17" si="6">AK2-AM2</f>
        <v>-58.476169357932882</v>
      </c>
      <c r="AO2">
        <f t="shared" ref="AO2:AO17" si="7">AK2+AM2</f>
        <v>-11.118360530404821</v>
      </c>
    </row>
    <row r="3" spans="1:41" ht="17.25" x14ac:dyDescent="0.25">
      <c r="A3" t="s">
        <v>41</v>
      </c>
      <c r="B3" t="s">
        <v>42</v>
      </c>
      <c r="C3" t="s">
        <v>43</v>
      </c>
      <c r="D3" t="s">
        <v>50</v>
      </c>
      <c r="E3" t="s">
        <v>45</v>
      </c>
      <c r="F3" s="8">
        <v>124</v>
      </c>
      <c r="G3" s="8">
        <v>0</v>
      </c>
      <c r="H3" s="8" t="s">
        <v>46</v>
      </c>
      <c r="I3" s="8">
        <v>25</v>
      </c>
      <c r="J3" s="8">
        <v>70</v>
      </c>
      <c r="K3" s="8" t="s">
        <v>47</v>
      </c>
      <c r="L3" s="8" t="s">
        <v>47</v>
      </c>
      <c r="M3" s="8">
        <v>12</v>
      </c>
      <c r="N3" s="8">
        <v>1</v>
      </c>
      <c r="O3" s="8">
        <v>60</v>
      </c>
      <c r="P3" s="8" t="s">
        <v>48</v>
      </c>
      <c r="Q3" s="8">
        <v>104.422</v>
      </c>
      <c r="R3" s="8">
        <v>57.884999999999998</v>
      </c>
      <c r="S3" s="8">
        <v>5.9969999999999999</v>
      </c>
      <c r="T3" s="8">
        <v>10.605</v>
      </c>
      <c r="U3" s="8" t="s">
        <v>49</v>
      </c>
      <c r="V3" s="8" t="s">
        <v>49</v>
      </c>
      <c r="W3" s="8">
        <v>9</v>
      </c>
      <c r="X3" s="8">
        <v>9</v>
      </c>
      <c r="Y3" s="8">
        <f t="shared" si="0"/>
        <v>18</v>
      </c>
      <c r="Z3" s="8">
        <v>124.486</v>
      </c>
      <c r="AA3" s="8">
        <v>80</v>
      </c>
      <c r="AB3">
        <f t="shared" si="1"/>
        <v>0.64264254614976779</v>
      </c>
      <c r="AC3">
        <f t="shared" si="2"/>
        <v>67.10601995405105</v>
      </c>
      <c r="AD3">
        <f t="shared" si="2"/>
        <v>37.199363783879306</v>
      </c>
      <c r="AE3">
        <f t="shared" si="2"/>
        <v>3.8539273492601573</v>
      </c>
      <c r="AF3">
        <f t="shared" si="2"/>
        <v>6.815224201918288</v>
      </c>
      <c r="AG3">
        <f t="shared" si="3"/>
        <v>11.561782047780472</v>
      </c>
      <c r="AH3">
        <f t="shared" si="3"/>
        <v>20.445672605754865</v>
      </c>
      <c r="AI3" s="9"/>
      <c r="AJ3" s="9"/>
      <c r="AK3">
        <f t="shared" si="4"/>
        <v>-44.56627913658042</v>
      </c>
      <c r="AL3">
        <f t="shared" si="5"/>
        <v>10.643195917738332</v>
      </c>
      <c r="AM3">
        <f t="shared" ref="AM3:AM17" si="8">1.96*AL3</f>
        <v>20.86066399876713</v>
      </c>
      <c r="AN3">
        <f t="shared" si="6"/>
        <v>-65.426943135347557</v>
      </c>
      <c r="AO3">
        <f t="shared" si="7"/>
        <v>-23.70561513781329</v>
      </c>
    </row>
    <row r="4" spans="1:41" ht="17.25" x14ac:dyDescent="0.25">
      <c r="A4" t="s">
        <v>41</v>
      </c>
      <c r="B4" t="s">
        <v>42</v>
      </c>
      <c r="C4" t="s">
        <v>43</v>
      </c>
      <c r="D4" t="s">
        <v>51</v>
      </c>
      <c r="E4" t="s">
        <v>52</v>
      </c>
      <c r="F4" s="8">
        <v>125</v>
      </c>
      <c r="G4" s="8">
        <v>0</v>
      </c>
      <c r="H4" s="8" t="s">
        <v>46</v>
      </c>
      <c r="I4" s="8">
        <v>25</v>
      </c>
      <c r="J4" s="8">
        <v>70</v>
      </c>
      <c r="K4" s="8" t="s">
        <v>47</v>
      </c>
      <c r="L4" s="8" t="s">
        <v>47</v>
      </c>
      <c r="M4" s="8">
        <v>12</v>
      </c>
      <c r="N4" s="8">
        <v>1</v>
      </c>
      <c r="O4" s="8">
        <v>60</v>
      </c>
      <c r="P4" s="8" t="s">
        <v>48</v>
      </c>
      <c r="Q4" s="8">
        <v>99.483000000000004</v>
      </c>
      <c r="R4" s="8">
        <v>11.289</v>
      </c>
      <c r="S4" s="8">
        <v>5.6219999999999999</v>
      </c>
      <c r="T4" s="8">
        <v>4.2629999999999999</v>
      </c>
      <c r="U4" s="8" t="s">
        <v>49</v>
      </c>
      <c r="V4" s="8" t="s">
        <v>49</v>
      </c>
      <c r="W4" s="8">
        <v>9</v>
      </c>
      <c r="X4" s="8">
        <v>9</v>
      </c>
      <c r="Y4" s="8">
        <f t="shared" si="0"/>
        <v>18</v>
      </c>
      <c r="Z4" s="8">
        <v>124.486</v>
      </c>
      <c r="AA4" s="8">
        <v>80</v>
      </c>
      <c r="AB4">
        <f t="shared" si="1"/>
        <v>0.64264254614976779</v>
      </c>
      <c r="AC4">
        <f t="shared" si="2"/>
        <v>63.93200841861735</v>
      </c>
      <c r="AD4">
        <f t="shared" si="2"/>
        <v>7.2547917034847282</v>
      </c>
      <c r="AE4">
        <f t="shared" si="2"/>
        <v>3.6129363944539943</v>
      </c>
      <c r="AF4">
        <f t="shared" si="2"/>
        <v>2.7395851742364599</v>
      </c>
      <c r="AG4">
        <f t="shared" si="3"/>
        <v>10.838809183361983</v>
      </c>
      <c r="AH4">
        <f t="shared" si="3"/>
        <v>8.2187555227093796</v>
      </c>
      <c r="AI4" s="9"/>
      <c r="AJ4" s="9"/>
      <c r="AK4">
        <f t="shared" si="4"/>
        <v>-88.652332559331754</v>
      </c>
      <c r="AL4">
        <f t="shared" si="5"/>
        <v>4.3328730208218351</v>
      </c>
      <c r="AM4">
        <f t="shared" si="8"/>
        <v>8.4924311208107959</v>
      </c>
      <c r="AN4">
        <f t="shared" si="6"/>
        <v>-97.144763680142546</v>
      </c>
      <c r="AO4">
        <f t="shared" si="7"/>
        <v>-80.159901438520961</v>
      </c>
    </row>
    <row r="5" spans="1:41" ht="17.25" x14ac:dyDescent="0.25">
      <c r="A5" t="s">
        <v>41</v>
      </c>
      <c r="B5" t="s">
        <v>53</v>
      </c>
      <c r="C5" t="s">
        <v>43</v>
      </c>
      <c r="D5" t="s">
        <v>54</v>
      </c>
      <c r="E5" t="s">
        <v>45</v>
      </c>
      <c r="F5" s="8">
        <v>126</v>
      </c>
      <c r="G5" s="8">
        <v>0</v>
      </c>
      <c r="H5" s="8" t="s">
        <v>46</v>
      </c>
      <c r="I5" s="8">
        <v>25</v>
      </c>
      <c r="J5" s="8">
        <v>70</v>
      </c>
      <c r="K5" s="8" t="s">
        <v>47</v>
      </c>
      <c r="L5" s="8" t="s">
        <v>47</v>
      </c>
      <c r="M5" s="8">
        <v>12</v>
      </c>
      <c r="N5" s="8">
        <v>1</v>
      </c>
      <c r="O5" s="8">
        <v>60</v>
      </c>
      <c r="P5" s="8" t="s">
        <v>48</v>
      </c>
      <c r="Q5" s="8">
        <v>109.714</v>
      </c>
      <c r="R5" s="8">
        <v>79.403999999999996</v>
      </c>
      <c r="S5" s="8">
        <v>6.4089999999999998</v>
      </c>
      <c r="T5" s="8">
        <v>11.670999999999999</v>
      </c>
      <c r="U5" s="8" t="s">
        <v>49</v>
      </c>
      <c r="V5" s="8" t="s">
        <v>49</v>
      </c>
      <c r="W5" s="8">
        <v>9</v>
      </c>
      <c r="X5" s="8">
        <v>9</v>
      </c>
      <c r="Y5" s="8">
        <f t="shared" si="0"/>
        <v>18</v>
      </c>
      <c r="Z5" s="8">
        <v>130.881</v>
      </c>
      <c r="AA5" s="8">
        <v>80</v>
      </c>
      <c r="AB5">
        <f t="shared" si="1"/>
        <v>0.61124227351563631</v>
      </c>
      <c r="AC5">
        <f t="shared" si="2"/>
        <v>67.061834796494523</v>
      </c>
      <c r="AD5">
        <f t="shared" si="2"/>
        <v>48.535081486235583</v>
      </c>
      <c r="AE5">
        <f t="shared" si="2"/>
        <v>3.9174517309617132</v>
      </c>
      <c r="AF5">
        <f t="shared" si="2"/>
        <v>7.1338085742009909</v>
      </c>
      <c r="AG5">
        <f t="shared" si="3"/>
        <v>11.75235519288514</v>
      </c>
      <c r="AH5">
        <f t="shared" si="3"/>
        <v>21.401425722602973</v>
      </c>
      <c r="AI5" s="9"/>
      <c r="AJ5" s="9"/>
      <c r="AK5">
        <f t="shared" si="4"/>
        <v>-27.6263740270157</v>
      </c>
      <c r="AL5">
        <f t="shared" si="5"/>
        <v>11.446989763388308</v>
      </c>
      <c r="AM5">
        <f t="shared" si="8"/>
        <v>22.436099936241082</v>
      </c>
      <c r="AN5">
        <f t="shared" si="6"/>
        <v>-50.062473963256778</v>
      </c>
      <c r="AO5">
        <f t="shared" si="7"/>
        <v>-5.1902740907746185</v>
      </c>
    </row>
    <row r="6" spans="1:41" ht="17.25" x14ac:dyDescent="0.25">
      <c r="A6" t="s">
        <v>41</v>
      </c>
      <c r="B6" t="s">
        <v>53</v>
      </c>
      <c r="C6" t="s">
        <v>43</v>
      </c>
      <c r="D6" t="s">
        <v>55</v>
      </c>
      <c r="E6" t="s">
        <v>45</v>
      </c>
      <c r="F6" s="8">
        <v>126</v>
      </c>
      <c r="G6" s="8">
        <v>0</v>
      </c>
      <c r="H6" s="8" t="s">
        <v>46</v>
      </c>
      <c r="I6" s="8">
        <v>25</v>
      </c>
      <c r="J6" s="8">
        <v>70</v>
      </c>
      <c r="K6" s="8" t="s">
        <v>47</v>
      </c>
      <c r="L6" s="8" t="s">
        <v>47</v>
      </c>
      <c r="M6" s="8">
        <v>12</v>
      </c>
      <c r="N6" s="8">
        <v>1</v>
      </c>
      <c r="O6" s="8">
        <v>60</v>
      </c>
      <c r="P6" s="8" t="s">
        <v>48</v>
      </c>
      <c r="Q6" s="8">
        <v>109.714</v>
      </c>
      <c r="R6" s="8">
        <v>57.531999999999996</v>
      </c>
      <c r="S6" s="8">
        <v>6.4089999999999998</v>
      </c>
      <c r="T6" s="8">
        <v>17.242000000000001</v>
      </c>
      <c r="U6" s="8" t="s">
        <v>49</v>
      </c>
      <c r="V6" s="8" t="s">
        <v>49</v>
      </c>
      <c r="W6" s="8">
        <v>9</v>
      </c>
      <c r="X6" s="8">
        <v>9</v>
      </c>
      <c r="Y6" s="8">
        <f t="shared" si="0"/>
        <v>18</v>
      </c>
      <c r="Z6" s="8">
        <v>130.881</v>
      </c>
      <c r="AA6" s="8">
        <v>80</v>
      </c>
      <c r="AB6">
        <f t="shared" si="1"/>
        <v>0.61124227351563631</v>
      </c>
      <c r="AC6">
        <f t="shared" si="2"/>
        <v>67.061834796494523</v>
      </c>
      <c r="AD6">
        <f t="shared" si="2"/>
        <v>35.165990479901588</v>
      </c>
      <c r="AE6">
        <f t="shared" si="2"/>
        <v>3.9174517309617132</v>
      </c>
      <c r="AF6">
        <f t="shared" si="2"/>
        <v>10.539039279956603</v>
      </c>
      <c r="AG6">
        <f t="shared" si="3"/>
        <v>11.75235519288514</v>
      </c>
      <c r="AH6">
        <f t="shared" si="3"/>
        <v>31.617117839869806</v>
      </c>
      <c r="AI6" s="9"/>
      <c r="AJ6" s="9"/>
      <c r="AK6">
        <f t="shared" si="4"/>
        <v>-47.561842608965129</v>
      </c>
      <c r="AL6">
        <f t="shared" si="5"/>
        <v>16.011157895775142</v>
      </c>
      <c r="AM6">
        <f t="shared" si="8"/>
        <v>31.381869475719277</v>
      </c>
      <c r="AN6">
        <f t="shared" si="6"/>
        <v>-78.943712084684407</v>
      </c>
      <c r="AO6">
        <f t="shared" si="7"/>
        <v>-16.179973133245852</v>
      </c>
    </row>
    <row r="7" spans="1:41" ht="17.25" x14ac:dyDescent="0.25">
      <c r="A7" t="s">
        <v>41</v>
      </c>
      <c r="B7" t="s">
        <v>53</v>
      </c>
      <c r="C7" t="s">
        <v>43</v>
      </c>
      <c r="D7" t="s">
        <v>56</v>
      </c>
      <c r="E7" t="s">
        <v>45</v>
      </c>
      <c r="F7" s="8">
        <v>126</v>
      </c>
      <c r="G7" s="8">
        <v>0</v>
      </c>
      <c r="H7" s="8" t="s">
        <v>46</v>
      </c>
      <c r="I7" s="8">
        <v>25</v>
      </c>
      <c r="J7" s="8">
        <v>70</v>
      </c>
      <c r="K7" s="8" t="s">
        <v>47</v>
      </c>
      <c r="L7" s="8" t="s">
        <v>47</v>
      </c>
      <c r="M7" s="8">
        <v>12</v>
      </c>
      <c r="N7" s="8">
        <v>1</v>
      </c>
      <c r="O7" s="8">
        <v>60</v>
      </c>
      <c r="P7" s="8" t="s">
        <v>48</v>
      </c>
      <c r="Q7" s="8">
        <v>109.714</v>
      </c>
      <c r="R7" s="8">
        <v>13.435</v>
      </c>
      <c r="S7" s="8">
        <v>6.4089999999999998</v>
      </c>
      <c r="T7" s="8">
        <v>23.254000000000001</v>
      </c>
      <c r="U7" s="8" t="s">
        <v>49</v>
      </c>
      <c r="V7" s="8" t="s">
        <v>49</v>
      </c>
      <c r="W7" s="8">
        <v>9</v>
      </c>
      <c r="X7" s="8">
        <v>9</v>
      </c>
      <c r="Y7" s="8">
        <f t="shared" si="0"/>
        <v>18</v>
      </c>
      <c r="Z7" s="8">
        <v>130.881</v>
      </c>
      <c r="AA7" s="8">
        <v>80</v>
      </c>
      <c r="AB7">
        <f t="shared" si="1"/>
        <v>0.61124227351563631</v>
      </c>
      <c r="AC7">
        <f t="shared" si="2"/>
        <v>67.061834796494523</v>
      </c>
      <c r="AD7">
        <f t="shared" si="2"/>
        <v>8.2120399446825747</v>
      </c>
      <c r="AE7">
        <f t="shared" si="2"/>
        <v>3.9174517309617132</v>
      </c>
      <c r="AF7">
        <f t="shared" si="2"/>
        <v>14.213827828332608</v>
      </c>
      <c r="AG7">
        <f t="shared" si="3"/>
        <v>11.75235519288514</v>
      </c>
      <c r="AH7">
        <f t="shared" si="3"/>
        <v>42.641483484997821</v>
      </c>
      <c r="AI7" s="9"/>
      <c r="AJ7" s="9"/>
      <c r="AK7">
        <f t="shared" si="4"/>
        <v>-87.754525402409897</v>
      </c>
      <c r="AL7">
        <f t="shared" si="5"/>
        <v>21.207174810882805</v>
      </c>
      <c r="AM7">
        <f t="shared" si="8"/>
        <v>41.566062629330297</v>
      </c>
      <c r="AN7">
        <f t="shared" si="6"/>
        <v>-129.32058803174019</v>
      </c>
      <c r="AO7">
        <f t="shared" si="7"/>
        <v>-46.1884627730796</v>
      </c>
    </row>
    <row r="8" spans="1:41" ht="17.25" x14ac:dyDescent="0.25">
      <c r="A8" t="s">
        <v>41</v>
      </c>
      <c r="B8" t="s">
        <v>57</v>
      </c>
      <c r="C8" t="s">
        <v>43</v>
      </c>
      <c r="D8" t="s">
        <v>50</v>
      </c>
      <c r="E8" t="s">
        <v>45</v>
      </c>
      <c r="F8" s="8">
        <v>127</v>
      </c>
      <c r="G8" s="8">
        <v>0</v>
      </c>
      <c r="H8" s="8" t="s">
        <v>46</v>
      </c>
      <c r="I8" s="8">
        <v>25</v>
      </c>
      <c r="J8" s="8">
        <v>70</v>
      </c>
      <c r="K8" s="8" t="s">
        <v>47</v>
      </c>
      <c r="L8" s="8" t="s">
        <v>47</v>
      </c>
      <c r="M8" s="8">
        <v>12</v>
      </c>
      <c r="N8" s="8">
        <v>1</v>
      </c>
      <c r="O8" s="8">
        <v>60</v>
      </c>
      <c r="P8" s="8" t="s">
        <v>48</v>
      </c>
      <c r="Q8" s="8">
        <v>177.036</v>
      </c>
      <c r="R8" s="8">
        <v>85.784000000000006</v>
      </c>
      <c r="S8" s="8">
        <v>11.994</v>
      </c>
      <c r="T8" s="8">
        <f>2*11.936</f>
        <v>23.872</v>
      </c>
      <c r="U8" s="8" t="s">
        <v>49</v>
      </c>
      <c r="V8" s="8" t="s">
        <v>49</v>
      </c>
      <c r="W8" s="8">
        <v>9</v>
      </c>
      <c r="X8" s="8">
        <v>9</v>
      </c>
      <c r="Y8" s="8">
        <f t="shared" si="0"/>
        <v>18</v>
      </c>
      <c r="Z8" s="8">
        <v>209.536</v>
      </c>
      <c r="AA8" s="8">
        <v>80</v>
      </c>
      <c r="AB8">
        <f t="shared" si="1"/>
        <v>0.38179596823457546</v>
      </c>
      <c r="AC8">
        <f t="shared" si="2"/>
        <v>67.591631032376299</v>
      </c>
      <c r="AD8">
        <f t="shared" si="2"/>
        <v>32.751985339034825</v>
      </c>
      <c r="AE8">
        <f t="shared" si="2"/>
        <v>4.579260843005498</v>
      </c>
      <c r="AF8">
        <f t="shared" si="2"/>
        <v>9.114233353695786</v>
      </c>
      <c r="AG8">
        <f t="shared" si="3"/>
        <v>13.737782529016494</v>
      </c>
      <c r="AH8">
        <f t="shared" si="3"/>
        <v>27.342700061087356</v>
      </c>
      <c r="AI8" s="9"/>
      <c r="AJ8" s="9"/>
      <c r="AK8">
        <f t="shared" si="4"/>
        <v>-51.544318669649101</v>
      </c>
      <c r="AL8">
        <f t="shared" si="5"/>
        <v>13.878121725766853</v>
      </c>
      <c r="AM8">
        <f t="shared" si="8"/>
        <v>27.201118582503032</v>
      </c>
      <c r="AN8">
        <f t="shared" si="6"/>
        <v>-78.745437252152129</v>
      </c>
      <c r="AO8">
        <f t="shared" si="7"/>
        <v>-24.343200087146069</v>
      </c>
    </row>
    <row r="9" spans="1:41" ht="17.25" x14ac:dyDescent="0.25">
      <c r="A9" t="s">
        <v>41</v>
      </c>
      <c r="B9" t="s">
        <v>57</v>
      </c>
      <c r="C9" t="s">
        <v>43</v>
      </c>
      <c r="D9" t="s">
        <v>58</v>
      </c>
      <c r="E9" t="s">
        <v>45</v>
      </c>
      <c r="F9" s="8">
        <v>127</v>
      </c>
      <c r="G9" s="8">
        <v>0</v>
      </c>
      <c r="H9" s="8" t="s">
        <v>46</v>
      </c>
      <c r="I9" s="8">
        <v>25</v>
      </c>
      <c r="J9" s="8">
        <v>70</v>
      </c>
      <c r="K9" s="8" t="s">
        <v>47</v>
      </c>
      <c r="L9" s="8" t="s">
        <v>47</v>
      </c>
      <c r="M9" s="8">
        <v>12</v>
      </c>
      <c r="N9" s="8">
        <v>1</v>
      </c>
      <c r="O9" s="8">
        <v>60</v>
      </c>
      <c r="P9" s="8" t="s">
        <v>48</v>
      </c>
      <c r="Q9" s="8">
        <v>177.036</v>
      </c>
      <c r="R9" s="8">
        <v>103.379</v>
      </c>
      <c r="S9" s="8">
        <v>11.994</v>
      </c>
      <c r="T9" s="8">
        <f>2*13.802</f>
        <v>27.603999999999999</v>
      </c>
      <c r="U9" s="8" t="s">
        <v>49</v>
      </c>
      <c r="V9" s="8" t="s">
        <v>49</v>
      </c>
      <c r="W9" s="8">
        <v>9</v>
      </c>
      <c r="X9" s="8">
        <v>9</v>
      </c>
      <c r="Y9" s="8">
        <f t="shared" si="0"/>
        <v>18</v>
      </c>
      <c r="Z9" s="8">
        <v>209.536</v>
      </c>
      <c r="AA9" s="8">
        <v>80</v>
      </c>
      <c r="AB9">
        <f t="shared" si="1"/>
        <v>0.38179596823457546</v>
      </c>
      <c r="AC9">
        <f t="shared" si="2"/>
        <v>67.591631032376299</v>
      </c>
      <c r="AD9">
        <f t="shared" si="2"/>
        <v>39.469685400122181</v>
      </c>
      <c r="AE9">
        <f t="shared" si="2"/>
        <v>4.579260843005498</v>
      </c>
      <c r="AF9">
        <f t="shared" si="2"/>
        <v>10.539095907147221</v>
      </c>
      <c r="AG9">
        <f t="shared" si="3"/>
        <v>13.737782529016494</v>
      </c>
      <c r="AH9">
        <f t="shared" si="3"/>
        <v>31.617287721441663</v>
      </c>
      <c r="AI9" s="9"/>
      <c r="AJ9" s="9"/>
      <c r="AK9">
        <f t="shared" si="4"/>
        <v>-41.605662125217464</v>
      </c>
      <c r="AL9">
        <f t="shared" si="5"/>
        <v>16.086368514426034</v>
      </c>
      <c r="AM9">
        <f t="shared" si="8"/>
        <v>31.529282288275027</v>
      </c>
      <c r="AN9">
        <f t="shared" si="6"/>
        <v>-73.134944413492491</v>
      </c>
      <c r="AO9">
        <f t="shared" si="7"/>
        <v>-10.076379836942436</v>
      </c>
    </row>
    <row r="10" spans="1:41" ht="17.25" x14ac:dyDescent="0.25">
      <c r="A10" t="s">
        <v>41</v>
      </c>
      <c r="B10" t="s">
        <v>59</v>
      </c>
      <c r="C10" t="s">
        <v>43</v>
      </c>
      <c r="D10" t="s">
        <v>50</v>
      </c>
      <c r="E10" t="s">
        <v>45</v>
      </c>
      <c r="F10" s="8">
        <v>129</v>
      </c>
      <c r="G10" s="8">
        <v>0</v>
      </c>
      <c r="H10" s="8" t="s">
        <v>46</v>
      </c>
      <c r="I10" s="8">
        <v>25</v>
      </c>
      <c r="J10" s="8">
        <v>70</v>
      </c>
      <c r="K10" s="8" t="s">
        <v>47</v>
      </c>
      <c r="L10" s="8" t="s">
        <v>47</v>
      </c>
      <c r="M10" s="8">
        <v>12</v>
      </c>
      <c r="N10" s="8">
        <v>1</v>
      </c>
      <c r="O10" s="8">
        <v>60</v>
      </c>
      <c r="P10" s="8" t="s">
        <v>48</v>
      </c>
      <c r="Q10" s="8">
        <v>136.29</v>
      </c>
      <c r="R10" s="8">
        <v>84.343000000000004</v>
      </c>
      <c r="S10" s="8">
        <v>13.097</v>
      </c>
      <c r="T10" s="8">
        <v>17.638999999999999</v>
      </c>
      <c r="U10" s="8" t="s">
        <v>49</v>
      </c>
      <c r="V10" s="8" t="s">
        <v>49</v>
      </c>
      <c r="W10" s="8">
        <v>9</v>
      </c>
      <c r="X10" s="8">
        <v>9</v>
      </c>
      <c r="Y10" s="8">
        <f t="shared" si="0"/>
        <v>18</v>
      </c>
      <c r="Z10" s="8">
        <v>165.864</v>
      </c>
      <c r="AA10" s="8">
        <v>80</v>
      </c>
      <c r="AB10">
        <f t="shared" si="1"/>
        <v>0.48232286692712101</v>
      </c>
      <c r="AC10">
        <f t="shared" si="2"/>
        <v>65.735783533497312</v>
      </c>
      <c r="AD10">
        <f t="shared" si="2"/>
        <v>40.680557565234167</v>
      </c>
      <c r="AE10">
        <f t="shared" si="2"/>
        <v>6.3169825881445032</v>
      </c>
      <c r="AF10">
        <f t="shared" si="2"/>
        <v>8.5076930497274876</v>
      </c>
      <c r="AG10">
        <f t="shared" si="3"/>
        <v>18.950947764433508</v>
      </c>
      <c r="AH10">
        <f t="shared" si="3"/>
        <v>25.523079149182465</v>
      </c>
      <c r="AI10" s="9"/>
      <c r="AJ10" s="9"/>
      <c r="AK10">
        <f t="shared" si="4"/>
        <v>-38.115048793014886</v>
      </c>
      <c r="AL10">
        <f t="shared" si="5"/>
        <v>14.243172525809545</v>
      </c>
      <c r="AM10">
        <f t="shared" si="8"/>
        <v>27.916618150586707</v>
      </c>
      <c r="AN10">
        <f t="shared" si="6"/>
        <v>-66.031666943601593</v>
      </c>
      <c r="AO10">
        <f t="shared" si="7"/>
        <v>-10.198430642428178</v>
      </c>
    </row>
    <row r="11" spans="1:41" ht="17.25" x14ac:dyDescent="0.25">
      <c r="A11" t="s">
        <v>41</v>
      </c>
      <c r="B11" t="s">
        <v>59</v>
      </c>
      <c r="C11" t="s">
        <v>43</v>
      </c>
      <c r="D11" t="s">
        <v>55</v>
      </c>
      <c r="E11" t="s">
        <v>45</v>
      </c>
      <c r="F11" s="8">
        <v>129</v>
      </c>
      <c r="G11" s="8">
        <v>0</v>
      </c>
      <c r="H11" s="8" t="s">
        <v>46</v>
      </c>
      <c r="I11" s="8">
        <v>25</v>
      </c>
      <c r="J11" s="8">
        <v>70</v>
      </c>
      <c r="K11" s="8" t="s">
        <v>47</v>
      </c>
      <c r="L11" s="8" t="s">
        <v>47</v>
      </c>
      <c r="M11" s="8">
        <v>12</v>
      </c>
      <c r="N11" s="8">
        <v>1</v>
      </c>
      <c r="O11" s="8">
        <v>60</v>
      </c>
      <c r="P11" s="8" t="s">
        <v>48</v>
      </c>
      <c r="Q11" s="8">
        <v>136.29</v>
      </c>
      <c r="R11" s="8">
        <v>91.369</v>
      </c>
      <c r="S11" s="8">
        <v>13.097</v>
      </c>
      <c r="T11" s="8">
        <v>21.475000000000001</v>
      </c>
      <c r="U11" s="8" t="s">
        <v>49</v>
      </c>
      <c r="V11" s="8" t="s">
        <v>49</v>
      </c>
      <c r="W11" s="8">
        <v>9</v>
      </c>
      <c r="X11" s="8">
        <v>9</v>
      </c>
      <c r="Y11" s="8">
        <f t="shared" si="0"/>
        <v>18</v>
      </c>
      <c r="Z11" s="8">
        <v>165.864</v>
      </c>
      <c r="AA11" s="8">
        <v>80</v>
      </c>
      <c r="AB11">
        <f t="shared" si="1"/>
        <v>0.48232286692712101</v>
      </c>
      <c r="AC11">
        <f t="shared" si="2"/>
        <v>65.735783533497312</v>
      </c>
      <c r="AD11">
        <f t="shared" si="2"/>
        <v>44.069358028264119</v>
      </c>
      <c r="AE11">
        <f t="shared" si="2"/>
        <v>6.3169825881445032</v>
      </c>
      <c r="AF11">
        <f t="shared" si="2"/>
        <v>10.357883567259924</v>
      </c>
      <c r="AG11">
        <f t="shared" si="3"/>
        <v>18.950947764433508</v>
      </c>
      <c r="AH11">
        <f t="shared" si="3"/>
        <v>31.073650701779769</v>
      </c>
      <c r="AI11" s="9"/>
      <c r="AJ11" s="9"/>
      <c r="AK11">
        <f t="shared" si="4"/>
        <v>-32.95986499376329</v>
      </c>
      <c r="AL11">
        <f t="shared" si="5"/>
        <v>17.022973845501728</v>
      </c>
      <c r="AM11">
        <f t="shared" si="8"/>
        <v>33.365028737183387</v>
      </c>
      <c r="AN11">
        <f t="shared" si="6"/>
        <v>-66.324893730946684</v>
      </c>
      <c r="AO11">
        <f t="shared" si="7"/>
        <v>0.40516374342009698</v>
      </c>
    </row>
    <row r="12" spans="1:41" ht="17.25" x14ac:dyDescent="0.25">
      <c r="A12" t="s">
        <v>60</v>
      </c>
      <c r="B12" t="s">
        <v>61</v>
      </c>
      <c r="C12" t="s">
        <v>43</v>
      </c>
      <c r="D12" t="s">
        <v>44</v>
      </c>
      <c r="E12" t="s">
        <v>62</v>
      </c>
      <c r="F12" s="8">
        <v>133</v>
      </c>
      <c r="G12" s="8">
        <v>1</v>
      </c>
      <c r="H12" s="8" t="s">
        <v>46</v>
      </c>
      <c r="I12" s="8">
        <v>25</v>
      </c>
      <c r="J12" s="8">
        <v>70</v>
      </c>
      <c r="K12" s="8">
        <v>60</v>
      </c>
      <c r="L12" s="8" t="s">
        <v>47</v>
      </c>
      <c r="M12" s="8">
        <v>12</v>
      </c>
      <c r="N12" s="8">
        <v>1</v>
      </c>
      <c r="O12" s="8">
        <v>60</v>
      </c>
      <c r="P12" s="8">
        <v>3</v>
      </c>
      <c r="Q12" s="8">
        <v>99.072000000000003</v>
      </c>
      <c r="R12" s="8">
        <v>70.908000000000001</v>
      </c>
      <c r="S12" s="8">
        <f>2*3.954</f>
        <v>7.9080000000000004</v>
      </c>
      <c r="T12" s="8">
        <f>2*3.792</f>
        <v>7.5839999999999996</v>
      </c>
      <c r="U12" s="8" t="s">
        <v>63</v>
      </c>
      <c r="V12" s="8" t="s">
        <v>63</v>
      </c>
      <c r="W12" s="8">
        <v>6</v>
      </c>
      <c r="X12" s="8">
        <v>6</v>
      </c>
      <c r="Y12" s="8">
        <f t="shared" si="0"/>
        <v>12</v>
      </c>
      <c r="Z12" s="8">
        <v>108.34699999999999</v>
      </c>
      <c r="AA12" s="8">
        <v>80</v>
      </c>
      <c r="AB12">
        <f t="shared" si="1"/>
        <v>0.73836839044920488</v>
      </c>
      <c r="AC12">
        <f t="shared" si="2"/>
        <v>73.151633178583623</v>
      </c>
      <c r="AD12">
        <f t="shared" si="2"/>
        <v>52.356225829972217</v>
      </c>
      <c r="AE12">
        <f t="shared" si="2"/>
        <v>5.8390172316723126</v>
      </c>
      <c r="AF12">
        <f t="shared" si="2"/>
        <v>5.5997858731667698</v>
      </c>
      <c r="AG12">
        <f t="shared" si="3"/>
        <v>14.302612816915556</v>
      </c>
      <c r="AH12">
        <f t="shared" si="3"/>
        <v>13.716618058104144</v>
      </c>
      <c r="AI12" s="9"/>
      <c r="AJ12" s="9"/>
      <c r="AK12">
        <f t="shared" si="4"/>
        <v>-28.427810077519378</v>
      </c>
      <c r="AL12">
        <f t="shared" si="5"/>
        <v>9.5518248482725117</v>
      </c>
      <c r="AM12">
        <f t="shared" si="8"/>
        <v>18.721576702614122</v>
      </c>
      <c r="AN12">
        <f t="shared" si="6"/>
        <v>-47.149386780133497</v>
      </c>
      <c r="AO12">
        <f t="shared" si="7"/>
        <v>-9.7062333749052563</v>
      </c>
    </row>
    <row r="13" spans="1:41" ht="17.25" x14ac:dyDescent="0.25">
      <c r="A13" t="s">
        <v>60</v>
      </c>
      <c r="B13" t="s">
        <v>61</v>
      </c>
      <c r="C13" t="s">
        <v>43</v>
      </c>
      <c r="D13" t="s">
        <v>64</v>
      </c>
      <c r="E13" t="s">
        <v>62</v>
      </c>
      <c r="F13" s="8">
        <v>133</v>
      </c>
      <c r="G13" s="8">
        <v>1</v>
      </c>
      <c r="H13" s="8" t="s">
        <v>46</v>
      </c>
      <c r="I13" s="8">
        <v>25</v>
      </c>
      <c r="J13" s="8">
        <v>70</v>
      </c>
      <c r="K13" s="8">
        <v>60</v>
      </c>
      <c r="L13" s="8" t="s">
        <v>47</v>
      </c>
      <c r="M13" s="8">
        <v>12</v>
      </c>
      <c r="N13" s="8">
        <v>1</v>
      </c>
      <c r="O13" s="8">
        <v>60</v>
      </c>
      <c r="P13" s="8">
        <v>3</v>
      </c>
      <c r="Q13" s="8">
        <v>99.072000000000003</v>
      </c>
      <c r="R13" s="8">
        <v>67.631</v>
      </c>
      <c r="S13" s="8">
        <f>2*3.954</f>
        <v>7.9080000000000004</v>
      </c>
      <c r="T13" s="8">
        <f>2*6.409</f>
        <v>12.818</v>
      </c>
      <c r="U13" s="8" t="s">
        <v>63</v>
      </c>
      <c r="V13" s="8" t="s">
        <v>63</v>
      </c>
      <c r="W13" s="8">
        <v>6</v>
      </c>
      <c r="X13" s="8">
        <v>6</v>
      </c>
      <c r="Y13" s="8">
        <f t="shared" si="0"/>
        <v>12</v>
      </c>
      <c r="Z13" s="8">
        <v>108.34699999999999</v>
      </c>
      <c r="AA13" s="8">
        <v>80</v>
      </c>
      <c r="AB13">
        <f t="shared" si="1"/>
        <v>0.73836839044920488</v>
      </c>
      <c r="AC13">
        <f t="shared" si="2"/>
        <v>73.151633178583623</v>
      </c>
      <c r="AD13">
        <f t="shared" si="2"/>
        <v>49.936592614470179</v>
      </c>
      <c r="AE13">
        <f t="shared" si="2"/>
        <v>5.8390172316723126</v>
      </c>
      <c r="AF13">
        <f t="shared" si="2"/>
        <v>9.4644060287779084</v>
      </c>
      <c r="AG13">
        <f t="shared" si="3"/>
        <v>14.302612816915556</v>
      </c>
      <c r="AH13">
        <f t="shared" si="3"/>
        <v>23.182965489026756</v>
      </c>
      <c r="AI13" s="9"/>
      <c r="AJ13" s="9"/>
      <c r="AK13">
        <f t="shared" si="4"/>
        <v>-31.735505490956069</v>
      </c>
      <c r="AL13">
        <f t="shared" si="5"/>
        <v>14.038671080255453</v>
      </c>
      <c r="AM13">
        <f t="shared" si="8"/>
        <v>27.515795317300686</v>
      </c>
      <c r="AN13">
        <f t="shared" si="6"/>
        <v>-59.251300808256758</v>
      </c>
      <c r="AO13">
        <f t="shared" si="7"/>
        <v>-4.2197101736553826</v>
      </c>
    </row>
    <row r="14" spans="1:41" ht="17.25" x14ac:dyDescent="0.25">
      <c r="A14" t="s">
        <v>60</v>
      </c>
      <c r="B14" t="s">
        <v>65</v>
      </c>
      <c r="C14" t="s">
        <v>43</v>
      </c>
      <c r="D14" t="s">
        <v>66</v>
      </c>
      <c r="E14" t="s">
        <v>62</v>
      </c>
      <c r="F14" s="8">
        <v>134</v>
      </c>
      <c r="G14" s="8">
        <v>1</v>
      </c>
      <c r="H14" s="8" t="s">
        <v>46</v>
      </c>
      <c r="I14" s="8">
        <v>25</v>
      </c>
      <c r="J14" s="8">
        <v>70</v>
      </c>
      <c r="K14" s="8">
        <v>60</v>
      </c>
      <c r="L14" s="8" t="s">
        <v>47</v>
      </c>
      <c r="M14" s="8">
        <v>12</v>
      </c>
      <c r="N14" s="8">
        <v>1</v>
      </c>
      <c r="O14" s="8">
        <v>60</v>
      </c>
      <c r="P14" s="8">
        <v>3</v>
      </c>
      <c r="Q14" s="8">
        <v>128.35300000000001</v>
      </c>
      <c r="R14" s="8">
        <v>81.403999999999996</v>
      </c>
      <c r="S14" s="8">
        <f>2*4.292</f>
        <v>8.5839999999999996</v>
      </c>
      <c r="T14" s="8">
        <f>2*3.881</f>
        <v>7.7619999999999996</v>
      </c>
      <c r="U14" s="8" t="s">
        <v>63</v>
      </c>
      <c r="V14" s="8" t="s">
        <v>63</v>
      </c>
      <c r="W14" s="8">
        <v>6</v>
      </c>
      <c r="X14" s="8">
        <v>6</v>
      </c>
      <c r="Y14" s="8">
        <f t="shared" si="0"/>
        <v>12</v>
      </c>
      <c r="Z14" s="8">
        <v>133.64400000000001</v>
      </c>
      <c r="AA14" s="8">
        <v>80</v>
      </c>
      <c r="AB14">
        <f t="shared" si="1"/>
        <v>0.59860524976804041</v>
      </c>
      <c r="AC14">
        <f t="shared" si="2"/>
        <v>76.832779623477293</v>
      </c>
      <c r="AD14">
        <f t="shared" si="2"/>
        <v>48.72886175211756</v>
      </c>
      <c r="AE14">
        <f t="shared" si="2"/>
        <v>5.138427464008859</v>
      </c>
      <c r="AF14">
        <f t="shared" si="2"/>
        <v>4.6463739486995292</v>
      </c>
      <c r="AG14">
        <f t="shared" si="3"/>
        <v>12.586525367125077</v>
      </c>
      <c r="AH14">
        <f t="shared" si="3"/>
        <v>11.381245328474469</v>
      </c>
      <c r="AI14" s="9"/>
      <c r="AJ14" s="9"/>
      <c r="AK14">
        <f t="shared" si="4"/>
        <v>-36.578030899160915</v>
      </c>
      <c r="AL14">
        <f t="shared" si="5"/>
        <v>7.3865765401892336</v>
      </c>
      <c r="AM14">
        <f t="shared" si="8"/>
        <v>14.477690018770897</v>
      </c>
      <c r="AN14">
        <f t="shared" si="6"/>
        <v>-51.055720917931808</v>
      </c>
      <c r="AO14">
        <f t="shared" si="7"/>
        <v>-22.100340880390018</v>
      </c>
    </row>
    <row r="15" spans="1:41" ht="17.25" x14ac:dyDescent="0.25">
      <c r="A15" t="s">
        <v>60</v>
      </c>
      <c r="B15" t="s">
        <v>67</v>
      </c>
      <c r="C15" t="s">
        <v>43</v>
      </c>
      <c r="D15" t="s">
        <v>44</v>
      </c>
      <c r="E15" t="s">
        <v>62</v>
      </c>
      <c r="F15" s="8">
        <v>135</v>
      </c>
      <c r="G15" s="8">
        <v>1</v>
      </c>
      <c r="H15" s="8" t="s">
        <v>46</v>
      </c>
      <c r="I15" s="8">
        <v>25</v>
      </c>
      <c r="J15" s="8">
        <v>70</v>
      </c>
      <c r="K15" s="8">
        <v>60</v>
      </c>
      <c r="L15" s="8" t="s">
        <v>47</v>
      </c>
      <c r="M15" s="8">
        <v>12</v>
      </c>
      <c r="N15" s="8" t="s">
        <v>68</v>
      </c>
      <c r="O15" s="8">
        <v>60</v>
      </c>
      <c r="P15" s="8">
        <v>3</v>
      </c>
      <c r="Q15" s="8">
        <v>119.474</v>
      </c>
      <c r="R15" s="8">
        <v>79.594999999999999</v>
      </c>
      <c r="S15" s="8">
        <f>2*6.306</f>
        <v>12.612</v>
      </c>
      <c r="T15" s="8">
        <f>2*5.909</f>
        <v>11.818</v>
      </c>
      <c r="U15" s="8">
        <v>6</v>
      </c>
      <c r="V15" s="8">
        <v>6</v>
      </c>
      <c r="W15" s="8">
        <v>6</v>
      </c>
      <c r="X15" s="8">
        <v>6</v>
      </c>
      <c r="Y15" s="8">
        <f t="shared" si="0"/>
        <v>12</v>
      </c>
      <c r="Z15" s="8">
        <v>126.206</v>
      </c>
      <c r="AA15" s="8">
        <v>80</v>
      </c>
      <c r="AB15">
        <f t="shared" si="1"/>
        <v>0.63388428442387845</v>
      </c>
      <c r="AC15">
        <f t="shared" si="2"/>
        <v>75.732690997258459</v>
      </c>
      <c r="AD15">
        <f t="shared" si="2"/>
        <v>50.454019618718604</v>
      </c>
      <c r="AE15">
        <f t="shared" si="2"/>
        <v>7.9945485951539554</v>
      </c>
      <c r="AF15">
        <f t="shared" si="2"/>
        <v>7.4912444733213954</v>
      </c>
      <c r="AG15">
        <f t="shared" si="3"/>
        <v>19.582564782011278</v>
      </c>
      <c r="AH15">
        <f t="shared" si="3"/>
        <v>18.349726498081928</v>
      </c>
      <c r="AI15" s="9"/>
      <c r="AJ15" s="9"/>
      <c r="AK15">
        <f t="shared" si="4"/>
        <v>-33.378810452483393</v>
      </c>
      <c r="AL15">
        <f t="shared" si="5"/>
        <v>12.136911948917863</v>
      </c>
      <c r="AM15">
        <f t="shared" si="8"/>
        <v>23.78834741987901</v>
      </c>
      <c r="AN15">
        <f t="shared" si="6"/>
        <v>-57.167157872362402</v>
      </c>
      <c r="AO15">
        <f t="shared" si="7"/>
        <v>-9.5904630326043829</v>
      </c>
    </row>
    <row r="16" spans="1:41" ht="17.25" x14ac:dyDescent="0.25">
      <c r="A16" t="s">
        <v>60</v>
      </c>
      <c r="B16" t="s">
        <v>69</v>
      </c>
      <c r="C16" t="s">
        <v>43</v>
      </c>
      <c r="D16" t="s">
        <v>44</v>
      </c>
      <c r="E16" t="s">
        <v>62</v>
      </c>
      <c r="F16" s="8">
        <v>136</v>
      </c>
      <c r="G16" s="8">
        <v>1</v>
      </c>
      <c r="H16" s="8" t="s">
        <v>46</v>
      </c>
      <c r="I16" s="8">
        <v>25</v>
      </c>
      <c r="J16" s="8">
        <v>70</v>
      </c>
      <c r="K16" s="8">
        <v>60</v>
      </c>
      <c r="L16" s="8" t="s">
        <v>47</v>
      </c>
      <c r="M16" s="8">
        <v>12</v>
      </c>
      <c r="N16" s="8" t="s">
        <v>70</v>
      </c>
      <c r="O16" s="8">
        <v>60</v>
      </c>
      <c r="P16" s="8">
        <v>3</v>
      </c>
      <c r="Q16" s="8">
        <f>114.697 + 53.578</f>
        <v>168.27500000000001</v>
      </c>
      <c r="R16" s="8">
        <f>74.789 + 53.578</f>
        <v>128.36700000000002</v>
      </c>
      <c r="S16" s="8">
        <v>9.4949999999999992</v>
      </c>
      <c r="T16" s="8">
        <v>15.14</v>
      </c>
      <c r="U16" s="8">
        <v>6</v>
      </c>
      <c r="V16" s="8">
        <v>6</v>
      </c>
      <c r="W16" s="8">
        <v>6</v>
      </c>
      <c r="X16" s="8">
        <v>6</v>
      </c>
      <c r="Y16" s="8">
        <f t="shared" si="0"/>
        <v>12</v>
      </c>
      <c r="Z16" s="8">
        <f>107.421 + 64.94</f>
        <v>172.36099999999999</v>
      </c>
      <c r="AA16" s="8">
        <v>80</v>
      </c>
      <c r="AB16">
        <f t="shared" si="1"/>
        <v>0.46414212031724117</v>
      </c>
      <c r="AC16">
        <f t="shared" si="2"/>
        <v>78.103515296383762</v>
      </c>
      <c r="AD16">
        <f t="shared" si="2"/>
        <v>59.580531558763305</v>
      </c>
      <c r="AE16">
        <f t="shared" si="2"/>
        <v>4.4070294324122044</v>
      </c>
      <c r="AF16">
        <f t="shared" si="2"/>
        <v>7.0271117016030313</v>
      </c>
      <c r="AG16">
        <f t="shared" si="3"/>
        <v>10.794973390837265</v>
      </c>
      <c r="AH16">
        <f t="shared" si="3"/>
        <v>17.21283803446827</v>
      </c>
      <c r="AI16" s="9"/>
      <c r="AJ16" s="9"/>
      <c r="AK16">
        <f t="shared" si="4"/>
        <v>-23.715941167731387</v>
      </c>
      <c r="AL16">
        <f t="shared" si="5"/>
        <v>9.9738038071513877</v>
      </c>
      <c r="AM16">
        <f t="shared" si="8"/>
        <v>19.548655462016718</v>
      </c>
      <c r="AN16">
        <f t="shared" si="6"/>
        <v>-43.264596629748105</v>
      </c>
      <c r="AO16">
        <f t="shared" si="7"/>
        <v>-4.1672857057146686</v>
      </c>
    </row>
    <row r="17" spans="1:41" x14ac:dyDescent="0.25">
      <c r="A17" t="s">
        <v>60</v>
      </c>
      <c r="B17" t="s">
        <v>71</v>
      </c>
      <c r="C17" t="s">
        <v>43</v>
      </c>
      <c r="D17" t="s">
        <v>72</v>
      </c>
      <c r="E17" t="s">
        <v>73</v>
      </c>
      <c r="F17" s="8">
        <v>137</v>
      </c>
      <c r="G17" s="8">
        <v>1</v>
      </c>
      <c r="H17" s="8" t="s">
        <v>46</v>
      </c>
      <c r="I17" s="8">
        <v>30</v>
      </c>
      <c r="J17" s="8">
        <v>70</v>
      </c>
      <c r="K17" s="8">
        <v>60</v>
      </c>
      <c r="L17" s="8" t="s">
        <v>47</v>
      </c>
      <c r="M17" s="8">
        <v>12</v>
      </c>
      <c r="N17" s="8">
        <v>1</v>
      </c>
      <c r="O17" s="8">
        <v>60</v>
      </c>
      <c r="P17" s="8">
        <v>3</v>
      </c>
      <c r="Q17" s="8">
        <v>130.05799999999999</v>
      </c>
      <c r="R17" s="8">
        <v>82.153000000000006</v>
      </c>
      <c r="S17" s="8">
        <f>2*7.982</f>
        <v>15.964</v>
      </c>
      <c r="T17" s="8">
        <f>2*4.851</f>
        <v>9.702</v>
      </c>
      <c r="U17" s="8" t="s">
        <v>63</v>
      </c>
      <c r="V17" s="8" t="s">
        <v>63</v>
      </c>
      <c r="W17" s="8">
        <v>6</v>
      </c>
      <c r="X17" s="8">
        <v>6</v>
      </c>
      <c r="Y17" s="8">
        <f t="shared" si="0"/>
        <v>12</v>
      </c>
      <c r="Z17" s="8">
        <v>148.40899999999999</v>
      </c>
      <c r="AA17" s="8">
        <v>80</v>
      </c>
      <c r="AB17">
        <f t="shared" si="1"/>
        <v>0.53905086618736064</v>
      </c>
      <c r="AC17">
        <f t="shared" si="2"/>
        <v>70.107877554595746</v>
      </c>
      <c r="AD17">
        <f t="shared" si="2"/>
        <v>44.284645809890243</v>
      </c>
      <c r="AE17">
        <f t="shared" si="2"/>
        <v>8.6054080278150256</v>
      </c>
      <c r="AF17">
        <f t="shared" si="2"/>
        <v>5.2298715037497727</v>
      </c>
      <c r="AG17">
        <f t="shared" si="3"/>
        <v>21.078858696596921</v>
      </c>
      <c r="AH17">
        <f t="shared" si="3"/>
        <v>12.810516604509102</v>
      </c>
      <c r="AI17" s="9"/>
      <c r="AJ17" s="9"/>
      <c r="AK17">
        <f t="shared" si="4"/>
        <v>-36.833566562610514</v>
      </c>
      <c r="AL17">
        <f t="shared" si="5"/>
        <v>10.759309192594218</v>
      </c>
      <c r="AM17">
        <f t="shared" si="8"/>
        <v>21.088246017484668</v>
      </c>
      <c r="AN17">
        <f t="shared" si="6"/>
        <v>-57.921812580095178</v>
      </c>
      <c r="AO17">
        <f t="shared" si="7"/>
        <v>-15.745320545125846</v>
      </c>
    </row>
  </sheetData>
  <conditionalFormatting sqref="W2:X17">
    <cfRule type="cellIs" dxfId="0" priority="2" operator="lessThan">
      <formula>6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2016-08-29T07:34:06Z</dcterms:modified>
</cp:coreProperties>
</file>