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27" i="1" l="1"/>
  <c r="AE27" i="1" s="1"/>
  <c r="AG27" i="1" s="1"/>
  <c r="Y27" i="1"/>
  <c r="AG26" i="1"/>
  <c r="AF26" i="1"/>
  <c r="AH26" i="1" s="1"/>
  <c r="AE26" i="1"/>
  <c r="AC26" i="1"/>
  <c r="AB26" i="1"/>
  <c r="AD26" i="1" s="1"/>
  <c r="Y26" i="1"/>
  <c r="AE25" i="1"/>
  <c r="AG25" i="1" s="1"/>
  <c r="AD25" i="1"/>
  <c r="AC25" i="1"/>
  <c r="AB25" i="1"/>
  <c r="Y25" i="1"/>
  <c r="T25" i="1"/>
  <c r="AF25" i="1" s="1"/>
  <c r="AH25" i="1" s="1"/>
  <c r="S25" i="1"/>
  <c r="AB24" i="1"/>
  <c r="AD24" i="1" s="1"/>
  <c r="Y24" i="1"/>
  <c r="T24" i="1"/>
  <c r="AF24" i="1" s="1"/>
  <c r="AH24" i="1" s="1"/>
  <c r="S24" i="1"/>
  <c r="AE24" i="1" s="1"/>
  <c r="AG24" i="1" s="1"/>
  <c r="AB23" i="1"/>
  <c r="AE23" i="1" s="1"/>
  <c r="AG23" i="1" s="1"/>
  <c r="Y23" i="1"/>
  <c r="AF22" i="1"/>
  <c r="AH22" i="1" s="1"/>
  <c r="AD22" i="1"/>
  <c r="AC22" i="1"/>
  <c r="AB22" i="1"/>
  <c r="Y22" i="1"/>
  <c r="S22" i="1"/>
  <c r="AE22" i="1" s="1"/>
  <c r="AG22" i="1" s="1"/>
  <c r="AF21" i="1"/>
  <c r="AH21" i="1" s="1"/>
  <c r="AE21" i="1"/>
  <c r="AG21" i="1" s="1"/>
  <c r="AD21" i="1"/>
  <c r="AK21" i="1" s="1"/>
  <c r="AC21" i="1"/>
  <c r="AB21" i="1"/>
  <c r="Y21" i="1"/>
  <c r="S21" i="1"/>
  <c r="AB20" i="1"/>
  <c r="AC20" i="1" s="1"/>
  <c r="Y20" i="1"/>
  <c r="T20" i="1"/>
  <c r="AF20" i="1" s="1"/>
  <c r="AH20" i="1" s="1"/>
  <c r="S20" i="1"/>
  <c r="AE20" i="1" s="1"/>
  <c r="AG20" i="1" s="1"/>
  <c r="AB19" i="1"/>
  <c r="AD19" i="1" s="1"/>
  <c r="Y19" i="1"/>
  <c r="T19" i="1"/>
  <c r="S19" i="1"/>
  <c r="AE19" i="1" s="1"/>
  <c r="AG19" i="1" s="1"/>
  <c r="AB18" i="1"/>
  <c r="AD18" i="1" s="1"/>
  <c r="Y18" i="1"/>
  <c r="S18" i="1"/>
  <c r="AE18" i="1" s="1"/>
  <c r="AG18" i="1" s="1"/>
  <c r="AG17" i="1"/>
  <c r="AF17" i="1"/>
  <c r="AH17" i="1" s="1"/>
  <c r="AE17" i="1"/>
  <c r="AD17" i="1"/>
  <c r="AL17" i="1" s="1"/>
  <c r="AM17" i="1" s="1"/>
  <c r="AC17" i="1"/>
  <c r="AB17" i="1"/>
  <c r="Y17" i="1"/>
  <c r="AE16" i="1"/>
  <c r="AG16" i="1" s="1"/>
  <c r="AD16" i="1"/>
  <c r="AC16" i="1"/>
  <c r="AB16" i="1"/>
  <c r="AF16" i="1" s="1"/>
  <c r="AH16" i="1" s="1"/>
  <c r="Y16" i="1"/>
  <c r="S16" i="1"/>
  <c r="AB15" i="1"/>
  <c r="AD15" i="1" s="1"/>
  <c r="Y15" i="1"/>
  <c r="T15" i="1"/>
  <c r="S15" i="1"/>
  <c r="AE15" i="1" s="1"/>
  <c r="AG15" i="1" s="1"/>
  <c r="AB14" i="1"/>
  <c r="AD14" i="1" s="1"/>
  <c r="Y14" i="1"/>
  <c r="T14" i="1"/>
  <c r="AF14" i="1" s="1"/>
  <c r="AH14" i="1" s="1"/>
  <c r="S14" i="1"/>
  <c r="AD13" i="1"/>
  <c r="AB13" i="1"/>
  <c r="AC13" i="1" s="1"/>
  <c r="AK13" i="1" s="1"/>
  <c r="Y13" i="1"/>
  <c r="T13" i="1"/>
  <c r="AF13" i="1" s="1"/>
  <c r="AH13" i="1" s="1"/>
  <c r="S13" i="1"/>
  <c r="AE13" i="1" s="1"/>
  <c r="AG13" i="1" s="1"/>
  <c r="AF12" i="1"/>
  <c r="AH12" i="1" s="1"/>
  <c r="AC12" i="1"/>
  <c r="AB12" i="1"/>
  <c r="AD12" i="1" s="1"/>
  <c r="Y12" i="1"/>
  <c r="T12" i="1"/>
  <c r="S12" i="1"/>
  <c r="AE12" i="1" s="1"/>
  <c r="AG12" i="1" s="1"/>
  <c r="AF11" i="1"/>
  <c r="AH11" i="1" s="1"/>
  <c r="AE11" i="1"/>
  <c r="AG11" i="1" s="1"/>
  <c r="AB11" i="1"/>
  <c r="AD11" i="1" s="1"/>
  <c r="Y11" i="1"/>
  <c r="T11" i="1"/>
  <c r="S11" i="1"/>
  <c r="AF10" i="1"/>
  <c r="AH10" i="1" s="1"/>
  <c r="AE10" i="1"/>
  <c r="AG10" i="1" s="1"/>
  <c r="AD10" i="1"/>
  <c r="AK10" i="1" s="1"/>
  <c r="AB10" i="1"/>
  <c r="AC10" i="1" s="1"/>
  <c r="Y10" i="1"/>
  <c r="T10" i="1"/>
  <c r="S10" i="1"/>
  <c r="AE9" i="1"/>
  <c r="AG9" i="1" s="1"/>
  <c r="AD9" i="1"/>
  <c r="AL9" i="1" s="1"/>
  <c r="AM9" i="1" s="1"/>
  <c r="AC9" i="1"/>
  <c r="AB9" i="1"/>
  <c r="Y9" i="1"/>
  <c r="T9" i="1"/>
  <c r="AF9" i="1" s="1"/>
  <c r="AH9" i="1" s="1"/>
  <c r="S9" i="1"/>
  <c r="AB8" i="1"/>
  <c r="AD8" i="1" s="1"/>
  <c r="Y8" i="1"/>
  <c r="T8" i="1"/>
  <c r="AF8" i="1" s="1"/>
  <c r="AH8" i="1" s="1"/>
  <c r="S8" i="1"/>
  <c r="AE8" i="1" s="1"/>
  <c r="AG8" i="1" s="1"/>
  <c r="AB7" i="1"/>
  <c r="AD7" i="1" s="1"/>
  <c r="Y7" i="1"/>
  <c r="T7" i="1"/>
  <c r="S7" i="1"/>
  <c r="AE7" i="1" s="1"/>
  <c r="AG7" i="1" s="1"/>
  <c r="AB6" i="1"/>
  <c r="AD6" i="1" s="1"/>
  <c r="Y6" i="1"/>
  <c r="T6" i="1"/>
  <c r="AF6" i="1" s="1"/>
  <c r="AH6" i="1" s="1"/>
  <c r="S6" i="1"/>
  <c r="AK5" i="1"/>
  <c r="AD5" i="1"/>
  <c r="AC5" i="1"/>
  <c r="AB5" i="1"/>
  <c r="Y5" i="1"/>
  <c r="T5" i="1"/>
  <c r="AF5" i="1" s="1"/>
  <c r="AH5" i="1" s="1"/>
  <c r="S5" i="1"/>
  <c r="AE5" i="1" s="1"/>
  <c r="AG5" i="1" s="1"/>
  <c r="AF4" i="1"/>
  <c r="AH4" i="1" s="1"/>
  <c r="AC4" i="1"/>
  <c r="AB4" i="1"/>
  <c r="AE4" i="1" s="1"/>
  <c r="AG4" i="1" s="1"/>
  <c r="Y4" i="1"/>
  <c r="AE3" i="1"/>
  <c r="AG3" i="1" s="1"/>
  <c r="AD3" i="1"/>
  <c r="AC3" i="1"/>
  <c r="AB3" i="1"/>
  <c r="AF3" i="1" s="1"/>
  <c r="AH3" i="1" s="1"/>
  <c r="Y3" i="1"/>
  <c r="AI2" i="1"/>
  <c r="AB2" i="1"/>
  <c r="AE2" i="1" s="1"/>
  <c r="AG2" i="1" s="1"/>
  <c r="Y2" i="1"/>
  <c r="AL5" i="1" l="1"/>
  <c r="AM5" i="1" s="1"/>
  <c r="AO5" i="1" s="1"/>
  <c r="AK14" i="1"/>
  <c r="AL22" i="1"/>
  <c r="AM22" i="1" s="1"/>
  <c r="AL26" i="1"/>
  <c r="AM26" i="1" s="1"/>
  <c r="AK26" i="1"/>
  <c r="AL24" i="1"/>
  <c r="AM24" i="1" s="1"/>
  <c r="AL16" i="1"/>
  <c r="AM16" i="1" s="1"/>
  <c r="AO13" i="1"/>
  <c r="AL13" i="1"/>
  <c r="AM13" i="1" s="1"/>
  <c r="AN13" i="1" s="1"/>
  <c r="AL15" i="1"/>
  <c r="AM15" i="1" s="1"/>
  <c r="AL3" i="1"/>
  <c r="AM3" i="1" s="1"/>
  <c r="AL12" i="1"/>
  <c r="AM12" i="1" s="1"/>
  <c r="AK12" i="1"/>
  <c r="AL25" i="1"/>
  <c r="AM25" i="1" s="1"/>
  <c r="AC8" i="1"/>
  <c r="AL8" i="1" s="1"/>
  <c r="AM8" i="1" s="1"/>
  <c r="AE6" i="1"/>
  <c r="AG6" i="1" s="1"/>
  <c r="AF7" i="1"/>
  <c r="AH7" i="1" s="1"/>
  <c r="AF15" i="1"/>
  <c r="AH15" i="1" s="1"/>
  <c r="AF19" i="1"/>
  <c r="AH19" i="1" s="1"/>
  <c r="AK3" i="1"/>
  <c r="AD4" i="1"/>
  <c r="AK9" i="1"/>
  <c r="AL10" i="1"/>
  <c r="AM10" i="1" s="1"/>
  <c r="AN10" i="1" s="1"/>
  <c r="AC11" i="1"/>
  <c r="AK11" i="1" s="1"/>
  <c r="AK16" i="1"/>
  <c r="AF18" i="1"/>
  <c r="AH18" i="1" s="1"/>
  <c r="AL21" i="1"/>
  <c r="AM21" i="1" s="1"/>
  <c r="AN21" i="1" s="1"/>
  <c r="AK25" i="1"/>
  <c r="AC24" i="1"/>
  <c r="AK24" i="1" s="1"/>
  <c r="AF2" i="1"/>
  <c r="AH2" i="1" s="1"/>
  <c r="AE14" i="1"/>
  <c r="AG14" i="1" s="1"/>
  <c r="AF23" i="1"/>
  <c r="AH23" i="1" s="1"/>
  <c r="AF27" i="1"/>
  <c r="AH27" i="1" s="1"/>
  <c r="AC2" i="1"/>
  <c r="AC7" i="1"/>
  <c r="AL7" i="1" s="1"/>
  <c r="AM7" i="1" s="1"/>
  <c r="AC15" i="1"/>
  <c r="AK15" i="1" s="1"/>
  <c r="AC19" i="1"/>
  <c r="AL19" i="1" s="1"/>
  <c r="AM19" i="1" s="1"/>
  <c r="AD20" i="1"/>
  <c r="AD2" i="1"/>
  <c r="AC6" i="1"/>
  <c r="AK6" i="1" s="1"/>
  <c r="AC14" i="1"/>
  <c r="AK17" i="1"/>
  <c r="AC18" i="1"/>
  <c r="AL18" i="1" s="1"/>
  <c r="AM18" i="1" s="1"/>
  <c r="AK22" i="1"/>
  <c r="AD23" i="1"/>
  <c r="AD27" i="1"/>
  <c r="AC23" i="1"/>
  <c r="AC27" i="1"/>
  <c r="AN24" i="1" l="1"/>
  <c r="AO24" i="1"/>
  <c r="AO15" i="1"/>
  <c r="AN15" i="1"/>
  <c r="AO10" i="1"/>
  <c r="AK7" i="1"/>
  <c r="AK19" i="1"/>
  <c r="AL2" i="1"/>
  <c r="AM2" i="1" s="1"/>
  <c r="AK2" i="1"/>
  <c r="AO3" i="1"/>
  <c r="AN3" i="1"/>
  <c r="AO17" i="1"/>
  <c r="AN17" i="1"/>
  <c r="AK8" i="1"/>
  <c r="AO16" i="1"/>
  <c r="AN16" i="1"/>
  <c r="AL6" i="1"/>
  <c r="AM6" i="1" s="1"/>
  <c r="AN6" i="1" s="1"/>
  <c r="AN5" i="1"/>
  <c r="AL27" i="1"/>
  <c r="AM27" i="1" s="1"/>
  <c r="AK27" i="1"/>
  <c r="AK20" i="1"/>
  <c r="AL20" i="1"/>
  <c r="AM20" i="1" s="1"/>
  <c r="AO9" i="1"/>
  <c r="AN9" i="1"/>
  <c r="AO21" i="1"/>
  <c r="AK18" i="1"/>
  <c r="AO22" i="1"/>
  <c r="AN22" i="1"/>
  <c r="AO25" i="1"/>
  <c r="AN25" i="1"/>
  <c r="AL4" i="1"/>
  <c r="AM4" i="1" s="1"/>
  <c r="AK4" i="1"/>
  <c r="AO12" i="1"/>
  <c r="AN12" i="1"/>
  <c r="AO26" i="1"/>
  <c r="AN26" i="1"/>
  <c r="AL11" i="1"/>
  <c r="AM11" i="1" s="1"/>
  <c r="AO11" i="1" s="1"/>
  <c r="AL14" i="1"/>
  <c r="AM14" i="1" s="1"/>
  <c r="AN14" i="1" s="1"/>
  <c r="AK23" i="1"/>
  <c r="AL23" i="1"/>
  <c r="AM23" i="1" s="1"/>
  <c r="AN2" i="1" l="1"/>
  <c r="AO2" i="1"/>
  <c r="AO4" i="1"/>
  <c r="AN4" i="1"/>
  <c r="AO23" i="1"/>
  <c r="AN23" i="1"/>
  <c r="AN11" i="1"/>
  <c r="AN20" i="1"/>
  <c r="AO20" i="1"/>
  <c r="AO19" i="1"/>
  <c r="AN19" i="1"/>
  <c r="AO27" i="1"/>
  <c r="AN27" i="1"/>
  <c r="AN8" i="1"/>
  <c r="AO8" i="1"/>
  <c r="AO7" i="1"/>
  <c r="AN7" i="1"/>
  <c r="AO6" i="1"/>
  <c r="AN18" i="1"/>
  <c r="AO18" i="1"/>
  <c r="AO14" i="1"/>
</calcChain>
</file>

<file path=xl/sharedStrings.xml><?xml version="1.0" encoding="utf-8"?>
<sst xmlns="http://schemas.openxmlformats.org/spreadsheetml/2006/main" count="260" uniqueCount="67">
  <si>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</si>
  <si>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</si>
  <si>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</si>
  <si>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</si>
  <si>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</si>
  <si>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</si>
  <si>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</si>
  <si>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</si>
  <si>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</si>
  <si>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</si>
  <si>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</si>
  <si>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</si>
  <si>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</si>
  <si>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</si>
  <si>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</si>
  <si>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</si>
  <si>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</si>
  <si>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</si>
  <si>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</si>
  <si>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</si>
  <si>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</si>
  <si>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</si>
  <si>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</si>
  <si>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</si>
  <si>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</si>
  <si>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</si>
  <si>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</si>
  <si>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</si>
  <si>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</si>
  <si>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</si>
  <si>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</si>
  <si>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</si>
  <si>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</si>
  <si>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</si>
  <si>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</si>
  <si>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</si>
  <si>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</si>
  <si>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</si>
  <si>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</si>
  <si>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</si>
  <si>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</si>
  <si>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Buchanan 2010</t>
  </si>
  <si>
    <t>Figure 1-b</t>
  </si>
  <si>
    <t>NF1</t>
  </si>
  <si>
    <t>nf1-c00617</t>
  </si>
  <si>
    <t>w(CS10)</t>
  </si>
  <si>
    <t>BA-MCH</t>
  </si>
  <si>
    <t>65~75</t>
  </si>
  <si>
    <t>-</t>
  </si>
  <si>
    <t>nf1-p1</t>
  </si>
  <si>
    <t>nf1-p2</t>
  </si>
  <si>
    <t>Figure 2-a</t>
  </si>
  <si>
    <t>Figure 2-b</t>
  </si>
  <si>
    <t>Figure 7-a</t>
  </si>
  <si>
    <t>Guo 2000</t>
  </si>
  <si>
    <t>Figure 1-a</t>
  </si>
  <si>
    <r>
      <t>NF1</t>
    </r>
    <r>
      <rPr>
        <vertAlign val="superscript"/>
        <sz val="11"/>
        <color theme="1"/>
        <rFont val="Calibri"/>
        <family val="2"/>
        <scheme val="minor"/>
      </rPr>
      <t>P1u</t>
    </r>
  </si>
  <si>
    <r>
      <t>K33</t>
    </r>
    <r>
      <rPr>
        <vertAlign val="superscript"/>
        <sz val="11"/>
        <color theme="1"/>
        <rFont val="Calibri"/>
        <family val="2"/>
        <scheme val="minor"/>
      </rPr>
      <t>u</t>
    </r>
  </si>
  <si>
    <t>immediately</t>
  </si>
  <si>
    <r>
      <t>NF1</t>
    </r>
    <r>
      <rPr>
        <vertAlign val="superscript"/>
        <sz val="11"/>
        <color theme="1"/>
        <rFont val="Calibri"/>
        <family val="2"/>
        <scheme val="minor"/>
      </rPr>
      <t>P2u</t>
    </r>
  </si>
  <si>
    <r>
      <t>NF1</t>
    </r>
    <r>
      <rPr>
        <vertAlign val="superscript"/>
        <sz val="11"/>
        <color theme="1"/>
        <rFont val="Calibri"/>
        <family val="2"/>
        <scheme val="minor"/>
      </rPr>
      <t>P1</t>
    </r>
  </si>
  <si>
    <t>K33</t>
  </si>
  <si>
    <r>
      <t>NF1</t>
    </r>
    <r>
      <rPr>
        <vertAlign val="superscript"/>
        <sz val="11"/>
        <color theme="1"/>
        <rFont val="Calibri"/>
        <family val="2"/>
        <scheme val="minor"/>
      </rPr>
      <t>P2</t>
    </r>
  </si>
  <si>
    <t>Figure 1-c</t>
  </si>
  <si>
    <t>6~12</t>
  </si>
  <si>
    <t>NF1P2</t>
  </si>
  <si>
    <t>K33u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</si>
</sst>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">
    <xf numFmtId="0" fontId="0" fillId="0" borderId="0" xfId="0"/>
    <xf numFmtId="0" fontId="2" fillId="2" borderId="1" xfId="1" applyFont="1" applyAlignment="1">
      <alignment wrapText="1"/>
    </xf>
    <xf numFmtId="0" fontId="2" fillId="2" borderId="1" xfId="1" applyFont="1" applyAlignment="1">
      <alignment horizontal="right" wrapText="1"/>
    </xf>
    <xf numFmtId="0" fontId="2" fillId="2" borderId="1" xfId="1" applyFont="1" applyAlignment="1">
      <alignment horizontal="center" wrapText="1"/>
    </xf>
    <xf numFmtId="0" fontId="2" fillId="2" borderId="2" xfId="1" applyFont="1" applyBorder="1" applyAlignment="1">
      <alignment horizontal="right" wrapText="1"/>
    </xf>
    <xf numFmtId="0" fontId="2" fillId="2" borderId="2" xfId="1" applyFont="1" applyBorder="1" applyAlignment="1">
      <alignment horizontal="center" wrapText="1"/>
    </xf>
    <xf numFmtId="0" fontId="2" fillId="2" borderId="2" xfId="1" applyFont="1" applyBorder="1" applyAlignment="1">
      <alignment wrapText="1"/>
    </xf>
    <xf numFmtId="0" fontId="2" fillId="2" borderId="2" xfId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</cellXfs>
  <cellStyles count="2">
    <cellStyle name="Check Cell" xfId="1" builtinId="2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"/>
  <sheetViews>
    <sheetView tabSelected="1" workbookViewId="0">
      <selection activeCell="A2" sqref="A2:XFD27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5.75" thickTop="1" x14ac:dyDescent="0.25">
      <c r="A2" t="s">
        <v>41</v>
      </c>
      <c r="B2" t="s">
        <v>42</v>
      </c>
      <c r="C2" t="s">
        <v>43</v>
      </c>
      <c r="D2" t="s">
        <v>44</v>
      </c>
      <c r="E2" t="s">
        <v>45</v>
      </c>
      <c r="F2" s="8">
        <v>10</v>
      </c>
      <c r="G2" s="8">
        <v>1</v>
      </c>
      <c r="H2" s="8" t="s">
        <v>46</v>
      </c>
      <c r="I2" s="8">
        <v>25</v>
      </c>
      <c r="J2" s="8" t="s">
        <v>47</v>
      </c>
      <c r="K2" s="8">
        <v>90</v>
      </c>
      <c r="L2" s="8" t="s">
        <v>48</v>
      </c>
      <c r="M2" s="8">
        <v>12</v>
      </c>
      <c r="N2" s="8">
        <v>1</v>
      </c>
      <c r="O2" s="8">
        <v>60</v>
      </c>
      <c r="P2" s="8">
        <v>3</v>
      </c>
      <c r="Q2" s="8">
        <v>35.630000000000003</v>
      </c>
      <c r="R2" s="8">
        <v>30.64</v>
      </c>
      <c r="S2" s="8">
        <v>1</v>
      </c>
      <c r="T2" s="8">
        <v>1.39</v>
      </c>
      <c r="U2" s="8">
        <v>14</v>
      </c>
      <c r="V2" s="8">
        <v>6</v>
      </c>
      <c r="W2" s="8">
        <v>14</v>
      </c>
      <c r="X2" s="8">
        <v>6</v>
      </c>
      <c r="Y2" s="8">
        <f t="shared" ref="Y2:Y27" si="0">(W2+X2)</f>
        <v>20</v>
      </c>
      <c r="Z2" s="8">
        <v>47.12</v>
      </c>
      <c r="AA2" s="8">
        <v>90</v>
      </c>
      <c r="AB2">
        <f t="shared" ref="AB2:AB27" si="1">AA2/Z2</f>
        <v>1.9100169779286928</v>
      </c>
      <c r="AC2">
        <f t="shared" ref="AC2:AF27" si="2">(Q2*$AB2)</f>
        <v>68.053904923599333</v>
      </c>
      <c r="AD2">
        <f t="shared" si="2"/>
        <v>58.522920203735147</v>
      </c>
      <c r="AE2">
        <f t="shared" si="2"/>
        <v>1.9100169779286928</v>
      </c>
      <c r="AF2">
        <f t="shared" si="2"/>
        <v>2.6549235993208828</v>
      </c>
      <c r="AG2">
        <f t="shared" ref="AG2:AH27" si="3">(AE2*SQRT(W2))</f>
        <v>7.1466291343305333</v>
      </c>
      <c r="AH2">
        <f t="shared" si="3"/>
        <v>6.5032081244094977</v>
      </c>
      <c r="AI2" s="9">
        <f>SUM(X2:X27)</f>
        <v>160</v>
      </c>
      <c r="AJ2" s="9">
        <v>26</v>
      </c>
      <c r="AK2">
        <f t="shared" ref="AK2:AK27" si="4">((AD2-AC2)/AC2)*100</f>
        <v>-14.005051922537199</v>
      </c>
      <c r="AL2">
        <f t="shared" ref="AL2:AL27" si="5">(AD2/AC2)*SQRT((AF2/AD2)^2+(AE2/AC2)^2)*100</f>
        <v>4.5874459522637476</v>
      </c>
      <c r="AM2">
        <f t="shared" ref="AM2:AM27" si="6">_xlfn.CONFIDENCE.T(0.05,AL2,Y2)</f>
        <v>2.146990794332182</v>
      </c>
      <c r="AN2">
        <f t="shared" ref="AN2:AN27" si="7">AK2-AM2</f>
        <v>-16.152042716869381</v>
      </c>
      <c r="AO2">
        <f t="shared" ref="AO2:AO27" si="8">AK2+AM2</f>
        <v>-11.858061128205016</v>
      </c>
    </row>
    <row r="3" spans="1:41" x14ac:dyDescent="0.25">
      <c r="A3" t="s">
        <v>41</v>
      </c>
      <c r="B3" t="s">
        <v>42</v>
      </c>
      <c r="C3" t="s">
        <v>43</v>
      </c>
      <c r="D3" t="s">
        <v>49</v>
      </c>
      <c r="E3" t="s">
        <v>45</v>
      </c>
      <c r="F3" s="8">
        <v>10</v>
      </c>
      <c r="G3" s="8">
        <v>1</v>
      </c>
      <c r="H3" s="8" t="s">
        <v>46</v>
      </c>
      <c r="I3" s="8">
        <v>25</v>
      </c>
      <c r="J3" s="8" t="s">
        <v>47</v>
      </c>
      <c r="K3" s="8">
        <v>90</v>
      </c>
      <c r="L3" s="8" t="s">
        <v>48</v>
      </c>
      <c r="M3" s="8">
        <v>12</v>
      </c>
      <c r="N3" s="8">
        <v>1</v>
      </c>
      <c r="O3" s="8">
        <v>60</v>
      </c>
      <c r="P3" s="8">
        <v>3</v>
      </c>
      <c r="Q3" s="8">
        <v>35.630000000000003</v>
      </c>
      <c r="R3" s="8">
        <v>18.850000000000001</v>
      </c>
      <c r="S3" s="8">
        <v>1</v>
      </c>
      <c r="T3" s="8">
        <v>2.54</v>
      </c>
      <c r="U3" s="8">
        <v>14</v>
      </c>
      <c r="V3" s="8">
        <v>6</v>
      </c>
      <c r="W3" s="8">
        <v>14</v>
      </c>
      <c r="X3" s="8">
        <v>6</v>
      </c>
      <c r="Y3" s="8">
        <f t="shared" si="0"/>
        <v>20</v>
      </c>
      <c r="Z3" s="8">
        <v>47.12</v>
      </c>
      <c r="AA3" s="8">
        <v>90</v>
      </c>
      <c r="AB3">
        <f t="shared" si="1"/>
        <v>1.9100169779286928</v>
      </c>
      <c r="AC3">
        <f t="shared" si="2"/>
        <v>68.053904923599333</v>
      </c>
      <c r="AD3">
        <f t="shared" si="2"/>
        <v>36.003820033955861</v>
      </c>
      <c r="AE3">
        <f t="shared" si="2"/>
        <v>1.9100169779286928</v>
      </c>
      <c r="AF3">
        <f t="shared" si="2"/>
        <v>4.8514431239388802</v>
      </c>
      <c r="AG3">
        <f t="shared" si="3"/>
        <v>7.1466291343305333</v>
      </c>
      <c r="AH3">
        <f t="shared" si="3"/>
        <v>11.883560169784264</v>
      </c>
      <c r="AI3" s="9"/>
      <c r="AJ3" s="9"/>
      <c r="AK3">
        <f t="shared" si="4"/>
        <v>-47.095144541117037</v>
      </c>
      <c r="AL3">
        <f t="shared" si="5"/>
        <v>7.2818186136692029</v>
      </c>
      <c r="AM3">
        <f t="shared" si="6"/>
        <v>3.4079960161339153</v>
      </c>
      <c r="AN3">
        <f t="shared" si="7"/>
        <v>-50.503140557250951</v>
      </c>
      <c r="AO3">
        <f t="shared" si="8"/>
        <v>-43.687148524983122</v>
      </c>
    </row>
    <row r="4" spans="1:41" x14ac:dyDescent="0.25">
      <c r="A4" t="s">
        <v>41</v>
      </c>
      <c r="B4" t="s">
        <v>42</v>
      </c>
      <c r="C4" t="s">
        <v>43</v>
      </c>
      <c r="D4" t="s">
        <v>50</v>
      </c>
      <c r="E4" t="s">
        <v>45</v>
      </c>
      <c r="F4" s="8">
        <v>10</v>
      </c>
      <c r="G4" s="8">
        <v>1</v>
      </c>
      <c r="H4" s="8" t="s">
        <v>46</v>
      </c>
      <c r="I4" s="8">
        <v>25</v>
      </c>
      <c r="J4" s="8" t="s">
        <v>47</v>
      </c>
      <c r="K4" s="8">
        <v>90</v>
      </c>
      <c r="L4" s="8" t="s">
        <v>48</v>
      </c>
      <c r="M4" s="8">
        <v>12</v>
      </c>
      <c r="N4" s="8">
        <v>1</v>
      </c>
      <c r="O4" s="8">
        <v>60</v>
      </c>
      <c r="P4" s="8">
        <v>3</v>
      </c>
      <c r="Q4" s="8">
        <v>35.630000000000003</v>
      </c>
      <c r="R4" s="8">
        <v>24.87</v>
      </c>
      <c r="S4" s="8">
        <v>1</v>
      </c>
      <c r="T4" s="8">
        <v>2</v>
      </c>
      <c r="U4" s="8">
        <v>14</v>
      </c>
      <c r="V4" s="8">
        <v>6</v>
      </c>
      <c r="W4" s="8">
        <v>14</v>
      </c>
      <c r="X4" s="8">
        <v>6</v>
      </c>
      <c r="Y4" s="8">
        <f t="shared" si="0"/>
        <v>20</v>
      </c>
      <c r="Z4" s="8">
        <v>47.12</v>
      </c>
      <c r="AA4" s="8">
        <v>90</v>
      </c>
      <c r="AB4">
        <f t="shared" si="1"/>
        <v>1.9100169779286928</v>
      </c>
      <c r="AC4">
        <f t="shared" si="2"/>
        <v>68.053904923599333</v>
      </c>
      <c r="AD4">
        <f t="shared" si="2"/>
        <v>47.502122241086596</v>
      </c>
      <c r="AE4">
        <f t="shared" si="2"/>
        <v>1.9100169779286928</v>
      </c>
      <c r="AF4">
        <f t="shared" si="2"/>
        <v>3.8200339558573857</v>
      </c>
      <c r="AG4">
        <f t="shared" si="3"/>
        <v>7.1466291343305333</v>
      </c>
      <c r="AH4">
        <f t="shared" si="3"/>
        <v>9.357133991956113</v>
      </c>
      <c r="AI4" s="9"/>
      <c r="AJ4" s="9"/>
      <c r="AK4">
        <f t="shared" si="4"/>
        <v>-30.199270277855739</v>
      </c>
      <c r="AL4">
        <f t="shared" si="5"/>
        <v>5.9452836228480521</v>
      </c>
      <c r="AM4">
        <f t="shared" si="6"/>
        <v>2.7824783857453017</v>
      </c>
      <c r="AN4">
        <f t="shared" si="7"/>
        <v>-32.981748663601039</v>
      </c>
      <c r="AO4">
        <f t="shared" si="8"/>
        <v>-27.416791892110439</v>
      </c>
    </row>
    <row r="5" spans="1:41" x14ac:dyDescent="0.25">
      <c r="A5" t="s">
        <v>41</v>
      </c>
      <c r="B5" t="s">
        <v>51</v>
      </c>
      <c r="C5" t="s">
        <v>43</v>
      </c>
      <c r="D5" t="s">
        <v>44</v>
      </c>
      <c r="E5" t="s">
        <v>45</v>
      </c>
      <c r="F5" s="8">
        <v>11</v>
      </c>
      <c r="G5" s="8">
        <v>1</v>
      </c>
      <c r="H5" s="8" t="s">
        <v>46</v>
      </c>
      <c r="I5" s="8">
        <v>25</v>
      </c>
      <c r="J5" s="8" t="s">
        <v>47</v>
      </c>
      <c r="K5" s="8">
        <v>90</v>
      </c>
      <c r="L5" s="8" t="s">
        <v>48</v>
      </c>
      <c r="M5" s="8">
        <v>1</v>
      </c>
      <c r="N5" s="8">
        <v>1</v>
      </c>
      <c r="O5" s="8">
        <v>10</v>
      </c>
      <c r="P5" s="8">
        <v>3</v>
      </c>
      <c r="Q5" s="8">
        <v>15.9</v>
      </c>
      <c r="R5" s="8">
        <v>8.84</v>
      </c>
      <c r="S5" s="8">
        <f>2*3.09</f>
        <v>6.18</v>
      </c>
      <c r="T5" s="8">
        <f>2*2.16</f>
        <v>4.32</v>
      </c>
      <c r="U5" s="8">
        <v>14</v>
      </c>
      <c r="V5" s="8">
        <v>6</v>
      </c>
      <c r="W5" s="8">
        <v>14</v>
      </c>
      <c r="X5" s="8">
        <v>6</v>
      </c>
      <c r="Y5" s="8">
        <f t="shared" si="0"/>
        <v>20</v>
      </c>
      <c r="Z5" s="8">
        <v>45.23</v>
      </c>
      <c r="AA5" s="8">
        <v>90</v>
      </c>
      <c r="AB5">
        <f t="shared" si="1"/>
        <v>1.9898297590095071</v>
      </c>
      <c r="AC5">
        <f t="shared" si="2"/>
        <v>31.638293168251163</v>
      </c>
      <c r="AD5">
        <f t="shared" si="2"/>
        <v>17.590095069644043</v>
      </c>
      <c r="AE5">
        <f t="shared" si="2"/>
        <v>12.297147910678753</v>
      </c>
      <c r="AF5">
        <f t="shared" si="2"/>
        <v>8.5960645589210714</v>
      </c>
      <c r="AG5">
        <f t="shared" si="3"/>
        <v>46.011714316242895</v>
      </c>
      <c r="AH5">
        <f t="shared" si="3"/>
        <v>21.055971965379168</v>
      </c>
      <c r="AI5" s="9"/>
      <c r="AJ5" s="9"/>
      <c r="AK5">
        <f t="shared" si="4"/>
        <v>-44.40251572327044</v>
      </c>
      <c r="AL5">
        <f t="shared" si="5"/>
        <v>34.7156009684794</v>
      </c>
      <c r="AM5">
        <f t="shared" si="6"/>
        <v>16.247401380773681</v>
      </c>
      <c r="AN5">
        <f t="shared" si="7"/>
        <v>-60.649917104044121</v>
      </c>
      <c r="AO5">
        <f t="shared" si="8"/>
        <v>-28.155114342496759</v>
      </c>
    </row>
    <row r="6" spans="1:41" x14ac:dyDescent="0.25">
      <c r="A6" t="s">
        <v>41</v>
      </c>
      <c r="B6" t="s">
        <v>51</v>
      </c>
      <c r="C6" t="s">
        <v>43</v>
      </c>
      <c r="D6" t="s">
        <v>50</v>
      </c>
      <c r="E6" t="s">
        <v>45</v>
      </c>
      <c r="F6" s="8">
        <v>11</v>
      </c>
      <c r="G6" s="8">
        <v>1</v>
      </c>
      <c r="H6" s="8" t="s">
        <v>46</v>
      </c>
      <c r="I6" s="8">
        <v>25</v>
      </c>
      <c r="J6" s="8" t="s">
        <v>47</v>
      </c>
      <c r="K6" s="8">
        <v>90</v>
      </c>
      <c r="L6" s="8" t="s">
        <v>48</v>
      </c>
      <c r="M6" s="8">
        <v>1</v>
      </c>
      <c r="N6" s="8">
        <v>1</v>
      </c>
      <c r="O6" s="8">
        <v>10</v>
      </c>
      <c r="P6" s="8">
        <v>3</v>
      </c>
      <c r="Q6" s="8">
        <v>15.9</v>
      </c>
      <c r="R6" s="8">
        <v>8.48</v>
      </c>
      <c r="S6" s="8">
        <f>2*3.09</f>
        <v>6.18</v>
      </c>
      <c r="T6" s="8">
        <f>2*1.45</f>
        <v>2.9</v>
      </c>
      <c r="U6" s="8">
        <v>14</v>
      </c>
      <c r="V6" s="8">
        <v>6</v>
      </c>
      <c r="W6" s="8">
        <v>14</v>
      </c>
      <c r="X6" s="8">
        <v>6</v>
      </c>
      <c r="Y6" s="8">
        <f t="shared" si="0"/>
        <v>20</v>
      </c>
      <c r="Z6" s="8">
        <v>45.23</v>
      </c>
      <c r="AA6" s="8">
        <v>90</v>
      </c>
      <c r="AB6">
        <f t="shared" si="1"/>
        <v>1.9898297590095071</v>
      </c>
      <c r="AC6">
        <f t="shared" si="2"/>
        <v>31.638293168251163</v>
      </c>
      <c r="AD6">
        <f t="shared" si="2"/>
        <v>16.873756356400619</v>
      </c>
      <c r="AE6">
        <f t="shared" si="2"/>
        <v>12.297147910678753</v>
      </c>
      <c r="AF6">
        <f t="shared" si="2"/>
        <v>5.7705063011275701</v>
      </c>
      <c r="AG6">
        <f t="shared" si="3"/>
        <v>46.011714316242895</v>
      </c>
      <c r="AH6">
        <f t="shared" si="3"/>
        <v>14.134795995277679</v>
      </c>
      <c r="AI6" s="9"/>
      <c r="AJ6" s="9"/>
      <c r="AK6">
        <f t="shared" si="4"/>
        <v>-46.666666666666664</v>
      </c>
      <c r="AL6">
        <f t="shared" si="5"/>
        <v>27.611148816054154</v>
      </c>
      <c r="AM6">
        <f t="shared" si="6"/>
        <v>12.922415423717657</v>
      </c>
      <c r="AN6">
        <f t="shared" si="7"/>
        <v>-59.589082090384323</v>
      </c>
      <c r="AO6">
        <f t="shared" si="8"/>
        <v>-33.744251242949005</v>
      </c>
    </row>
    <row r="7" spans="1:41" x14ac:dyDescent="0.25">
      <c r="A7" t="s">
        <v>41</v>
      </c>
      <c r="B7" t="s">
        <v>51</v>
      </c>
      <c r="C7" t="s">
        <v>43</v>
      </c>
      <c r="D7" t="s">
        <v>44</v>
      </c>
      <c r="E7" t="s">
        <v>45</v>
      </c>
      <c r="F7" s="8">
        <v>12</v>
      </c>
      <c r="G7" s="8">
        <v>1</v>
      </c>
      <c r="H7" s="8" t="s">
        <v>46</v>
      </c>
      <c r="I7" s="8">
        <v>25</v>
      </c>
      <c r="J7" s="8" t="s">
        <v>47</v>
      </c>
      <c r="K7" s="8">
        <v>90</v>
      </c>
      <c r="L7" s="8" t="s">
        <v>48</v>
      </c>
      <c r="M7" s="8">
        <v>1</v>
      </c>
      <c r="N7" s="8">
        <v>3</v>
      </c>
      <c r="O7" s="8">
        <v>10</v>
      </c>
      <c r="P7" s="8">
        <v>3</v>
      </c>
      <c r="Q7" s="8">
        <v>29.22</v>
      </c>
      <c r="R7" s="8">
        <v>26.19</v>
      </c>
      <c r="S7" s="8">
        <f>2*2.62</f>
        <v>5.24</v>
      </c>
      <c r="T7" s="8">
        <f>2*1.86</f>
        <v>3.72</v>
      </c>
      <c r="U7" s="8">
        <v>14</v>
      </c>
      <c r="V7" s="8">
        <v>6</v>
      </c>
      <c r="W7" s="8">
        <v>14</v>
      </c>
      <c r="X7" s="8">
        <v>6</v>
      </c>
      <c r="Y7" s="8">
        <f t="shared" si="0"/>
        <v>20</v>
      </c>
      <c r="Z7" s="8">
        <v>45.23</v>
      </c>
      <c r="AA7" s="8">
        <v>90</v>
      </c>
      <c r="AB7">
        <f t="shared" si="1"/>
        <v>1.9898297590095071</v>
      </c>
      <c r="AC7">
        <f t="shared" si="2"/>
        <v>58.142825558257798</v>
      </c>
      <c r="AD7">
        <f t="shared" si="2"/>
        <v>52.113641388458994</v>
      </c>
      <c r="AE7">
        <f t="shared" si="2"/>
        <v>10.426707937209818</v>
      </c>
      <c r="AF7">
        <f t="shared" si="2"/>
        <v>7.4021667035153671</v>
      </c>
      <c r="AG7">
        <f t="shared" si="3"/>
        <v>39.013168772995598</v>
      </c>
      <c r="AH7">
        <f t="shared" si="3"/>
        <v>18.131531414632061</v>
      </c>
      <c r="AI7" s="9"/>
      <c r="AJ7" s="9"/>
      <c r="AK7">
        <f t="shared" si="4"/>
        <v>-10.369609856262828</v>
      </c>
      <c r="AL7">
        <f t="shared" si="5"/>
        <v>20.504415406304176</v>
      </c>
      <c r="AM7">
        <f t="shared" si="6"/>
        <v>9.5963618053689075</v>
      </c>
      <c r="AN7">
        <f t="shared" si="7"/>
        <v>-19.965971661631734</v>
      </c>
      <c r="AO7">
        <f t="shared" si="8"/>
        <v>-0.77324805089392079</v>
      </c>
    </row>
    <row r="8" spans="1:41" x14ac:dyDescent="0.25">
      <c r="A8" t="s">
        <v>41</v>
      </c>
      <c r="B8" t="s">
        <v>51</v>
      </c>
      <c r="C8" t="s">
        <v>43</v>
      </c>
      <c r="D8" t="s">
        <v>50</v>
      </c>
      <c r="E8" t="s">
        <v>45</v>
      </c>
      <c r="F8" s="8">
        <v>12</v>
      </c>
      <c r="G8" s="8">
        <v>1</v>
      </c>
      <c r="H8" s="8" t="s">
        <v>46</v>
      </c>
      <c r="I8" s="8">
        <v>25</v>
      </c>
      <c r="J8" s="8" t="s">
        <v>47</v>
      </c>
      <c r="K8" s="8">
        <v>90</v>
      </c>
      <c r="L8" s="8" t="s">
        <v>48</v>
      </c>
      <c r="M8" s="8">
        <v>1</v>
      </c>
      <c r="N8" s="8">
        <v>3</v>
      </c>
      <c r="O8" s="8">
        <v>10</v>
      </c>
      <c r="P8" s="8">
        <v>3</v>
      </c>
      <c r="Q8" s="8">
        <v>29.22</v>
      </c>
      <c r="R8" s="8">
        <v>20.54</v>
      </c>
      <c r="S8" s="8">
        <f>2*2.62</f>
        <v>5.24</v>
      </c>
      <c r="T8" s="8">
        <f>2*2.54</f>
        <v>5.08</v>
      </c>
      <c r="U8" s="8">
        <v>14</v>
      </c>
      <c r="V8" s="8">
        <v>6</v>
      </c>
      <c r="W8" s="8">
        <v>14</v>
      </c>
      <c r="X8" s="8">
        <v>6</v>
      </c>
      <c r="Y8" s="8">
        <f t="shared" si="0"/>
        <v>20</v>
      </c>
      <c r="Z8" s="8">
        <v>45.23</v>
      </c>
      <c r="AA8" s="8">
        <v>90</v>
      </c>
      <c r="AB8">
        <f t="shared" si="1"/>
        <v>1.9898297590095071</v>
      </c>
      <c r="AC8">
        <f t="shared" si="2"/>
        <v>58.142825558257798</v>
      </c>
      <c r="AD8">
        <f t="shared" si="2"/>
        <v>40.87110325005527</v>
      </c>
      <c r="AE8">
        <f t="shared" si="2"/>
        <v>10.426707937209818</v>
      </c>
      <c r="AF8">
        <f t="shared" si="2"/>
        <v>10.108335175768296</v>
      </c>
      <c r="AG8">
        <f t="shared" si="3"/>
        <v>39.013168772995598</v>
      </c>
      <c r="AH8">
        <f t="shared" si="3"/>
        <v>24.760263329658834</v>
      </c>
      <c r="AI8" s="9"/>
      <c r="AJ8" s="9"/>
      <c r="AK8">
        <f t="shared" si="4"/>
        <v>-29.705681040383308</v>
      </c>
      <c r="AL8">
        <f t="shared" si="5"/>
        <v>21.474573962249291</v>
      </c>
      <c r="AM8">
        <f t="shared" si="6"/>
        <v>10.050409986062769</v>
      </c>
      <c r="AN8">
        <f t="shared" si="7"/>
        <v>-39.756091026446079</v>
      </c>
      <c r="AO8">
        <f t="shared" si="8"/>
        <v>-19.655271054320536</v>
      </c>
    </row>
    <row r="9" spans="1:41" x14ac:dyDescent="0.25">
      <c r="A9" t="s">
        <v>41</v>
      </c>
      <c r="B9" t="s">
        <v>51</v>
      </c>
      <c r="C9" t="s">
        <v>43</v>
      </c>
      <c r="D9" t="s">
        <v>44</v>
      </c>
      <c r="E9" t="s">
        <v>45</v>
      </c>
      <c r="F9" s="8">
        <v>13</v>
      </c>
      <c r="G9" s="8">
        <v>1</v>
      </c>
      <c r="H9" s="8" t="s">
        <v>46</v>
      </c>
      <c r="I9" s="8">
        <v>25</v>
      </c>
      <c r="J9" s="8" t="s">
        <v>47</v>
      </c>
      <c r="K9" s="8">
        <v>90</v>
      </c>
      <c r="L9" s="8" t="s">
        <v>48</v>
      </c>
      <c r="M9" s="8">
        <v>1</v>
      </c>
      <c r="N9" s="8">
        <v>5</v>
      </c>
      <c r="O9" s="8">
        <v>10</v>
      </c>
      <c r="P9" s="8">
        <v>3</v>
      </c>
      <c r="Q9" s="8">
        <v>39.29</v>
      </c>
      <c r="R9" s="8">
        <v>34.880000000000003</v>
      </c>
      <c r="S9" s="8">
        <f>2*0.99</f>
        <v>1.98</v>
      </c>
      <c r="T9" s="8">
        <f>2*1.52</f>
        <v>3.04</v>
      </c>
      <c r="U9" s="8">
        <v>14</v>
      </c>
      <c r="V9" s="8">
        <v>6</v>
      </c>
      <c r="W9" s="8">
        <v>14</v>
      </c>
      <c r="X9" s="8">
        <v>6</v>
      </c>
      <c r="Y9" s="8">
        <f t="shared" si="0"/>
        <v>20</v>
      </c>
      <c r="Z9" s="8">
        <v>45.23</v>
      </c>
      <c r="AA9" s="8">
        <v>90</v>
      </c>
      <c r="AB9">
        <f t="shared" si="1"/>
        <v>1.9898297590095071</v>
      </c>
      <c r="AC9">
        <f t="shared" si="2"/>
        <v>78.180411231483532</v>
      </c>
      <c r="AD9">
        <f t="shared" si="2"/>
        <v>69.405261994251617</v>
      </c>
      <c r="AE9">
        <f t="shared" si="2"/>
        <v>3.9398629228388242</v>
      </c>
      <c r="AF9">
        <f t="shared" si="2"/>
        <v>6.0490824673889012</v>
      </c>
      <c r="AG9">
        <f t="shared" si="3"/>
        <v>14.741617208116658</v>
      </c>
      <c r="AH9">
        <f t="shared" si="3"/>
        <v>14.817165457118671</v>
      </c>
      <c r="AI9" s="9"/>
      <c r="AJ9" s="9"/>
      <c r="AK9">
        <f t="shared" si="4"/>
        <v>-11.224230083990824</v>
      </c>
      <c r="AL9">
        <f t="shared" si="5"/>
        <v>8.9376382798633767</v>
      </c>
      <c r="AM9">
        <f t="shared" si="6"/>
        <v>4.1829434743462119</v>
      </c>
      <c r="AN9">
        <f t="shared" si="7"/>
        <v>-15.407173558337036</v>
      </c>
      <c r="AO9">
        <f t="shared" si="8"/>
        <v>-7.0412866096446116</v>
      </c>
    </row>
    <row r="10" spans="1:41" x14ac:dyDescent="0.25">
      <c r="A10" t="s">
        <v>41</v>
      </c>
      <c r="B10" t="s">
        <v>51</v>
      </c>
      <c r="C10" t="s">
        <v>43</v>
      </c>
      <c r="D10" t="s">
        <v>50</v>
      </c>
      <c r="E10" t="s">
        <v>45</v>
      </c>
      <c r="F10" s="8">
        <v>13</v>
      </c>
      <c r="G10" s="8">
        <v>1</v>
      </c>
      <c r="H10" s="8" t="s">
        <v>46</v>
      </c>
      <c r="I10" s="8">
        <v>25</v>
      </c>
      <c r="J10" s="8" t="s">
        <v>47</v>
      </c>
      <c r="K10" s="8">
        <v>90</v>
      </c>
      <c r="L10" s="8" t="s">
        <v>48</v>
      </c>
      <c r="M10" s="8">
        <v>1</v>
      </c>
      <c r="N10" s="8">
        <v>5</v>
      </c>
      <c r="O10" s="8">
        <v>10</v>
      </c>
      <c r="P10" s="8">
        <v>3</v>
      </c>
      <c r="Q10" s="8">
        <v>39.29</v>
      </c>
      <c r="R10" s="8">
        <v>30.17</v>
      </c>
      <c r="S10" s="8">
        <f>2*0.99</f>
        <v>1.98</v>
      </c>
      <c r="T10" s="8">
        <f>2*2.09</f>
        <v>4.18</v>
      </c>
      <c r="U10" s="8">
        <v>14</v>
      </c>
      <c r="V10" s="8">
        <v>6</v>
      </c>
      <c r="W10" s="8">
        <v>14</v>
      </c>
      <c r="X10" s="8">
        <v>6</v>
      </c>
      <c r="Y10" s="8">
        <f t="shared" si="0"/>
        <v>20</v>
      </c>
      <c r="Z10" s="8">
        <v>45.23</v>
      </c>
      <c r="AA10" s="8">
        <v>90</v>
      </c>
      <c r="AB10">
        <f t="shared" si="1"/>
        <v>1.9898297590095071</v>
      </c>
      <c r="AC10">
        <f t="shared" si="2"/>
        <v>78.180411231483532</v>
      </c>
      <c r="AD10">
        <f t="shared" si="2"/>
        <v>60.033163829316834</v>
      </c>
      <c r="AE10">
        <f t="shared" si="2"/>
        <v>3.9398629228388242</v>
      </c>
      <c r="AF10">
        <f t="shared" si="2"/>
        <v>8.3174883926597385</v>
      </c>
      <c r="AG10">
        <f t="shared" si="3"/>
        <v>14.741617208116658</v>
      </c>
      <c r="AH10">
        <f t="shared" si="3"/>
        <v>20.373602503538169</v>
      </c>
      <c r="AI10" s="9"/>
      <c r="AJ10" s="9"/>
      <c r="AK10">
        <f t="shared" si="4"/>
        <v>-23.212013234919819</v>
      </c>
      <c r="AL10">
        <f t="shared" si="5"/>
        <v>11.320751870662843</v>
      </c>
      <c r="AM10">
        <f t="shared" si="6"/>
        <v>5.2982749669754678</v>
      </c>
      <c r="AN10">
        <f t="shared" si="7"/>
        <v>-28.510288201895285</v>
      </c>
      <c r="AO10">
        <f t="shared" si="8"/>
        <v>-17.913738267944353</v>
      </c>
    </row>
    <row r="11" spans="1:41" x14ac:dyDescent="0.25">
      <c r="A11" t="s">
        <v>41</v>
      </c>
      <c r="B11" t="s">
        <v>51</v>
      </c>
      <c r="C11" t="s">
        <v>43</v>
      </c>
      <c r="D11" t="s">
        <v>44</v>
      </c>
      <c r="E11" t="s">
        <v>45</v>
      </c>
      <c r="F11" s="8">
        <v>14</v>
      </c>
      <c r="G11" s="8">
        <v>1</v>
      </c>
      <c r="H11" s="8" t="s">
        <v>46</v>
      </c>
      <c r="I11" s="8">
        <v>25</v>
      </c>
      <c r="J11" s="8" t="s">
        <v>47</v>
      </c>
      <c r="K11" s="8">
        <v>90</v>
      </c>
      <c r="L11" s="8" t="s">
        <v>48</v>
      </c>
      <c r="M11" s="8">
        <v>1</v>
      </c>
      <c r="N11" s="8">
        <v>7</v>
      </c>
      <c r="O11" s="8">
        <v>10</v>
      </c>
      <c r="P11" s="8">
        <v>3</v>
      </c>
      <c r="Q11" s="8">
        <v>38.58</v>
      </c>
      <c r="R11" s="8">
        <v>36.94</v>
      </c>
      <c r="S11" s="8">
        <f>2*1.74</f>
        <v>3.48</v>
      </c>
      <c r="T11" s="8">
        <f>2*1.88</f>
        <v>3.76</v>
      </c>
      <c r="U11" s="8">
        <v>14</v>
      </c>
      <c r="V11" s="8">
        <v>6</v>
      </c>
      <c r="W11" s="8">
        <v>14</v>
      </c>
      <c r="X11" s="8">
        <v>6</v>
      </c>
      <c r="Y11" s="8">
        <f t="shared" si="0"/>
        <v>20</v>
      </c>
      <c r="Z11" s="8">
        <v>45.23</v>
      </c>
      <c r="AA11" s="8">
        <v>90</v>
      </c>
      <c r="AB11">
        <f t="shared" si="1"/>
        <v>1.9898297590095071</v>
      </c>
      <c r="AC11">
        <f t="shared" si="2"/>
        <v>76.767632102586774</v>
      </c>
      <c r="AD11">
        <f t="shared" si="2"/>
        <v>73.504311297811185</v>
      </c>
      <c r="AE11">
        <f t="shared" si="2"/>
        <v>6.9246075613530849</v>
      </c>
      <c r="AF11">
        <f t="shared" si="2"/>
        <v>7.4817598938757461</v>
      </c>
      <c r="AG11">
        <f t="shared" si="3"/>
        <v>25.90950903244746</v>
      </c>
      <c r="AH11">
        <f t="shared" si="3"/>
        <v>18.326494118015198</v>
      </c>
      <c r="AI11" s="9"/>
      <c r="AJ11" s="9"/>
      <c r="AK11">
        <f t="shared" si="4"/>
        <v>-4.2509072058061141</v>
      </c>
      <c r="AL11">
        <f t="shared" si="5"/>
        <v>13.022214989681602</v>
      </c>
      <c r="AM11">
        <f t="shared" si="6"/>
        <v>6.0945842186684178</v>
      </c>
      <c r="AN11">
        <f t="shared" si="7"/>
        <v>-10.345491424474531</v>
      </c>
      <c r="AO11">
        <f t="shared" si="8"/>
        <v>1.8436770128623037</v>
      </c>
    </row>
    <row r="12" spans="1:41" x14ac:dyDescent="0.25">
      <c r="A12" t="s">
        <v>41</v>
      </c>
      <c r="B12" t="s">
        <v>51</v>
      </c>
      <c r="C12" t="s">
        <v>43</v>
      </c>
      <c r="D12" t="s">
        <v>50</v>
      </c>
      <c r="E12" t="s">
        <v>45</v>
      </c>
      <c r="F12" s="8">
        <v>14</v>
      </c>
      <c r="G12" s="8">
        <v>1</v>
      </c>
      <c r="H12" s="8" t="s">
        <v>46</v>
      </c>
      <c r="I12" s="8">
        <v>25</v>
      </c>
      <c r="J12" s="8" t="s">
        <v>47</v>
      </c>
      <c r="K12" s="8">
        <v>90</v>
      </c>
      <c r="L12" s="8" t="s">
        <v>48</v>
      </c>
      <c r="M12" s="8">
        <v>1</v>
      </c>
      <c r="N12" s="8">
        <v>7</v>
      </c>
      <c r="O12" s="8">
        <v>10</v>
      </c>
      <c r="P12" s="8">
        <v>3</v>
      </c>
      <c r="Q12" s="8">
        <v>38.58</v>
      </c>
      <c r="R12" s="8">
        <v>32.26</v>
      </c>
      <c r="S12" s="8">
        <f>2*1.74</f>
        <v>3.48</v>
      </c>
      <c r="T12" s="8">
        <f>2*1.8</f>
        <v>3.6</v>
      </c>
      <c r="U12" s="8">
        <v>14</v>
      </c>
      <c r="V12" s="8">
        <v>6</v>
      </c>
      <c r="W12" s="8">
        <v>14</v>
      </c>
      <c r="X12" s="8">
        <v>6</v>
      </c>
      <c r="Y12" s="8">
        <f t="shared" si="0"/>
        <v>20</v>
      </c>
      <c r="Z12" s="8">
        <v>45.23</v>
      </c>
      <c r="AA12" s="8">
        <v>90</v>
      </c>
      <c r="AB12">
        <f t="shared" si="1"/>
        <v>1.9898297590095071</v>
      </c>
      <c r="AC12">
        <f t="shared" si="2"/>
        <v>76.767632102586774</v>
      </c>
      <c r="AD12">
        <f t="shared" si="2"/>
        <v>64.191908025646697</v>
      </c>
      <c r="AE12">
        <f t="shared" si="2"/>
        <v>6.9246075613530849</v>
      </c>
      <c r="AF12">
        <f t="shared" si="2"/>
        <v>7.1633871324342255</v>
      </c>
      <c r="AG12">
        <f t="shared" si="3"/>
        <v>25.90950903244746</v>
      </c>
      <c r="AH12">
        <f t="shared" si="3"/>
        <v>17.546643304482636</v>
      </c>
      <c r="AI12" s="9"/>
      <c r="AJ12" s="9"/>
      <c r="AK12">
        <f t="shared" si="4"/>
        <v>-16.381544841886981</v>
      </c>
      <c r="AL12">
        <f t="shared" si="5"/>
        <v>11.998446593077192</v>
      </c>
      <c r="AM12">
        <f t="shared" si="6"/>
        <v>5.6154458602201309</v>
      </c>
      <c r="AN12">
        <f t="shared" si="7"/>
        <v>-21.996990702107112</v>
      </c>
      <c r="AO12">
        <f t="shared" si="8"/>
        <v>-10.76609898166685</v>
      </c>
    </row>
    <row r="13" spans="1:41" x14ac:dyDescent="0.25">
      <c r="A13" t="s">
        <v>41</v>
      </c>
      <c r="B13" t="s">
        <v>51</v>
      </c>
      <c r="C13" t="s">
        <v>43</v>
      </c>
      <c r="D13" t="s">
        <v>44</v>
      </c>
      <c r="E13" t="s">
        <v>45</v>
      </c>
      <c r="F13" s="8">
        <v>15</v>
      </c>
      <c r="G13" s="8">
        <v>1</v>
      </c>
      <c r="H13" s="8" t="s">
        <v>46</v>
      </c>
      <c r="I13" s="8">
        <v>25</v>
      </c>
      <c r="J13" s="8" t="s">
        <v>47</v>
      </c>
      <c r="K13" s="8">
        <v>90</v>
      </c>
      <c r="L13" s="8" t="s">
        <v>48</v>
      </c>
      <c r="M13" s="8">
        <v>1</v>
      </c>
      <c r="N13" s="8">
        <v>10</v>
      </c>
      <c r="O13" s="8">
        <v>10</v>
      </c>
      <c r="P13" s="8">
        <v>3</v>
      </c>
      <c r="Q13" s="8">
        <v>39.43</v>
      </c>
      <c r="R13" s="8">
        <v>38.58</v>
      </c>
      <c r="S13" s="8">
        <f>2*2.14</f>
        <v>4.28</v>
      </c>
      <c r="T13" s="8">
        <f>2*2.09</f>
        <v>4.18</v>
      </c>
      <c r="U13" s="8">
        <v>14</v>
      </c>
      <c r="V13" s="8">
        <v>6</v>
      </c>
      <c r="W13" s="8">
        <v>14</v>
      </c>
      <c r="X13" s="8">
        <v>6</v>
      </c>
      <c r="Y13" s="8">
        <f t="shared" si="0"/>
        <v>20</v>
      </c>
      <c r="Z13" s="8">
        <v>45.23</v>
      </c>
      <c r="AA13" s="8">
        <v>90</v>
      </c>
      <c r="AB13">
        <f t="shared" si="1"/>
        <v>1.9898297590095071</v>
      </c>
      <c r="AC13">
        <f t="shared" si="2"/>
        <v>78.458987397744863</v>
      </c>
      <c r="AD13">
        <f t="shared" si="2"/>
        <v>76.767632102586774</v>
      </c>
      <c r="AE13">
        <f t="shared" si="2"/>
        <v>8.5164713685606905</v>
      </c>
      <c r="AF13">
        <f t="shared" si="2"/>
        <v>8.3174883926597385</v>
      </c>
      <c r="AG13">
        <f t="shared" si="3"/>
        <v>31.865718005423886</v>
      </c>
      <c r="AH13">
        <f t="shared" si="3"/>
        <v>20.373602503538169</v>
      </c>
      <c r="AI13" s="9"/>
      <c r="AJ13" s="9"/>
      <c r="AK13">
        <f t="shared" si="4"/>
        <v>-2.1557189956885732</v>
      </c>
      <c r="AL13">
        <f t="shared" si="5"/>
        <v>15.006048314145772</v>
      </c>
      <c r="AM13">
        <f t="shared" si="6"/>
        <v>7.023046794453573</v>
      </c>
      <c r="AN13">
        <f t="shared" si="7"/>
        <v>-9.1787657901421458</v>
      </c>
      <c r="AO13">
        <f t="shared" si="8"/>
        <v>4.8673277987650003</v>
      </c>
    </row>
    <row r="14" spans="1:41" x14ac:dyDescent="0.25">
      <c r="A14" t="s">
        <v>41</v>
      </c>
      <c r="B14" t="s">
        <v>51</v>
      </c>
      <c r="C14" t="s">
        <v>43</v>
      </c>
      <c r="D14" t="s">
        <v>50</v>
      </c>
      <c r="E14" t="s">
        <v>45</v>
      </c>
      <c r="F14" s="8">
        <v>15</v>
      </c>
      <c r="G14" s="8">
        <v>1</v>
      </c>
      <c r="H14" s="8" t="s">
        <v>46</v>
      </c>
      <c r="I14" s="8">
        <v>25</v>
      </c>
      <c r="J14" s="8" t="s">
        <v>47</v>
      </c>
      <c r="K14" s="8">
        <v>90</v>
      </c>
      <c r="L14" s="8" t="s">
        <v>48</v>
      </c>
      <c r="M14" s="8">
        <v>1</v>
      </c>
      <c r="N14" s="8">
        <v>10</v>
      </c>
      <c r="O14" s="8">
        <v>10</v>
      </c>
      <c r="P14" s="8">
        <v>3</v>
      </c>
      <c r="Q14" s="8">
        <v>39.43</v>
      </c>
      <c r="R14" s="8">
        <v>30.93</v>
      </c>
      <c r="S14" s="8">
        <f>2*2.14</f>
        <v>4.28</v>
      </c>
      <c r="T14" s="8">
        <f>2*1.21</f>
        <v>2.42</v>
      </c>
      <c r="U14" s="8">
        <v>14</v>
      </c>
      <c r="V14" s="8">
        <v>6</v>
      </c>
      <c r="W14" s="8">
        <v>14</v>
      </c>
      <c r="X14" s="8">
        <v>6</v>
      </c>
      <c r="Y14" s="8">
        <f t="shared" si="0"/>
        <v>20</v>
      </c>
      <c r="Z14" s="8">
        <v>45.23</v>
      </c>
      <c r="AA14" s="8">
        <v>90</v>
      </c>
      <c r="AB14">
        <f t="shared" si="1"/>
        <v>1.9898297590095071</v>
      </c>
      <c r="AC14">
        <f t="shared" si="2"/>
        <v>78.458987397744863</v>
      </c>
      <c r="AD14">
        <f t="shared" si="2"/>
        <v>61.545434446164052</v>
      </c>
      <c r="AE14">
        <f t="shared" si="2"/>
        <v>8.5164713685606905</v>
      </c>
      <c r="AF14">
        <f t="shared" si="2"/>
        <v>4.8153880168030074</v>
      </c>
      <c r="AG14">
        <f t="shared" si="3"/>
        <v>31.865718005423886</v>
      </c>
      <c r="AH14">
        <f t="shared" si="3"/>
        <v>11.795243554679995</v>
      </c>
      <c r="AI14" s="9"/>
      <c r="AJ14" s="9"/>
      <c r="AK14">
        <f t="shared" si="4"/>
        <v>-21.557189956885622</v>
      </c>
      <c r="AL14">
        <f t="shared" si="5"/>
        <v>10.496131581662342</v>
      </c>
      <c r="AM14">
        <f t="shared" si="6"/>
        <v>4.9123407918970754</v>
      </c>
      <c r="AN14">
        <f t="shared" si="7"/>
        <v>-26.469530748782699</v>
      </c>
      <c r="AO14">
        <f t="shared" si="8"/>
        <v>-16.644849164988546</v>
      </c>
    </row>
    <row r="15" spans="1:41" x14ac:dyDescent="0.25">
      <c r="A15" t="s">
        <v>41</v>
      </c>
      <c r="B15" t="s">
        <v>51</v>
      </c>
      <c r="C15" t="s">
        <v>43</v>
      </c>
      <c r="D15" t="s">
        <v>44</v>
      </c>
      <c r="E15" t="s">
        <v>45</v>
      </c>
      <c r="F15" s="8">
        <v>16</v>
      </c>
      <c r="G15" s="8">
        <v>1</v>
      </c>
      <c r="H15" s="8" t="s">
        <v>46</v>
      </c>
      <c r="I15" s="8">
        <v>25</v>
      </c>
      <c r="J15" s="8" t="s">
        <v>47</v>
      </c>
      <c r="K15" s="8">
        <v>90</v>
      </c>
      <c r="L15" s="8" t="s">
        <v>48</v>
      </c>
      <c r="M15" s="8">
        <v>1</v>
      </c>
      <c r="N15" s="8">
        <v>15</v>
      </c>
      <c r="O15" s="8">
        <v>10</v>
      </c>
      <c r="P15" s="8">
        <v>3</v>
      </c>
      <c r="Q15" s="8">
        <v>40.1</v>
      </c>
      <c r="R15" s="8">
        <v>34.39</v>
      </c>
      <c r="S15" s="8">
        <f>2*1.92</f>
        <v>3.84</v>
      </c>
      <c r="T15" s="8">
        <f>2*2.23</f>
        <v>4.46</v>
      </c>
      <c r="U15" s="8">
        <v>14</v>
      </c>
      <c r="V15" s="8">
        <v>6</v>
      </c>
      <c r="W15" s="8">
        <v>14</v>
      </c>
      <c r="X15" s="8">
        <v>6</v>
      </c>
      <c r="Y15" s="8">
        <f t="shared" si="0"/>
        <v>20</v>
      </c>
      <c r="Z15" s="8">
        <v>45.23</v>
      </c>
      <c r="AA15" s="8">
        <v>90</v>
      </c>
      <c r="AB15">
        <f t="shared" si="1"/>
        <v>1.9898297590095071</v>
      </c>
      <c r="AC15">
        <f t="shared" si="2"/>
        <v>79.792173336281238</v>
      </c>
      <c r="AD15">
        <f t="shared" si="2"/>
        <v>68.430245412336944</v>
      </c>
      <c r="AE15">
        <f t="shared" si="2"/>
        <v>7.6409462745965069</v>
      </c>
      <c r="AF15">
        <f t="shared" si="2"/>
        <v>8.8746407251824024</v>
      </c>
      <c r="AG15">
        <f t="shared" si="3"/>
        <v>28.589803070286848</v>
      </c>
      <c r="AH15">
        <f t="shared" si="3"/>
        <v>21.73834142722016</v>
      </c>
      <c r="AI15" s="9"/>
      <c r="AJ15" s="9"/>
      <c r="AK15">
        <f t="shared" si="4"/>
        <v>-14.23940149625936</v>
      </c>
      <c r="AL15">
        <f t="shared" si="5"/>
        <v>13.82563347755011</v>
      </c>
      <c r="AM15">
        <f t="shared" si="6"/>
        <v>6.4705956453749867</v>
      </c>
      <c r="AN15">
        <f t="shared" si="7"/>
        <v>-20.709997141634346</v>
      </c>
      <c r="AO15">
        <f t="shared" si="8"/>
        <v>-7.7688058508843731</v>
      </c>
    </row>
    <row r="16" spans="1:41" x14ac:dyDescent="0.25">
      <c r="A16" t="s">
        <v>41</v>
      </c>
      <c r="B16" t="s">
        <v>51</v>
      </c>
      <c r="C16" t="s">
        <v>43</v>
      </c>
      <c r="D16" t="s">
        <v>50</v>
      </c>
      <c r="E16" t="s">
        <v>45</v>
      </c>
      <c r="F16" s="8">
        <v>16</v>
      </c>
      <c r="G16" s="8">
        <v>1</v>
      </c>
      <c r="H16" s="8" t="s">
        <v>46</v>
      </c>
      <c r="I16" s="8">
        <v>25</v>
      </c>
      <c r="J16" s="8" t="s">
        <v>47</v>
      </c>
      <c r="K16" s="8">
        <v>90</v>
      </c>
      <c r="L16" s="8" t="s">
        <v>48</v>
      </c>
      <c r="M16" s="8">
        <v>1</v>
      </c>
      <c r="N16" s="8">
        <v>15</v>
      </c>
      <c r="O16" s="8">
        <v>10</v>
      </c>
      <c r="P16" s="8">
        <v>3</v>
      </c>
      <c r="Q16" s="8">
        <v>40.1</v>
      </c>
      <c r="R16" s="8">
        <v>34.39</v>
      </c>
      <c r="S16" s="8">
        <f>2*1.92</f>
        <v>3.84</v>
      </c>
      <c r="T16" s="8">
        <v>4</v>
      </c>
      <c r="U16" s="8">
        <v>14</v>
      </c>
      <c r="V16" s="8">
        <v>6</v>
      </c>
      <c r="W16" s="8">
        <v>14</v>
      </c>
      <c r="X16" s="8">
        <v>6</v>
      </c>
      <c r="Y16" s="8">
        <f t="shared" si="0"/>
        <v>20</v>
      </c>
      <c r="Z16" s="8">
        <v>45.23</v>
      </c>
      <c r="AA16" s="8">
        <v>90</v>
      </c>
      <c r="AB16">
        <f t="shared" si="1"/>
        <v>1.9898297590095071</v>
      </c>
      <c r="AC16">
        <f t="shared" si="2"/>
        <v>79.792173336281238</v>
      </c>
      <c r="AD16">
        <f t="shared" si="2"/>
        <v>68.430245412336944</v>
      </c>
      <c r="AE16">
        <f t="shared" si="2"/>
        <v>7.6409462745965069</v>
      </c>
      <c r="AF16">
        <f t="shared" si="2"/>
        <v>7.9593190360380284</v>
      </c>
      <c r="AG16">
        <f t="shared" si="3"/>
        <v>28.589803070286848</v>
      </c>
      <c r="AH16">
        <f t="shared" si="3"/>
        <v>19.496270338314041</v>
      </c>
      <c r="AI16" s="9"/>
      <c r="AJ16" s="9"/>
      <c r="AK16">
        <f t="shared" si="4"/>
        <v>-14.23940149625936</v>
      </c>
      <c r="AL16">
        <f t="shared" si="5"/>
        <v>12.920789411800628</v>
      </c>
      <c r="AM16">
        <f t="shared" si="6"/>
        <v>6.0471155870406568</v>
      </c>
      <c r="AN16">
        <f t="shared" si="7"/>
        <v>-20.286517083300016</v>
      </c>
      <c r="AO16">
        <f t="shared" si="8"/>
        <v>-8.1922859092187039</v>
      </c>
    </row>
    <row r="17" spans="1:41" x14ac:dyDescent="0.25">
      <c r="A17" t="s">
        <v>41</v>
      </c>
      <c r="B17" t="s">
        <v>52</v>
      </c>
      <c r="C17" t="s">
        <v>43</v>
      </c>
      <c r="D17" t="s">
        <v>44</v>
      </c>
      <c r="E17" t="s">
        <v>45</v>
      </c>
      <c r="F17" s="8">
        <v>17</v>
      </c>
      <c r="G17" s="8">
        <v>1</v>
      </c>
      <c r="H17" s="8" t="s">
        <v>46</v>
      </c>
      <c r="I17" s="8">
        <v>25</v>
      </c>
      <c r="J17" s="8" t="s">
        <v>47</v>
      </c>
      <c r="K17" s="8">
        <v>90</v>
      </c>
      <c r="L17" s="8" t="s">
        <v>48</v>
      </c>
      <c r="M17" s="8">
        <v>1</v>
      </c>
      <c r="N17" s="8">
        <v>3</v>
      </c>
      <c r="O17" s="8">
        <v>10</v>
      </c>
      <c r="P17" s="8">
        <v>3</v>
      </c>
      <c r="Q17" s="8">
        <v>33.97</v>
      </c>
      <c r="R17" s="8">
        <v>32.549999999999997</v>
      </c>
      <c r="S17" s="8">
        <v>2.4500000000000002</v>
      </c>
      <c r="T17" s="8">
        <v>3.45</v>
      </c>
      <c r="U17" s="8">
        <v>11</v>
      </c>
      <c r="V17" s="8">
        <v>6</v>
      </c>
      <c r="W17" s="8">
        <v>11</v>
      </c>
      <c r="X17" s="8">
        <v>6</v>
      </c>
      <c r="Y17" s="8">
        <f t="shared" si="0"/>
        <v>17</v>
      </c>
      <c r="Z17" s="8">
        <v>49.29</v>
      </c>
      <c r="AA17" s="8">
        <v>90</v>
      </c>
      <c r="AB17">
        <f t="shared" si="1"/>
        <v>1.8259281801582472</v>
      </c>
      <c r="AC17">
        <f t="shared" si="2"/>
        <v>62.026780279975654</v>
      </c>
      <c r="AD17">
        <f t="shared" si="2"/>
        <v>59.433962264150942</v>
      </c>
      <c r="AE17">
        <f t="shared" si="2"/>
        <v>4.473524041387706</v>
      </c>
      <c r="AF17">
        <f t="shared" si="2"/>
        <v>6.2994522215459527</v>
      </c>
      <c r="AG17">
        <f t="shared" si="3"/>
        <v>14.837000735917341</v>
      </c>
      <c r="AH17">
        <f t="shared" si="3"/>
        <v>15.430443601829515</v>
      </c>
      <c r="AI17" s="9"/>
      <c r="AJ17" s="9"/>
      <c r="AK17">
        <f t="shared" si="4"/>
        <v>-4.1801589637915821</v>
      </c>
      <c r="AL17">
        <f t="shared" si="5"/>
        <v>12.28427386351731</v>
      </c>
      <c r="AM17">
        <f t="shared" si="6"/>
        <v>6.3159908149222748</v>
      </c>
      <c r="AN17">
        <f t="shared" si="7"/>
        <v>-10.496149778713857</v>
      </c>
      <c r="AO17">
        <f t="shared" si="8"/>
        <v>2.1358318511306926</v>
      </c>
    </row>
    <row r="18" spans="1:41" x14ac:dyDescent="0.25">
      <c r="A18" t="s">
        <v>41</v>
      </c>
      <c r="B18" t="s">
        <v>53</v>
      </c>
      <c r="C18" t="s">
        <v>43</v>
      </c>
      <c r="D18" t="s">
        <v>49</v>
      </c>
      <c r="E18" t="s">
        <v>45</v>
      </c>
      <c r="F18" s="8">
        <v>18</v>
      </c>
      <c r="G18" s="8">
        <v>1</v>
      </c>
      <c r="H18" s="8" t="s">
        <v>46</v>
      </c>
      <c r="I18" s="8">
        <v>25</v>
      </c>
      <c r="J18" s="8" t="s">
        <v>47</v>
      </c>
      <c r="K18" s="8">
        <v>90</v>
      </c>
      <c r="L18" s="8" t="s">
        <v>48</v>
      </c>
      <c r="M18" s="8">
        <v>12</v>
      </c>
      <c r="N18" s="8">
        <v>1</v>
      </c>
      <c r="O18" s="8">
        <v>60</v>
      </c>
      <c r="P18" s="8">
        <v>3</v>
      </c>
      <c r="Q18" s="8">
        <v>45.62</v>
      </c>
      <c r="R18" s="8">
        <v>32.549999999999997</v>
      </c>
      <c r="S18" s="8">
        <f>2*1.89</f>
        <v>3.78</v>
      </c>
      <c r="T18" s="8">
        <v>2</v>
      </c>
      <c r="U18" s="8">
        <v>6</v>
      </c>
      <c r="V18" s="8">
        <v>6</v>
      </c>
      <c r="W18" s="8">
        <v>6</v>
      </c>
      <c r="X18" s="8">
        <v>6</v>
      </c>
      <c r="Y18" s="8">
        <f t="shared" si="0"/>
        <v>12</v>
      </c>
      <c r="Z18" s="8">
        <v>51.91</v>
      </c>
      <c r="AA18" s="8">
        <v>90</v>
      </c>
      <c r="AB18">
        <f t="shared" si="1"/>
        <v>1.7337699865151224</v>
      </c>
      <c r="AC18">
        <f t="shared" si="2"/>
        <v>79.094586784819882</v>
      </c>
      <c r="AD18">
        <f t="shared" si="2"/>
        <v>56.434213061067226</v>
      </c>
      <c r="AE18">
        <f t="shared" si="2"/>
        <v>6.5536505490271626</v>
      </c>
      <c r="AF18">
        <f t="shared" si="2"/>
        <v>3.4675399730302447</v>
      </c>
      <c r="AG18">
        <f t="shared" si="3"/>
        <v>16.053099797627375</v>
      </c>
      <c r="AH18">
        <f t="shared" si="3"/>
        <v>8.4937035966282419</v>
      </c>
      <c r="AI18" s="9"/>
      <c r="AJ18" s="9"/>
      <c r="AK18">
        <f t="shared" si="4"/>
        <v>-28.649715037264368</v>
      </c>
      <c r="AL18">
        <f t="shared" si="5"/>
        <v>7.3601097676897371</v>
      </c>
      <c r="AM18">
        <f t="shared" si="6"/>
        <v>4.676390641816214</v>
      </c>
      <c r="AN18">
        <f t="shared" si="7"/>
        <v>-33.326105679080584</v>
      </c>
      <c r="AO18">
        <f t="shared" si="8"/>
        <v>-23.973324395448152</v>
      </c>
    </row>
    <row r="19" spans="1:41" ht="17.25" x14ac:dyDescent="0.25">
      <c r="A19" t="s">
        <v>54</v>
      </c>
      <c r="B19" t="s">
        <v>55</v>
      </c>
      <c r="C19" t="s">
        <v>43</v>
      </c>
      <c r="D19" t="s">
        <v>56</v>
      </c>
      <c r="E19" t="s">
        <v>57</v>
      </c>
      <c r="F19" s="8">
        <v>53</v>
      </c>
      <c r="G19" s="8">
        <v>1</v>
      </c>
      <c r="H19" s="8" t="s">
        <v>46</v>
      </c>
      <c r="I19" s="8">
        <v>25</v>
      </c>
      <c r="J19" s="8" t="s">
        <v>48</v>
      </c>
      <c r="K19" s="8">
        <v>60</v>
      </c>
      <c r="L19" s="8" t="s">
        <v>48</v>
      </c>
      <c r="M19" s="8">
        <v>12</v>
      </c>
      <c r="N19" s="8">
        <v>1</v>
      </c>
      <c r="O19" s="8">
        <v>60</v>
      </c>
      <c r="P19" s="8" t="s">
        <v>58</v>
      </c>
      <c r="Q19" s="8">
        <v>24.48</v>
      </c>
      <c r="R19" s="8">
        <v>18.93</v>
      </c>
      <c r="S19" s="8">
        <f>2*0.62</f>
        <v>1.24</v>
      </c>
      <c r="T19" s="8">
        <f>2*0.62</f>
        <v>1.24</v>
      </c>
      <c r="U19" s="8">
        <v>12</v>
      </c>
      <c r="V19" s="8">
        <v>8</v>
      </c>
      <c r="W19" s="8">
        <v>12</v>
      </c>
      <c r="X19" s="8">
        <v>8</v>
      </c>
      <c r="Y19" s="8">
        <f t="shared" si="0"/>
        <v>20</v>
      </c>
      <c r="Z19" s="8">
        <v>21.78</v>
      </c>
      <c r="AA19" s="8">
        <v>80</v>
      </c>
      <c r="AB19">
        <f t="shared" si="1"/>
        <v>3.6730945821854912</v>
      </c>
      <c r="AC19">
        <f t="shared" si="2"/>
        <v>89.917355371900825</v>
      </c>
      <c r="AD19">
        <f t="shared" si="2"/>
        <v>69.531680440771353</v>
      </c>
      <c r="AE19">
        <f t="shared" si="2"/>
        <v>4.5546372819100087</v>
      </c>
      <c r="AF19">
        <f t="shared" si="2"/>
        <v>4.5546372819100087</v>
      </c>
      <c r="AG19">
        <f t="shared" si="3"/>
        <v>15.777726364631093</v>
      </c>
      <c r="AH19">
        <f t="shared" si="3"/>
        <v>12.882459631534529</v>
      </c>
      <c r="AI19" s="9"/>
      <c r="AJ19" s="9"/>
      <c r="AK19">
        <f t="shared" si="4"/>
        <v>-22.671568627450974</v>
      </c>
      <c r="AL19">
        <f t="shared" si="5"/>
        <v>6.4031606248552784</v>
      </c>
      <c r="AM19">
        <f t="shared" si="6"/>
        <v>2.9967714190530463</v>
      </c>
      <c r="AN19">
        <f t="shared" si="7"/>
        <v>-25.668340046504021</v>
      </c>
      <c r="AO19">
        <f t="shared" si="8"/>
        <v>-19.674797208397926</v>
      </c>
    </row>
    <row r="20" spans="1:41" ht="17.25" x14ac:dyDescent="0.25">
      <c r="A20" t="s">
        <v>54</v>
      </c>
      <c r="B20" t="s">
        <v>55</v>
      </c>
      <c r="C20" t="s">
        <v>43</v>
      </c>
      <c r="D20" t="s">
        <v>59</v>
      </c>
      <c r="E20" t="s">
        <v>57</v>
      </c>
      <c r="F20" s="8">
        <v>53</v>
      </c>
      <c r="G20" s="8">
        <v>1</v>
      </c>
      <c r="H20" s="8" t="s">
        <v>46</v>
      </c>
      <c r="I20" s="8">
        <v>25</v>
      </c>
      <c r="J20" s="8" t="s">
        <v>48</v>
      </c>
      <c r="K20" s="8">
        <v>60</v>
      </c>
      <c r="L20" s="8" t="s">
        <v>48</v>
      </c>
      <c r="M20" s="8">
        <v>12</v>
      </c>
      <c r="N20" s="8">
        <v>1</v>
      </c>
      <c r="O20" s="8">
        <v>60</v>
      </c>
      <c r="P20" s="8" t="s">
        <v>58</v>
      </c>
      <c r="Q20" s="8">
        <v>24.48</v>
      </c>
      <c r="R20" s="8">
        <v>14.55</v>
      </c>
      <c r="S20" s="8">
        <f>2*0.62</f>
        <v>1.24</v>
      </c>
      <c r="T20" s="8">
        <f>2*0.92</f>
        <v>1.84</v>
      </c>
      <c r="U20" s="8">
        <v>12</v>
      </c>
      <c r="V20" s="8">
        <v>7</v>
      </c>
      <c r="W20" s="8">
        <v>12</v>
      </c>
      <c r="X20" s="8">
        <v>7</v>
      </c>
      <c r="Y20" s="8">
        <f t="shared" si="0"/>
        <v>19</v>
      </c>
      <c r="Z20" s="8">
        <v>21.78</v>
      </c>
      <c r="AA20" s="8">
        <v>80</v>
      </c>
      <c r="AB20">
        <f t="shared" si="1"/>
        <v>3.6730945821854912</v>
      </c>
      <c r="AC20">
        <f t="shared" si="2"/>
        <v>89.917355371900825</v>
      </c>
      <c r="AD20">
        <f t="shared" si="2"/>
        <v>53.443526170798897</v>
      </c>
      <c r="AE20">
        <f t="shared" si="2"/>
        <v>4.5546372819100087</v>
      </c>
      <c r="AF20">
        <f t="shared" si="2"/>
        <v>6.7584940312213044</v>
      </c>
      <c r="AG20">
        <f t="shared" si="3"/>
        <v>15.777726364631093</v>
      </c>
      <c r="AH20">
        <f t="shared" si="3"/>
        <v>17.881294443925977</v>
      </c>
      <c r="AI20" s="9"/>
      <c r="AJ20" s="9"/>
      <c r="AK20">
        <f t="shared" si="4"/>
        <v>-40.563725490196077</v>
      </c>
      <c r="AL20">
        <f t="shared" si="5"/>
        <v>8.0968786868201832</v>
      </c>
      <c r="AM20">
        <f t="shared" si="6"/>
        <v>3.9025706057045459</v>
      </c>
      <c r="AN20">
        <f t="shared" si="7"/>
        <v>-44.466296095900624</v>
      </c>
      <c r="AO20">
        <f t="shared" si="8"/>
        <v>-36.66115488449153</v>
      </c>
    </row>
    <row r="21" spans="1:41" ht="17.25" x14ac:dyDescent="0.25">
      <c r="A21" t="s">
        <v>54</v>
      </c>
      <c r="B21" t="s">
        <v>55</v>
      </c>
      <c r="C21" t="s">
        <v>43</v>
      </c>
      <c r="D21" t="s">
        <v>60</v>
      </c>
      <c r="E21" t="s">
        <v>61</v>
      </c>
      <c r="F21" s="8">
        <v>54</v>
      </c>
      <c r="G21" s="8">
        <v>0</v>
      </c>
      <c r="H21" s="8" t="s">
        <v>46</v>
      </c>
      <c r="I21" s="8">
        <v>25</v>
      </c>
      <c r="J21" s="8" t="s">
        <v>48</v>
      </c>
      <c r="K21" s="8">
        <v>60</v>
      </c>
      <c r="L21" s="8" t="s">
        <v>48</v>
      </c>
      <c r="M21" s="8">
        <v>12</v>
      </c>
      <c r="N21" s="8">
        <v>1</v>
      </c>
      <c r="O21" s="8">
        <v>60</v>
      </c>
      <c r="P21" s="8" t="s">
        <v>58</v>
      </c>
      <c r="Q21" s="8">
        <v>20.05</v>
      </c>
      <c r="R21" s="8">
        <v>14.39</v>
      </c>
      <c r="S21" s="8">
        <f>2*0.57</f>
        <v>1.1399999999999999</v>
      </c>
      <c r="T21" s="8">
        <v>0.9</v>
      </c>
      <c r="U21" s="8">
        <v>12</v>
      </c>
      <c r="V21" s="8">
        <v>7</v>
      </c>
      <c r="W21" s="8">
        <v>12</v>
      </c>
      <c r="X21" s="8">
        <v>7</v>
      </c>
      <c r="Y21" s="8">
        <f t="shared" si="0"/>
        <v>19</v>
      </c>
      <c r="Z21" s="8">
        <v>21.78</v>
      </c>
      <c r="AA21" s="8">
        <v>80</v>
      </c>
      <c r="AB21">
        <f t="shared" si="1"/>
        <v>3.6730945821854912</v>
      </c>
      <c r="AC21">
        <f t="shared" si="2"/>
        <v>73.645546372819098</v>
      </c>
      <c r="AD21">
        <f t="shared" si="2"/>
        <v>52.855831037649224</v>
      </c>
      <c r="AE21">
        <f t="shared" si="2"/>
        <v>4.1873278236914597</v>
      </c>
      <c r="AF21">
        <f t="shared" si="2"/>
        <v>3.3057851239669422</v>
      </c>
      <c r="AG21">
        <f t="shared" si="3"/>
        <v>14.505329077160845</v>
      </c>
      <c r="AH21">
        <f t="shared" si="3"/>
        <v>8.7462853258333588</v>
      </c>
      <c r="AI21" s="9"/>
      <c r="AJ21" s="9"/>
      <c r="AK21">
        <f t="shared" si="4"/>
        <v>-28.229426433915204</v>
      </c>
      <c r="AL21">
        <f t="shared" si="5"/>
        <v>6.0664166866761047</v>
      </c>
      <c r="AM21">
        <f t="shared" si="6"/>
        <v>2.9239192482795193</v>
      </c>
      <c r="AN21">
        <f t="shared" si="7"/>
        <v>-31.153345682194725</v>
      </c>
      <c r="AO21">
        <f t="shared" si="8"/>
        <v>-25.305507185635683</v>
      </c>
    </row>
    <row r="22" spans="1:41" ht="17.25" x14ac:dyDescent="0.25">
      <c r="A22" t="s">
        <v>54</v>
      </c>
      <c r="B22" t="s">
        <v>55</v>
      </c>
      <c r="C22" t="s">
        <v>43</v>
      </c>
      <c r="D22" t="s">
        <v>62</v>
      </c>
      <c r="E22" t="s">
        <v>61</v>
      </c>
      <c r="F22" s="8">
        <v>54</v>
      </c>
      <c r="G22" s="8">
        <v>0</v>
      </c>
      <c r="H22" s="8" t="s">
        <v>46</v>
      </c>
      <c r="I22" s="8">
        <v>25</v>
      </c>
      <c r="J22" s="8" t="s">
        <v>48</v>
      </c>
      <c r="K22" s="8">
        <v>60</v>
      </c>
      <c r="L22" s="8" t="s">
        <v>48</v>
      </c>
      <c r="M22" s="8">
        <v>12</v>
      </c>
      <c r="N22" s="8">
        <v>1</v>
      </c>
      <c r="O22" s="8">
        <v>60</v>
      </c>
      <c r="P22" s="8" t="s">
        <v>58</v>
      </c>
      <c r="Q22" s="8">
        <v>20.05</v>
      </c>
      <c r="R22" s="8">
        <v>12.35</v>
      </c>
      <c r="S22" s="8">
        <f>2*0.57</f>
        <v>1.1399999999999999</v>
      </c>
      <c r="T22" s="8">
        <v>2.16</v>
      </c>
      <c r="U22" s="8">
        <v>12</v>
      </c>
      <c r="V22" s="8">
        <v>7</v>
      </c>
      <c r="W22" s="8">
        <v>12</v>
      </c>
      <c r="X22" s="8">
        <v>7</v>
      </c>
      <c r="Y22" s="8">
        <f t="shared" si="0"/>
        <v>19</v>
      </c>
      <c r="Z22" s="8">
        <v>21.78</v>
      </c>
      <c r="AA22" s="8">
        <v>80</v>
      </c>
      <c r="AB22">
        <f t="shared" si="1"/>
        <v>3.6730945821854912</v>
      </c>
      <c r="AC22">
        <f t="shared" si="2"/>
        <v>73.645546372819098</v>
      </c>
      <c r="AD22">
        <f t="shared" si="2"/>
        <v>45.362718089990814</v>
      </c>
      <c r="AE22">
        <f t="shared" si="2"/>
        <v>4.1873278236914597</v>
      </c>
      <c r="AF22">
        <f t="shared" si="2"/>
        <v>7.9338842975206614</v>
      </c>
      <c r="AG22">
        <f t="shared" si="3"/>
        <v>14.505329077160845</v>
      </c>
      <c r="AH22">
        <f t="shared" si="3"/>
        <v>20.991084782000058</v>
      </c>
      <c r="AI22" s="9"/>
      <c r="AJ22" s="9"/>
      <c r="AK22">
        <f t="shared" si="4"/>
        <v>-38.403990024937656</v>
      </c>
      <c r="AL22">
        <f t="shared" si="5"/>
        <v>11.328040599768881</v>
      </c>
      <c r="AM22">
        <f t="shared" si="6"/>
        <v>5.4599407963029938</v>
      </c>
      <c r="AN22">
        <f t="shared" si="7"/>
        <v>-43.86393082124065</v>
      </c>
      <c r="AO22">
        <f t="shared" si="8"/>
        <v>-32.944049228634661</v>
      </c>
    </row>
    <row r="23" spans="1:41" ht="17.25" x14ac:dyDescent="0.25">
      <c r="A23" t="s">
        <v>54</v>
      </c>
      <c r="B23" t="s">
        <v>63</v>
      </c>
      <c r="C23" t="s">
        <v>43</v>
      </c>
      <c r="D23" t="s">
        <v>62</v>
      </c>
      <c r="E23" t="s">
        <v>61</v>
      </c>
      <c r="F23" s="8">
        <v>57</v>
      </c>
      <c r="G23" s="8">
        <v>1</v>
      </c>
      <c r="H23" s="8" t="s">
        <v>46</v>
      </c>
      <c r="I23" s="8">
        <v>25</v>
      </c>
      <c r="J23" s="8" t="s">
        <v>48</v>
      </c>
      <c r="K23" s="8">
        <v>60</v>
      </c>
      <c r="L23" s="8" t="s">
        <v>48</v>
      </c>
      <c r="M23" s="8">
        <v>12</v>
      </c>
      <c r="N23" s="8">
        <v>1</v>
      </c>
      <c r="O23" s="8">
        <v>60</v>
      </c>
      <c r="P23" s="8" t="s">
        <v>58</v>
      </c>
      <c r="Q23" s="8">
        <v>19.37</v>
      </c>
      <c r="R23" s="8">
        <v>11.89</v>
      </c>
      <c r="S23" s="8">
        <v>1.36</v>
      </c>
      <c r="T23" s="8">
        <v>2.5</v>
      </c>
      <c r="U23" s="8">
        <v>6</v>
      </c>
      <c r="V23" s="8">
        <v>6</v>
      </c>
      <c r="W23" s="8">
        <v>6</v>
      </c>
      <c r="X23" s="8">
        <v>6</v>
      </c>
      <c r="Y23" s="8">
        <f t="shared" si="0"/>
        <v>12</v>
      </c>
      <c r="Z23" s="8">
        <v>21.75</v>
      </c>
      <c r="AA23" s="8">
        <v>80</v>
      </c>
      <c r="AB23">
        <f t="shared" si="1"/>
        <v>3.6781609195402298</v>
      </c>
      <c r="AC23">
        <f t="shared" si="2"/>
        <v>71.245977011494261</v>
      </c>
      <c r="AD23">
        <f t="shared" si="2"/>
        <v>43.733333333333334</v>
      </c>
      <c r="AE23">
        <f t="shared" si="2"/>
        <v>5.0022988505747126</v>
      </c>
      <c r="AF23">
        <f t="shared" si="2"/>
        <v>9.1954022988505741</v>
      </c>
      <c r="AG23">
        <f t="shared" si="3"/>
        <v>12.253079724818839</v>
      </c>
      <c r="AH23">
        <f t="shared" si="3"/>
        <v>22.524043611799335</v>
      </c>
      <c r="AI23" s="9"/>
      <c r="AJ23" s="9"/>
      <c r="AK23">
        <f t="shared" si="4"/>
        <v>-38.616417139907078</v>
      </c>
      <c r="AL23">
        <f t="shared" si="5"/>
        <v>13.6071288043166</v>
      </c>
      <c r="AM23">
        <f t="shared" si="6"/>
        <v>8.6455571738663775</v>
      </c>
      <c r="AN23">
        <f t="shared" si="7"/>
        <v>-47.261974313773457</v>
      </c>
      <c r="AO23">
        <f t="shared" si="8"/>
        <v>-29.970859966040699</v>
      </c>
    </row>
    <row r="24" spans="1:41" ht="17.25" x14ac:dyDescent="0.25">
      <c r="A24" t="s">
        <v>54</v>
      </c>
      <c r="B24" t="s">
        <v>51</v>
      </c>
      <c r="C24" t="s">
        <v>43</v>
      </c>
      <c r="D24" t="s">
        <v>62</v>
      </c>
      <c r="E24" t="s">
        <v>61</v>
      </c>
      <c r="F24" s="8">
        <v>58</v>
      </c>
      <c r="G24" s="8">
        <v>1</v>
      </c>
      <c r="H24" s="8" t="s">
        <v>46</v>
      </c>
      <c r="I24" s="8">
        <v>25</v>
      </c>
      <c r="J24" s="8" t="s">
        <v>48</v>
      </c>
      <c r="K24" s="8">
        <v>60</v>
      </c>
      <c r="L24" s="8" t="s">
        <v>48</v>
      </c>
      <c r="M24" s="8">
        <v>12</v>
      </c>
      <c r="N24" s="8">
        <v>1</v>
      </c>
      <c r="O24" s="8">
        <v>60</v>
      </c>
      <c r="P24" s="8" t="s">
        <v>58</v>
      </c>
      <c r="Q24" s="8">
        <v>22.43</v>
      </c>
      <c r="R24" s="8">
        <v>13.82</v>
      </c>
      <c r="S24" s="8">
        <f>2*0.57</f>
        <v>1.1399999999999999</v>
      </c>
      <c r="T24" s="8">
        <f>2*1.47</f>
        <v>2.94</v>
      </c>
      <c r="U24" s="8">
        <v>6</v>
      </c>
      <c r="V24" s="8">
        <v>6</v>
      </c>
      <c r="W24" s="8">
        <v>6</v>
      </c>
      <c r="X24" s="8">
        <v>6</v>
      </c>
      <c r="Y24" s="8">
        <f t="shared" si="0"/>
        <v>12</v>
      </c>
      <c r="Z24" s="8">
        <v>20.16</v>
      </c>
      <c r="AA24" s="8">
        <v>80</v>
      </c>
      <c r="AB24">
        <f t="shared" si="1"/>
        <v>3.9682539682539684</v>
      </c>
      <c r="AC24">
        <f t="shared" si="2"/>
        <v>89.007936507936506</v>
      </c>
      <c r="AD24">
        <f t="shared" si="2"/>
        <v>54.841269841269842</v>
      </c>
      <c r="AE24">
        <f t="shared" si="2"/>
        <v>4.5238095238095237</v>
      </c>
      <c r="AF24">
        <f t="shared" si="2"/>
        <v>11.666666666666666</v>
      </c>
      <c r="AG24">
        <f t="shared" si="3"/>
        <v>11.081025026876281</v>
      </c>
      <c r="AH24">
        <f t="shared" si="3"/>
        <v>28.577380332470408</v>
      </c>
      <c r="AI24" s="9"/>
      <c r="AJ24" s="9"/>
      <c r="AK24">
        <f t="shared" si="4"/>
        <v>-38.386090057958086</v>
      </c>
      <c r="AL24">
        <f t="shared" si="5"/>
        <v>13.4763312514589</v>
      </c>
      <c r="AM24">
        <f t="shared" si="6"/>
        <v>8.5624523736035663</v>
      </c>
      <c r="AN24">
        <f t="shared" si="7"/>
        <v>-46.948542431561648</v>
      </c>
      <c r="AO24">
        <f t="shared" si="8"/>
        <v>-29.823637684354519</v>
      </c>
    </row>
    <row r="25" spans="1:41" ht="17.25" x14ac:dyDescent="0.25">
      <c r="A25" t="s">
        <v>54</v>
      </c>
      <c r="B25" t="s">
        <v>52</v>
      </c>
      <c r="C25" t="s">
        <v>43</v>
      </c>
      <c r="D25" t="s">
        <v>62</v>
      </c>
      <c r="E25" t="s">
        <v>61</v>
      </c>
      <c r="F25" s="8">
        <v>59</v>
      </c>
      <c r="G25" s="8">
        <v>1</v>
      </c>
      <c r="H25" s="8" t="s">
        <v>46</v>
      </c>
      <c r="I25" s="8">
        <v>25</v>
      </c>
      <c r="J25" s="8" t="s">
        <v>48</v>
      </c>
      <c r="K25" s="8">
        <v>60</v>
      </c>
      <c r="L25" s="8" t="s">
        <v>48</v>
      </c>
      <c r="M25" s="8">
        <v>12</v>
      </c>
      <c r="N25" s="8">
        <v>1</v>
      </c>
      <c r="O25" s="8">
        <v>60</v>
      </c>
      <c r="P25" s="8" t="s">
        <v>58</v>
      </c>
      <c r="Q25" s="8">
        <v>21.65</v>
      </c>
      <c r="R25" s="8">
        <v>11.43</v>
      </c>
      <c r="S25" s="8">
        <f>2*1.85</f>
        <v>3.7</v>
      </c>
      <c r="T25" s="8">
        <f>2*0.92</f>
        <v>1.84</v>
      </c>
      <c r="U25" s="8" t="s">
        <v>64</v>
      </c>
      <c r="V25" s="8" t="s">
        <v>64</v>
      </c>
      <c r="W25" s="8">
        <v>9</v>
      </c>
      <c r="X25" s="8">
        <v>9</v>
      </c>
      <c r="Y25" s="8">
        <f t="shared" si="0"/>
        <v>18</v>
      </c>
      <c r="Z25" s="8">
        <v>20.55</v>
      </c>
      <c r="AA25" s="8">
        <v>80</v>
      </c>
      <c r="AB25">
        <f t="shared" si="1"/>
        <v>3.8929440389294401</v>
      </c>
      <c r="AC25">
        <f t="shared" si="2"/>
        <v>84.282238442822376</v>
      </c>
      <c r="AD25">
        <f t="shared" si="2"/>
        <v>44.496350364963497</v>
      </c>
      <c r="AE25">
        <f t="shared" si="2"/>
        <v>14.40389294403893</v>
      </c>
      <c r="AF25">
        <f t="shared" si="2"/>
        <v>7.1630170316301705</v>
      </c>
      <c r="AG25">
        <f t="shared" si="3"/>
        <v>43.211678832116789</v>
      </c>
      <c r="AH25">
        <f t="shared" si="3"/>
        <v>21.489051094890513</v>
      </c>
      <c r="AI25" s="9"/>
      <c r="AJ25" s="9"/>
      <c r="AK25">
        <f t="shared" si="4"/>
        <v>-47.20554272517321</v>
      </c>
      <c r="AL25">
        <f t="shared" si="5"/>
        <v>12.395073614364408</v>
      </c>
      <c r="AM25">
        <f t="shared" si="6"/>
        <v>6.163925094899624</v>
      </c>
      <c r="AN25">
        <f t="shared" si="7"/>
        <v>-53.369467820072835</v>
      </c>
      <c r="AO25">
        <f t="shared" si="8"/>
        <v>-41.041617630273585</v>
      </c>
    </row>
    <row r="26" spans="1:41" x14ac:dyDescent="0.25">
      <c r="A26" t="s">
        <v>54</v>
      </c>
      <c r="B26" t="s">
        <v>42</v>
      </c>
      <c r="C26" t="s">
        <v>43</v>
      </c>
      <c r="D26" t="s">
        <v>65</v>
      </c>
      <c r="E26" t="s">
        <v>66</v>
      </c>
      <c r="F26">
        <v>55</v>
      </c>
      <c r="G26">
        <v>1</v>
      </c>
      <c r="H26" t="s">
        <v>46</v>
      </c>
      <c r="I26">
        <v>25</v>
      </c>
      <c r="J26" t="s">
        <v>48</v>
      </c>
      <c r="K26">
        <v>60</v>
      </c>
      <c r="L26" t="s">
        <v>48</v>
      </c>
      <c r="M26">
        <v>12</v>
      </c>
      <c r="N26">
        <v>1</v>
      </c>
      <c r="O26">
        <v>60</v>
      </c>
      <c r="P26" t="s">
        <v>58</v>
      </c>
      <c r="Q26">
        <v>24.35</v>
      </c>
      <c r="R26">
        <v>12.12</v>
      </c>
      <c r="S26">
        <v>1.1299999999999999</v>
      </c>
      <c r="T26">
        <v>1.02</v>
      </c>
      <c r="U26">
        <v>6</v>
      </c>
      <c r="V26">
        <v>4</v>
      </c>
      <c r="W26">
        <v>6</v>
      </c>
      <c r="X26">
        <v>4</v>
      </c>
      <c r="Y26" s="8">
        <f t="shared" si="0"/>
        <v>10</v>
      </c>
      <c r="Z26">
        <v>21.75</v>
      </c>
      <c r="AA26">
        <v>80</v>
      </c>
      <c r="AB26">
        <f t="shared" si="1"/>
        <v>3.6781609195402298</v>
      </c>
      <c r="AC26">
        <f t="shared" si="2"/>
        <v>89.563218390804607</v>
      </c>
      <c r="AD26">
        <f t="shared" si="2"/>
        <v>44.579310344827583</v>
      </c>
      <c r="AE26">
        <f t="shared" si="2"/>
        <v>4.1563218390804595</v>
      </c>
      <c r="AF26">
        <f t="shared" si="2"/>
        <v>3.7517241379310344</v>
      </c>
      <c r="AG26">
        <f t="shared" si="3"/>
        <v>10.180867712533299</v>
      </c>
      <c r="AH26">
        <f t="shared" si="3"/>
        <v>7.5034482758620689</v>
      </c>
      <c r="AI26" s="9"/>
      <c r="AJ26" s="9"/>
      <c r="AK26">
        <f t="shared" si="4"/>
        <v>-50.225872689938413</v>
      </c>
      <c r="AL26">
        <f t="shared" si="5"/>
        <v>4.7835522805612065</v>
      </c>
      <c r="AM26">
        <f t="shared" si="6"/>
        <v>3.4219471589711823</v>
      </c>
      <c r="AN26">
        <f t="shared" si="7"/>
        <v>-53.647819848909592</v>
      </c>
      <c r="AO26">
        <f t="shared" si="8"/>
        <v>-46.803925530967234</v>
      </c>
    </row>
    <row r="27" spans="1:41" x14ac:dyDescent="0.25">
      <c r="A27" t="s">
        <v>54</v>
      </c>
      <c r="B27" t="s">
        <v>42</v>
      </c>
      <c r="C27" t="s">
        <v>43</v>
      </c>
      <c r="D27" t="s">
        <v>65</v>
      </c>
      <c r="E27" t="s">
        <v>66</v>
      </c>
      <c r="F27">
        <v>56</v>
      </c>
      <c r="G27">
        <v>1</v>
      </c>
      <c r="H27" t="s">
        <v>46</v>
      </c>
      <c r="I27">
        <v>18</v>
      </c>
      <c r="J27" t="s">
        <v>48</v>
      </c>
      <c r="K27">
        <v>60</v>
      </c>
      <c r="L27" t="s">
        <v>48</v>
      </c>
      <c r="M27">
        <v>12</v>
      </c>
      <c r="N27">
        <v>1</v>
      </c>
      <c r="O27">
        <v>60</v>
      </c>
      <c r="P27" t="s">
        <v>58</v>
      </c>
      <c r="Q27">
        <v>23.56</v>
      </c>
      <c r="R27">
        <v>11.89</v>
      </c>
      <c r="S27">
        <v>1.7</v>
      </c>
      <c r="T27">
        <v>1.47</v>
      </c>
      <c r="U27">
        <v>6</v>
      </c>
      <c r="V27">
        <v>4</v>
      </c>
      <c r="W27">
        <v>6</v>
      </c>
      <c r="X27">
        <v>4</v>
      </c>
      <c r="Y27" s="8">
        <f t="shared" si="0"/>
        <v>10</v>
      </c>
      <c r="Z27">
        <v>21.75</v>
      </c>
      <c r="AA27">
        <v>80</v>
      </c>
      <c r="AB27">
        <f t="shared" si="1"/>
        <v>3.6781609195402298</v>
      </c>
      <c r="AC27">
        <f t="shared" si="2"/>
        <v>86.657471264367814</v>
      </c>
      <c r="AD27">
        <f t="shared" si="2"/>
        <v>43.733333333333334</v>
      </c>
      <c r="AE27">
        <f t="shared" si="2"/>
        <v>6.2528735632183903</v>
      </c>
      <c r="AF27">
        <f t="shared" si="2"/>
        <v>5.4068965517241381</v>
      </c>
      <c r="AG27">
        <f t="shared" si="3"/>
        <v>15.316349656023547</v>
      </c>
      <c r="AH27">
        <f t="shared" si="3"/>
        <v>10.813793103448276</v>
      </c>
      <c r="AI27" s="9"/>
      <c r="AJ27" s="9"/>
      <c r="AK27">
        <f t="shared" si="4"/>
        <v>-49.533106960950761</v>
      </c>
      <c r="AL27">
        <f t="shared" si="5"/>
        <v>7.2242984455543748</v>
      </c>
      <c r="AM27">
        <f t="shared" si="6"/>
        <v>5.1679517838204605</v>
      </c>
      <c r="AN27">
        <f t="shared" si="7"/>
        <v>-54.701058744771224</v>
      </c>
      <c r="AO27">
        <f t="shared" si="8"/>
        <v>-44.365155177130298</v>
      </c>
    </row>
  </sheetData>
  <mergeCells count="2">
    <mergeCell ref="AI2:AI27"/>
    <mergeCell ref="AJ2:AJ27"/>
  </mergeCells>
  <conditionalFormatting sqref="W2:X27">
    <cfRule type="cellIs" dxfId="1" priority="1" operator="lessThan">
      <formula>6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2015-10-23T10:58:44Z</dcterms:modified>
</cp:coreProperties>
</file>