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gelliebeenz/Documents/Python/ObjectiveMethod/Analysis/SBSBPP500/"/>
    </mc:Choice>
  </mc:AlternateContent>
  <bookViews>
    <workbookView xWindow="300" yWindow="460" windowWidth="28800" windowHeight="17620" activeTab="1"/>
  </bookViews>
  <sheets>
    <sheet name="NumberSolutions" sheetId="1" r:id="rId1"/>
    <sheet name="Spread Indicators" sheetId="2" r:id="rId2"/>
    <sheet name="Coverage Stats" sheetId="5" r:id="rId3"/>
    <sheet name="Epsilon Stats" sheetId="6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4" i="2" l="1"/>
  <c r="M14" i="2"/>
  <c r="L14" i="2"/>
  <c r="N13" i="2"/>
  <c r="M13" i="2"/>
  <c r="L13" i="2"/>
  <c r="N12" i="2"/>
  <c r="M12" i="2"/>
  <c r="L12" i="2"/>
  <c r="N11" i="2"/>
  <c r="M11" i="2"/>
  <c r="L11" i="2"/>
  <c r="H3" i="2"/>
  <c r="H4" i="2"/>
  <c r="G3" i="2"/>
  <c r="G4" i="2"/>
  <c r="H2" i="2"/>
  <c r="G2" i="2"/>
  <c r="Q11" i="5"/>
  <c r="O11" i="5"/>
  <c r="Q10" i="5"/>
  <c r="O10" i="5"/>
  <c r="Q12" i="6"/>
  <c r="O12" i="6"/>
  <c r="P12" i="6"/>
  <c r="Q11" i="6"/>
  <c r="O11" i="6"/>
  <c r="Q10" i="6"/>
  <c r="P10" i="6"/>
  <c r="O10" i="6"/>
  <c r="K4" i="6"/>
  <c r="J4" i="6"/>
  <c r="I4" i="6"/>
  <c r="H4" i="6"/>
  <c r="G4" i="6"/>
  <c r="F4" i="6"/>
  <c r="E4" i="6"/>
  <c r="D4" i="6"/>
  <c r="C8" i="6"/>
  <c r="B8" i="6"/>
  <c r="C7" i="6"/>
  <c r="B7" i="6"/>
  <c r="C6" i="6"/>
  <c r="B6" i="6"/>
  <c r="C5" i="6"/>
  <c r="B5" i="6"/>
  <c r="P11" i="6"/>
  <c r="K4" i="5"/>
  <c r="J4" i="5"/>
  <c r="I4" i="5"/>
  <c r="H4" i="5"/>
  <c r="G4" i="5"/>
  <c r="F4" i="5"/>
  <c r="C8" i="5"/>
  <c r="B8" i="5"/>
  <c r="C7" i="5"/>
  <c r="B7" i="5"/>
  <c r="C6" i="5"/>
  <c r="B6" i="5"/>
  <c r="C5" i="5"/>
  <c r="B5" i="5"/>
  <c r="E4" i="5"/>
  <c r="D4" i="5"/>
  <c r="P11" i="5"/>
  <c r="P10" i="5"/>
  <c r="H6" i="2"/>
  <c r="H5" i="2"/>
  <c r="G6" i="2"/>
  <c r="G5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<sst xmlns="http://schemas.openxmlformats.org/spreadsheetml/2006/main" count="428" uniqueCount="42">
  <si>
    <t>level</t>
  </si>
  <si>
    <t>number</t>
  </si>
  <si>
    <t>method</t>
  </si>
  <si>
    <t>500 Items</t>
  </si>
  <si>
    <t>GAMMA-PC</t>
  </si>
  <si>
    <t>NSGA-II</t>
  </si>
  <si>
    <t>MOMA</t>
  </si>
  <si>
    <t>MOMAD</t>
  </si>
  <si>
    <t>MOEPSO</t>
  </si>
  <si>
    <t>Run</t>
  </si>
  <si>
    <t>Spread</t>
  </si>
  <si>
    <t>Method</t>
  </si>
  <si>
    <t>Average Value</t>
  </si>
  <si>
    <t>St. Dev.</t>
  </si>
  <si>
    <t>Test</t>
  </si>
  <si>
    <t>sigma-hat</t>
  </si>
  <si>
    <t>SE-hat</t>
  </si>
  <si>
    <t>df</t>
  </si>
  <si>
    <t>t</t>
  </si>
  <si>
    <t>GAMMA-PC = MOMA</t>
  </si>
  <si>
    <t>p-value</t>
  </si>
  <si>
    <t>&lt; .00001</t>
  </si>
  <si>
    <t>GAMMA-PC vs. MOMA</t>
  </si>
  <si>
    <t>GAMMA-PC vs. NSGA-II</t>
  </si>
  <si>
    <t>pvalue</t>
  </si>
  <si>
    <t>n</t>
  </si>
  <si>
    <t>Student-t Difference Test</t>
  </si>
  <si>
    <t>H_0</t>
  </si>
  <si>
    <t>H_1</t>
  </si>
  <si>
    <t>MethodB</t>
  </si>
  <si>
    <t>statistic</t>
  </si>
  <si>
    <t>Average</t>
  </si>
  <si>
    <t>Wilcoxon-Rank Sum Test</t>
  </si>
  <si>
    <t>MethodA</t>
  </si>
  <si>
    <t>GAMMA-PC vs. MOMAD</t>
  </si>
  <si>
    <t>GAMMA-PC vs. MOEPSO</t>
  </si>
  <si>
    <t>df=38</t>
  </si>
  <si>
    <t>Test: H0: A &lt;= B, H1: A &gt; B</t>
  </si>
  <si>
    <t>GAMMA-PC = NSGA-II</t>
  </si>
  <si>
    <t>KruskalResult(statistic=83.299138275219605, pvalue=3.4812611058969483e-17)</t>
  </si>
  <si>
    <t>GAMMA-PC = MOMAD</t>
  </si>
  <si>
    <t>GAMMA-PC = MOEPSO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</si>
</sst>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3"/>
      <color theme="3"/>
      <name val="Calibri"/>
      <family val="2"/>
      <scheme val="minor"/>
    </font>
    <font>
      <b/>
      <sz val="11"/>
      <color theme="1"/>
      <name val="Calibri"/>
      <scheme val="minor"/>
    </font>
    <font>
      <sz val="10"/>
      <color theme="1"/>
      <name val="Arial Unicode MS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0" fontId="2" fillId="0" borderId="2" applyNumberFormat="0" applyFill="0" applyAlignment="0" applyProtection="0"/>
    <xf numFmtId="0" fontId="2" fillId="0" borderId="2" applyNumberFormat="0" applyFill="0" applyAlignment="0" applyProtection="0"/>
    <xf numFmtId="0" fontId="2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" fillId="0" borderId="2" applyNumberFormat="0" applyFill="0" applyAlignment="0" applyProtection="0"/>
    <xf numFmtId="0" fontId="8" fillId="0" borderId="7" applyNumberFormat="0" applyFill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3" fillId="0" borderId="0" xfId="0" applyFont="1"/>
    <xf numFmtId="11" fontId="0" fillId="0" borderId="0" xfId="0" applyNumberFormat="1"/>
    <xf numFmtId="0" fontId="4" fillId="0" borderId="0" xfId="0" applyFont="1"/>
    <xf numFmtId="2" fontId="0" fillId="0" borderId="0" xfId="0" applyNumberFormat="1"/>
    <xf numFmtId="164" fontId="0" fillId="0" borderId="0" xfId="0" applyNumberFormat="1"/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2" fillId="0" borderId="2" xfId="2" applyAlignment="1">
      <alignment horizontal="center"/>
    </xf>
    <xf numFmtId="0" fontId="2" fillId="0" borderId="2" xfId="3" applyAlignment="1">
      <alignment horizontal="center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2" fillId="0" borderId="2" xfId="6" applyAlignment="1">
      <alignment horizontal="center"/>
    </xf>
    <xf numFmtId="0" fontId="8" fillId="0" borderId="7" xfId="7"/>
    <xf numFmtId="0" fontId="7" fillId="0" borderId="0" xfId="0" applyFont="1" applyAlignment="1">
      <alignment horizontal="center" vertical="top"/>
    </xf>
    <xf numFmtId="0" fontId="9" fillId="0" borderId="0" xfId="0" applyFont="1"/>
    <xf numFmtId="1" fontId="9" fillId="0" borderId="0" xfId="0" applyNumberFormat="1" applyFont="1"/>
    <xf numFmtId="165" fontId="0" fillId="0" borderId="0" xfId="0" applyNumberFormat="1"/>
  </cellXfs>
  <cellStyles count="8">
    <cellStyle name="Followed Hyperlink" xfId="5" builtinId="9" hidden="1"/>
    <cellStyle name="Heading 2" xfId="6" builtinId="17"/>
    <cellStyle name="Heading 2 2" xfId="1"/>
    <cellStyle name="Heading 2 2 2" xfId="2"/>
    <cellStyle name="Heading 2 3" xfId="3"/>
    <cellStyle name="Heading 3" xfId="7" builtinId="18"/>
    <cellStyle name="Hyperlink" xfId="4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/>
  </sheetViews>
  <sheetFormatPr baseColWidth="10" defaultRowHeight="15" x14ac:dyDescent="0.2"/>
  <sheetData>
    <row r="1" spans="1:4" x14ac:dyDescent="0.2">
      <c r="B1" s="1" t="s">
        <v>0</v>
      </c>
      <c r="C1" s="1" t="s">
        <v>1</v>
      </c>
      <c r="D1" s="1" t="s">
        <v>2</v>
      </c>
    </row>
    <row r="2" spans="1:4" x14ac:dyDescent="0.2">
      <c r="A2" s="1">
        <v>0</v>
      </c>
      <c r="B2" t="s">
        <v>3</v>
      </c>
      <c r="C2">
        <v>141</v>
      </c>
      <c r="D2" t="s">
        <v>4</v>
      </c>
    </row>
    <row r="3" spans="1:4" x14ac:dyDescent="0.2">
      <c r="A3" s="1">
        <v>1</v>
      </c>
      <c r="B3" t="s">
        <v>3</v>
      </c>
      <c r="C3">
        <v>9</v>
      </c>
      <c r="D3" t="s">
        <v>5</v>
      </c>
    </row>
    <row r="4" spans="1:4" x14ac:dyDescent="0.2">
      <c r="A4" s="1">
        <v>2</v>
      </c>
      <c r="B4" t="s">
        <v>3</v>
      </c>
      <c r="C4">
        <v>88</v>
      </c>
      <c r="D4" t="s">
        <v>6</v>
      </c>
    </row>
    <row r="5" spans="1:4" x14ac:dyDescent="0.2">
      <c r="A5" s="1">
        <v>3</v>
      </c>
      <c r="B5" t="s">
        <v>3</v>
      </c>
      <c r="C5">
        <v>3</v>
      </c>
      <c r="D5" t="s">
        <v>7</v>
      </c>
    </row>
    <row r="6" spans="1:4" x14ac:dyDescent="0.2">
      <c r="A6" s="1">
        <v>4</v>
      </c>
      <c r="B6" t="s">
        <v>3</v>
      </c>
      <c r="C6">
        <v>21</v>
      </c>
      <c r="D6" t="s">
        <v>8</v>
      </c>
    </row>
    <row r="7" spans="1:4" x14ac:dyDescent="0.2">
      <c r="A7" s="1">
        <v>5</v>
      </c>
      <c r="B7" t="s">
        <v>3</v>
      </c>
      <c r="C7">
        <v>177</v>
      </c>
      <c r="D7" t="s">
        <v>4</v>
      </c>
    </row>
    <row r="8" spans="1:4" x14ac:dyDescent="0.2">
      <c r="A8" s="1">
        <v>6</v>
      </c>
      <c r="B8" t="s">
        <v>3</v>
      </c>
      <c r="C8">
        <v>4</v>
      </c>
      <c r="D8" t="s">
        <v>5</v>
      </c>
    </row>
    <row r="9" spans="1:4" x14ac:dyDescent="0.2">
      <c r="A9" s="1">
        <v>7</v>
      </c>
      <c r="B9" t="s">
        <v>3</v>
      </c>
      <c r="C9">
        <v>93</v>
      </c>
      <c r="D9" t="s">
        <v>6</v>
      </c>
    </row>
    <row r="10" spans="1:4" x14ac:dyDescent="0.2">
      <c r="A10" s="1">
        <v>8</v>
      </c>
      <c r="B10" t="s">
        <v>3</v>
      </c>
      <c r="C10">
        <v>4</v>
      </c>
      <c r="D10" t="s">
        <v>7</v>
      </c>
    </row>
    <row r="11" spans="1:4" x14ac:dyDescent="0.2">
      <c r="A11" s="1">
        <v>9</v>
      </c>
      <c r="B11" t="s">
        <v>3</v>
      </c>
      <c r="C11">
        <v>35</v>
      </c>
      <c r="D11" t="s">
        <v>8</v>
      </c>
    </row>
    <row r="12" spans="1:4" x14ac:dyDescent="0.2">
      <c r="A12" s="1">
        <v>10</v>
      </c>
      <c r="B12" t="s">
        <v>3</v>
      </c>
      <c r="C12">
        <v>118</v>
      </c>
      <c r="D12" t="s">
        <v>4</v>
      </c>
    </row>
    <row r="13" spans="1:4" x14ac:dyDescent="0.2">
      <c r="A13" s="1">
        <v>11</v>
      </c>
      <c r="B13" t="s">
        <v>3</v>
      </c>
      <c r="C13">
        <v>9</v>
      </c>
      <c r="D13" t="s">
        <v>5</v>
      </c>
    </row>
    <row r="14" spans="1:4" x14ac:dyDescent="0.2">
      <c r="A14" s="1">
        <v>12</v>
      </c>
      <c r="B14" t="s">
        <v>3</v>
      </c>
      <c r="C14">
        <v>84</v>
      </c>
      <c r="D14" t="s">
        <v>6</v>
      </c>
    </row>
    <row r="15" spans="1:4" x14ac:dyDescent="0.2">
      <c r="A15" s="1">
        <v>13</v>
      </c>
      <c r="B15" t="s">
        <v>3</v>
      </c>
      <c r="C15">
        <v>6</v>
      </c>
      <c r="D15" t="s">
        <v>7</v>
      </c>
    </row>
    <row r="16" spans="1:4" x14ac:dyDescent="0.2">
      <c r="A16" s="1">
        <v>14</v>
      </c>
      <c r="B16" t="s">
        <v>3</v>
      </c>
      <c r="C16">
        <v>36</v>
      </c>
      <c r="D16" t="s">
        <v>8</v>
      </c>
    </row>
    <row r="17" spans="1:4" x14ac:dyDescent="0.2">
      <c r="A17" s="1">
        <v>15</v>
      </c>
      <c r="B17" t="s">
        <v>3</v>
      </c>
      <c r="C17">
        <v>100</v>
      </c>
      <c r="D17" t="s">
        <v>4</v>
      </c>
    </row>
    <row r="18" spans="1:4" x14ac:dyDescent="0.2">
      <c r="A18" s="1">
        <v>16</v>
      </c>
      <c r="B18" t="s">
        <v>3</v>
      </c>
      <c r="C18">
        <v>341</v>
      </c>
      <c r="D18" t="s">
        <v>5</v>
      </c>
    </row>
    <row r="19" spans="1:4" x14ac:dyDescent="0.2">
      <c r="A19" s="1">
        <v>17</v>
      </c>
      <c r="B19" t="s">
        <v>3</v>
      </c>
      <c r="C19">
        <v>79</v>
      </c>
      <c r="D19" t="s">
        <v>6</v>
      </c>
    </row>
    <row r="20" spans="1:4" x14ac:dyDescent="0.2">
      <c r="A20" s="1">
        <v>18</v>
      </c>
      <c r="B20" t="s">
        <v>3</v>
      </c>
      <c r="C20">
        <v>297</v>
      </c>
      <c r="D20" t="s">
        <v>7</v>
      </c>
    </row>
    <row r="21" spans="1:4" x14ac:dyDescent="0.2">
      <c r="A21" s="1">
        <v>19</v>
      </c>
      <c r="B21" t="s">
        <v>3</v>
      </c>
      <c r="C21">
        <v>50</v>
      </c>
      <c r="D21" t="s">
        <v>8</v>
      </c>
    </row>
    <row r="22" spans="1:4" x14ac:dyDescent="0.2">
      <c r="A22" s="1">
        <v>20</v>
      </c>
      <c r="B22" t="s">
        <v>3</v>
      </c>
      <c r="C22">
        <v>115</v>
      </c>
      <c r="D22" t="s">
        <v>4</v>
      </c>
    </row>
    <row r="23" spans="1:4" x14ac:dyDescent="0.2">
      <c r="A23" s="1">
        <v>21</v>
      </c>
      <c r="B23" t="s">
        <v>3</v>
      </c>
      <c r="C23">
        <v>8</v>
      </c>
      <c r="D23" t="s">
        <v>5</v>
      </c>
    </row>
    <row r="24" spans="1:4" x14ac:dyDescent="0.2">
      <c r="A24" s="1">
        <v>22</v>
      </c>
      <c r="B24" t="s">
        <v>3</v>
      </c>
      <c r="C24">
        <v>86</v>
      </c>
      <c r="D24" t="s">
        <v>6</v>
      </c>
    </row>
    <row r="25" spans="1:4" x14ac:dyDescent="0.2">
      <c r="A25" s="1">
        <v>23</v>
      </c>
      <c r="B25" t="s">
        <v>3</v>
      </c>
      <c r="C25">
        <v>7</v>
      </c>
      <c r="D25" t="s">
        <v>7</v>
      </c>
    </row>
    <row r="26" spans="1:4" x14ac:dyDescent="0.2">
      <c r="A26" s="1">
        <v>24</v>
      </c>
      <c r="B26" t="s">
        <v>3</v>
      </c>
      <c r="C26">
        <v>50</v>
      </c>
      <c r="D26" t="s">
        <v>8</v>
      </c>
    </row>
    <row r="27" spans="1:4" x14ac:dyDescent="0.2">
      <c r="A27" s="1">
        <v>25</v>
      </c>
      <c r="B27" t="s">
        <v>3</v>
      </c>
      <c r="C27">
        <v>130</v>
      </c>
      <c r="D27" t="s">
        <v>4</v>
      </c>
    </row>
    <row r="28" spans="1:4" x14ac:dyDescent="0.2">
      <c r="A28" s="1">
        <v>26</v>
      </c>
      <c r="B28" t="s">
        <v>3</v>
      </c>
      <c r="C28">
        <v>5</v>
      </c>
      <c r="D28" t="s">
        <v>5</v>
      </c>
    </row>
    <row r="29" spans="1:4" x14ac:dyDescent="0.2">
      <c r="A29" s="1">
        <v>27</v>
      </c>
      <c r="B29" t="s">
        <v>3</v>
      </c>
      <c r="C29">
        <v>78</v>
      </c>
      <c r="D29" t="s">
        <v>6</v>
      </c>
    </row>
    <row r="30" spans="1:4" x14ac:dyDescent="0.2">
      <c r="A30" s="1">
        <v>28</v>
      </c>
      <c r="B30" t="s">
        <v>3</v>
      </c>
      <c r="C30">
        <v>4</v>
      </c>
      <c r="D30" t="s">
        <v>7</v>
      </c>
    </row>
    <row r="31" spans="1:4" x14ac:dyDescent="0.2">
      <c r="A31" s="1">
        <v>29</v>
      </c>
      <c r="B31" t="s">
        <v>3</v>
      </c>
      <c r="C31">
        <v>25</v>
      </c>
      <c r="D31" t="s">
        <v>8</v>
      </c>
    </row>
    <row r="32" spans="1:4" x14ac:dyDescent="0.2">
      <c r="A32" s="1">
        <v>30</v>
      </c>
      <c r="B32" t="s">
        <v>3</v>
      </c>
      <c r="C32">
        <v>237</v>
      </c>
      <c r="D32" t="s">
        <v>4</v>
      </c>
    </row>
    <row r="33" spans="1:4" x14ac:dyDescent="0.2">
      <c r="A33" s="1">
        <v>31</v>
      </c>
      <c r="B33" t="s">
        <v>3</v>
      </c>
      <c r="C33">
        <v>7</v>
      </c>
      <c r="D33" t="s">
        <v>5</v>
      </c>
    </row>
    <row r="34" spans="1:4" x14ac:dyDescent="0.2">
      <c r="A34" s="1">
        <v>32</v>
      </c>
      <c r="B34" t="s">
        <v>3</v>
      </c>
      <c r="C34">
        <v>114</v>
      </c>
      <c r="D34" t="s">
        <v>6</v>
      </c>
    </row>
    <row r="35" spans="1:4" x14ac:dyDescent="0.2">
      <c r="A35" s="1">
        <v>33</v>
      </c>
      <c r="B35" t="s">
        <v>3</v>
      </c>
      <c r="C35">
        <v>5</v>
      </c>
      <c r="D35" t="s">
        <v>7</v>
      </c>
    </row>
    <row r="36" spans="1:4" x14ac:dyDescent="0.2">
      <c r="A36" s="1">
        <v>34</v>
      </c>
      <c r="B36" t="s">
        <v>3</v>
      </c>
      <c r="C36">
        <v>18</v>
      </c>
      <c r="D36" t="s">
        <v>8</v>
      </c>
    </row>
    <row r="37" spans="1:4" x14ac:dyDescent="0.2">
      <c r="A37" s="1">
        <v>35</v>
      </c>
      <c r="B37" t="s">
        <v>3</v>
      </c>
      <c r="C37">
        <v>100</v>
      </c>
      <c r="D37" t="s">
        <v>4</v>
      </c>
    </row>
    <row r="38" spans="1:4" x14ac:dyDescent="0.2">
      <c r="A38" s="1">
        <v>36</v>
      </c>
      <c r="B38" t="s">
        <v>3</v>
      </c>
      <c r="C38">
        <v>335</v>
      </c>
      <c r="D38" t="s">
        <v>5</v>
      </c>
    </row>
    <row r="39" spans="1:4" x14ac:dyDescent="0.2">
      <c r="A39" s="1">
        <v>37</v>
      </c>
      <c r="B39" t="s">
        <v>3</v>
      </c>
      <c r="C39">
        <v>124</v>
      </c>
      <c r="D39" t="s">
        <v>6</v>
      </c>
    </row>
    <row r="40" spans="1:4" x14ac:dyDescent="0.2">
      <c r="A40" s="1">
        <v>38</v>
      </c>
      <c r="B40" t="s">
        <v>3</v>
      </c>
      <c r="C40">
        <v>101</v>
      </c>
      <c r="D40" t="s">
        <v>7</v>
      </c>
    </row>
    <row r="41" spans="1:4" x14ac:dyDescent="0.2">
      <c r="A41" s="1">
        <v>39</v>
      </c>
      <c r="B41" t="s">
        <v>3</v>
      </c>
      <c r="C41">
        <v>50</v>
      </c>
      <c r="D41" t="s">
        <v>8</v>
      </c>
    </row>
    <row r="42" spans="1:4" x14ac:dyDescent="0.2">
      <c r="A42" s="1">
        <v>40</v>
      </c>
      <c r="B42" t="s">
        <v>3</v>
      </c>
      <c r="C42">
        <v>204</v>
      </c>
      <c r="D42" t="s">
        <v>4</v>
      </c>
    </row>
    <row r="43" spans="1:4" x14ac:dyDescent="0.2">
      <c r="A43" s="1">
        <v>41</v>
      </c>
      <c r="B43" t="s">
        <v>3</v>
      </c>
      <c r="C43">
        <v>5</v>
      </c>
      <c r="D43" t="s">
        <v>5</v>
      </c>
    </row>
    <row r="44" spans="1:4" x14ac:dyDescent="0.2">
      <c r="A44" s="1">
        <v>42</v>
      </c>
      <c r="B44" t="s">
        <v>3</v>
      </c>
      <c r="C44">
        <v>115</v>
      </c>
      <c r="D44" t="s">
        <v>6</v>
      </c>
    </row>
    <row r="45" spans="1:4" x14ac:dyDescent="0.2">
      <c r="A45" s="1">
        <v>43</v>
      </c>
      <c r="B45" t="s">
        <v>3</v>
      </c>
      <c r="C45">
        <v>5</v>
      </c>
      <c r="D45" t="s">
        <v>7</v>
      </c>
    </row>
    <row r="46" spans="1:4" x14ac:dyDescent="0.2">
      <c r="A46" s="1">
        <v>44</v>
      </c>
      <c r="B46" t="s">
        <v>3</v>
      </c>
      <c r="C46">
        <v>15</v>
      </c>
      <c r="D46" t="s">
        <v>8</v>
      </c>
    </row>
    <row r="47" spans="1:4" x14ac:dyDescent="0.2">
      <c r="A47" s="1">
        <v>45</v>
      </c>
      <c r="B47" t="s">
        <v>3</v>
      </c>
      <c r="C47">
        <v>255</v>
      </c>
      <c r="D47" t="s">
        <v>4</v>
      </c>
    </row>
    <row r="48" spans="1:4" x14ac:dyDescent="0.2">
      <c r="A48" s="1">
        <v>46</v>
      </c>
      <c r="B48" t="s">
        <v>3</v>
      </c>
      <c r="C48">
        <v>37</v>
      </c>
      <c r="D48" t="s">
        <v>5</v>
      </c>
    </row>
    <row r="49" spans="1:4" x14ac:dyDescent="0.2">
      <c r="A49" s="1">
        <v>47</v>
      </c>
      <c r="B49" t="s">
        <v>3</v>
      </c>
      <c r="C49">
        <v>106</v>
      </c>
      <c r="D49" t="s">
        <v>6</v>
      </c>
    </row>
    <row r="50" spans="1:4" x14ac:dyDescent="0.2">
      <c r="A50" s="1">
        <v>48</v>
      </c>
      <c r="B50" t="s">
        <v>3</v>
      </c>
      <c r="C50">
        <v>6</v>
      </c>
      <c r="D50" t="s">
        <v>7</v>
      </c>
    </row>
    <row r="51" spans="1:4" x14ac:dyDescent="0.2">
      <c r="A51" s="1">
        <v>49</v>
      </c>
      <c r="B51" t="s">
        <v>3</v>
      </c>
      <c r="C51">
        <v>17</v>
      </c>
      <c r="D51" t="s">
        <v>8</v>
      </c>
    </row>
    <row r="52" spans="1:4" x14ac:dyDescent="0.2">
      <c r="A52" s="1">
        <v>50</v>
      </c>
      <c r="B52" t="s">
        <v>3</v>
      </c>
      <c r="C52">
        <v>100</v>
      </c>
      <c r="D52" t="s">
        <v>4</v>
      </c>
    </row>
    <row r="53" spans="1:4" x14ac:dyDescent="0.2">
      <c r="A53" s="1">
        <v>51</v>
      </c>
      <c r="B53" t="s">
        <v>3</v>
      </c>
      <c r="C53">
        <v>10</v>
      </c>
      <c r="D53" t="s">
        <v>5</v>
      </c>
    </row>
    <row r="54" spans="1:4" x14ac:dyDescent="0.2">
      <c r="A54" s="1">
        <v>52</v>
      </c>
      <c r="B54" t="s">
        <v>3</v>
      </c>
      <c r="C54">
        <v>66</v>
      </c>
      <c r="D54" t="s">
        <v>6</v>
      </c>
    </row>
    <row r="55" spans="1:4" x14ac:dyDescent="0.2">
      <c r="A55" s="1">
        <v>53</v>
      </c>
      <c r="B55" t="s">
        <v>3</v>
      </c>
      <c r="C55">
        <v>11</v>
      </c>
      <c r="D55" t="s">
        <v>7</v>
      </c>
    </row>
    <row r="56" spans="1:4" x14ac:dyDescent="0.2">
      <c r="A56" s="1">
        <v>54</v>
      </c>
      <c r="B56" t="s">
        <v>3</v>
      </c>
      <c r="C56">
        <v>21</v>
      </c>
      <c r="D56" t="s">
        <v>8</v>
      </c>
    </row>
    <row r="57" spans="1:4" x14ac:dyDescent="0.2">
      <c r="A57" s="1">
        <v>55</v>
      </c>
      <c r="B57" t="s">
        <v>3</v>
      </c>
      <c r="C57">
        <v>100</v>
      </c>
      <c r="D57" t="s">
        <v>4</v>
      </c>
    </row>
    <row r="58" spans="1:4" x14ac:dyDescent="0.2">
      <c r="A58" s="1">
        <v>56</v>
      </c>
      <c r="B58" t="s">
        <v>3</v>
      </c>
      <c r="C58">
        <v>232</v>
      </c>
      <c r="D58" t="s">
        <v>5</v>
      </c>
    </row>
    <row r="59" spans="1:4" x14ac:dyDescent="0.2">
      <c r="A59" s="1">
        <v>57</v>
      </c>
      <c r="B59" t="s">
        <v>3</v>
      </c>
      <c r="C59">
        <v>81</v>
      </c>
      <c r="D59" t="s">
        <v>6</v>
      </c>
    </row>
    <row r="60" spans="1:4" x14ac:dyDescent="0.2">
      <c r="A60" s="1">
        <v>58</v>
      </c>
      <c r="B60" t="s">
        <v>3</v>
      </c>
      <c r="C60">
        <v>279</v>
      </c>
      <c r="D60" t="s">
        <v>7</v>
      </c>
    </row>
    <row r="61" spans="1:4" x14ac:dyDescent="0.2">
      <c r="A61" s="1">
        <v>59</v>
      </c>
      <c r="B61" t="s">
        <v>3</v>
      </c>
      <c r="C61">
        <v>50</v>
      </c>
      <c r="D61" t="s">
        <v>8</v>
      </c>
    </row>
    <row r="62" spans="1:4" x14ac:dyDescent="0.2">
      <c r="A62" s="1">
        <v>60</v>
      </c>
      <c r="B62" t="s">
        <v>3</v>
      </c>
      <c r="C62">
        <v>100</v>
      </c>
      <c r="D62" t="s">
        <v>4</v>
      </c>
    </row>
    <row r="63" spans="1:4" x14ac:dyDescent="0.2">
      <c r="A63" s="1">
        <v>61</v>
      </c>
      <c r="B63" t="s">
        <v>3</v>
      </c>
      <c r="C63">
        <v>75</v>
      </c>
      <c r="D63" t="s">
        <v>5</v>
      </c>
    </row>
    <row r="64" spans="1:4" x14ac:dyDescent="0.2">
      <c r="A64" s="1">
        <v>62</v>
      </c>
      <c r="B64" t="s">
        <v>3</v>
      </c>
      <c r="C64">
        <v>75</v>
      </c>
      <c r="D64" t="s">
        <v>6</v>
      </c>
    </row>
    <row r="65" spans="1:4" x14ac:dyDescent="0.2">
      <c r="A65" s="1">
        <v>63</v>
      </c>
      <c r="B65" t="s">
        <v>3</v>
      </c>
      <c r="C65">
        <v>155</v>
      </c>
      <c r="D65" t="s">
        <v>7</v>
      </c>
    </row>
    <row r="66" spans="1:4" x14ac:dyDescent="0.2">
      <c r="A66" s="1">
        <v>64</v>
      </c>
      <c r="B66" t="s">
        <v>3</v>
      </c>
      <c r="C66">
        <v>50</v>
      </c>
      <c r="D66" t="s">
        <v>8</v>
      </c>
    </row>
    <row r="67" spans="1:4" x14ac:dyDescent="0.2">
      <c r="A67" s="1">
        <v>65</v>
      </c>
      <c r="B67" t="s">
        <v>3</v>
      </c>
      <c r="C67">
        <v>124</v>
      </c>
      <c r="D67" t="s">
        <v>4</v>
      </c>
    </row>
    <row r="68" spans="1:4" x14ac:dyDescent="0.2">
      <c r="A68" s="1">
        <v>66</v>
      </c>
      <c r="B68" t="s">
        <v>3</v>
      </c>
      <c r="C68">
        <v>6</v>
      </c>
      <c r="D68" t="s">
        <v>5</v>
      </c>
    </row>
    <row r="69" spans="1:4" x14ac:dyDescent="0.2">
      <c r="A69" s="1">
        <v>67</v>
      </c>
      <c r="B69" t="s">
        <v>3</v>
      </c>
      <c r="C69">
        <v>93</v>
      </c>
      <c r="D69" t="s">
        <v>6</v>
      </c>
    </row>
    <row r="70" spans="1:4" x14ac:dyDescent="0.2">
      <c r="A70" s="1">
        <v>68</v>
      </c>
      <c r="B70" t="s">
        <v>3</v>
      </c>
      <c r="C70">
        <v>9</v>
      </c>
      <c r="D70" t="s">
        <v>7</v>
      </c>
    </row>
    <row r="71" spans="1:4" x14ac:dyDescent="0.2">
      <c r="A71" s="1">
        <v>69</v>
      </c>
      <c r="B71" t="s">
        <v>3</v>
      </c>
      <c r="C71">
        <v>37</v>
      </c>
      <c r="D71" t="s">
        <v>8</v>
      </c>
    </row>
    <row r="72" spans="1:4" x14ac:dyDescent="0.2">
      <c r="A72" s="1">
        <v>70</v>
      </c>
      <c r="B72" t="s">
        <v>3</v>
      </c>
      <c r="C72">
        <v>196</v>
      </c>
      <c r="D72" t="s">
        <v>4</v>
      </c>
    </row>
    <row r="73" spans="1:4" x14ac:dyDescent="0.2">
      <c r="A73" s="1">
        <v>71</v>
      </c>
      <c r="B73" t="s">
        <v>3</v>
      </c>
      <c r="C73">
        <v>15</v>
      </c>
      <c r="D73" t="s">
        <v>5</v>
      </c>
    </row>
    <row r="74" spans="1:4" x14ac:dyDescent="0.2">
      <c r="A74" s="1">
        <v>72</v>
      </c>
      <c r="B74" t="s">
        <v>3</v>
      </c>
      <c r="C74">
        <v>131</v>
      </c>
      <c r="D74" t="s">
        <v>6</v>
      </c>
    </row>
    <row r="75" spans="1:4" x14ac:dyDescent="0.2">
      <c r="A75" s="1">
        <v>73</v>
      </c>
      <c r="B75" t="s">
        <v>3</v>
      </c>
      <c r="C75">
        <v>10</v>
      </c>
      <c r="D75" t="s">
        <v>7</v>
      </c>
    </row>
    <row r="76" spans="1:4" x14ac:dyDescent="0.2">
      <c r="A76" s="1">
        <v>74</v>
      </c>
      <c r="B76" t="s">
        <v>3</v>
      </c>
      <c r="C76">
        <v>42</v>
      </c>
      <c r="D76" t="s">
        <v>8</v>
      </c>
    </row>
    <row r="77" spans="1:4" x14ac:dyDescent="0.2">
      <c r="A77" s="1">
        <v>75</v>
      </c>
      <c r="B77" t="s">
        <v>3</v>
      </c>
      <c r="C77">
        <v>172</v>
      </c>
      <c r="D77" t="s">
        <v>4</v>
      </c>
    </row>
    <row r="78" spans="1:4" x14ac:dyDescent="0.2">
      <c r="A78" s="1">
        <v>76</v>
      </c>
      <c r="B78" t="s">
        <v>3</v>
      </c>
      <c r="C78">
        <v>6</v>
      </c>
      <c r="D78" t="s">
        <v>5</v>
      </c>
    </row>
    <row r="79" spans="1:4" x14ac:dyDescent="0.2">
      <c r="A79" s="1">
        <v>77</v>
      </c>
      <c r="B79" t="s">
        <v>3</v>
      </c>
      <c r="C79">
        <v>78</v>
      </c>
      <c r="D79" t="s">
        <v>6</v>
      </c>
    </row>
    <row r="80" spans="1:4" x14ac:dyDescent="0.2">
      <c r="A80" s="1">
        <v>78</v>
      </c>
      <c r="B80" t="s">
        <v>3</v>
      </c>
      <c r="C80">
        <v>5</v>
      </c>
      <c r="D80" t="s">
        <v>7</v>
      </c>
    </row>
    <row r="81" spans="1:4" x14ac:dyDescent="0.2">
      <c r="A81" s="1">
        <v>79</v>
      </c>
      <c r="B81" t="s">
        <v>3</v>
      </c>
      <c r="C81">
        <v>50</v>
      </c>
      <c r="D81" t="s">
        <v>8</v>
      </c>
    </row>
    <row r="82" spans="1:4" x14ac:dyDescent="0.2">
      <c r="A82" s="1">
        <v>80</v>
      </c>
      <c r="B82" t="s">
        <v>3</v>
      </c>
      <c r="C82">
        <v>153</v>
      </c>
      <c r="D82" t="s">
        <v>4</v>
      </c>
    </row>
    <row r="83" spans="1:4" x14ac:dyDescent="0.2">
      <c r="A83" s="1">
        <v>81</v>
      </c>
      <c r="B83" t="s">
        <v>3</v>
      </c>
      <c r="C83">
        <v>11</v>
      </c>
      <c r="D83" t="s">
        <v>5</v>
      </c>
    </row>
    <row r="84" spans="1:4" x14ac:dyDescent="0.2">
      <c r="A84" s="1">
        <v>82</v>
      </c>
      <c r="B84" t="s">
        <v>3</v>
      </c>
      <c r="C84">
        <v>110</v>
      </c>
      <c r="D84" t="s">
        <v>6</v>
      </c>
    </row>
    <row r="85" spans="1:4" x14ac:dyDescent="0.2">
      <c r="A85" s="1">
        <v>83</v>
      </c>
      <c r="B85" t="s">
        <v>3</v>
      </c>
      <c r="C85">
        <v>5</v>
      </c>
      <c r="D85" t="s">
        <v>7</v>
      </c>
    </row>
    <row r="86" spans="1:4" x14ac:dyDescent="0.2">
      <c r="A86" s="1">
        <v>84</v>
      </c>
      <c r="B86" t="s">
        <v>3</v>
      </c>
      <c r="C86">
        <v>40</v>
      </c>
      <c r="D86" t="s">
        <v>8</v>
      </c>
    </row>
    <row r="87" spans="1:4" x14ac:dyDescent="0.2">
      <c r="A87" s="1">
        <v>85</v>
      </c>
      <c r="B87" t="s">
        <v>3</v>
      </c>
      <c r="C87">
        <v>147</v>
      </c>
      <c r="D87" t="s">
        <v>4</v>
      </c>
    </row>
    <row r="88" spans="1:4" x14ac:dyDescent="0.2">
      <c r="A88" s="1">
        <v>86</v>
      </c>
      <c r="B88" t="s">
        <v>3</v>
      </c>
      <c r="C88">
        <v>14</v>
      </c>
      <c r="D88" t="s">
        <v>5</v>
      </c>
    </row>
    <row r="89" spans="1:4" x14ac:dyDescent="0.2">
      <c r="A89" s="1">
        <v>87</v>
      </c>
      <c r="B89" t="s">
        <v>3</v>
      </c>
      <c r="C89">
        <v>141</v>
      </c>
      <c r="D89" t="s">
        <v>6</v>
      </c>
    </row>
    <row r="90" spans="1:4" x14ac:dyDescent="0.2">
      <c r="A90" s="1">
        <v>88</v>
      </c>
      <c r="B90" t="s">
        <v>3</v>
      </c>
      <c r="C90">
        <v>13</v>
      </c>
      <c r="D90" t="s">
        <v>7</v>
      </c>
    </row>
    <row r="91" spans="1:4" x14ac:dyDescent="0.2">
      <c r="A91" s="1">
        <v>89</v>
      </c>
      <c r="B91" t="s">
        <v>3</v>
      </c>
      <c r="C91">
        <v>21</v>
      </c>
      <c r="D91" t="s">
        <v>8</v>
      </c>
    </row>
    <row r="92" spans="1:4" x14ac:dyDescent="0.2">
      <c r="A92" s="1">
        <v>90</v>
      </c>
      <c r="B92" t="s">
        <v>3</v>
      </c>
      <c r="C92">
        <v>106</v>
      </c>
      <c r="D92" t="s">
        <v>4</v>
      </c>
    </row>
    <row r="93" spans="1:4" x14ac:dyDescent="0.2">
      <c r="A93" s="1">
        <v>91</v>
      </c>
      <c r="B93" t="s">
        <v>3</v>
      </c>
      <c r="C93">
        <v>7</v>
      </c>
      <c r="D93" t="s">
        <v>5</v>
      </c>
    </row>
    <row r="94" spans="1:4" x14ac:dyDescent="0.2">
      <c r="A94" s="1">
        <v>92</v>
      </c>
      <c r="B94" t="s">
        <v>3</v>
      </c>
      <c r="C94">
        <v>75</v>
      </c>
      <c r="D94" t="s">
        <v>6</v>
      </c>
    </row>
    <row r="95" spans="1:4" x14ac:dyDescent="0.2">
      <c r="A95" s="1">
        <v>93</v>
      </c>
      <c r="B95" t="s">
        <v>3</v>
      </c>
      <c r="C95">
        <v>5</v>
      </c>
      <c r="D95" t="s">
        <v>7</v>
      </c>
    </row>
    <row r="96" spans="1:4" x14ac:dyDescent="0.2">
      <c r="A96" s="1">
        <v>94</v>
      </c>
      <c r="B96" t="s">
        <v>3</v>
      </c>
      <c r="C96">
        <v>24</v>
      </c>
      <c r="D96" t="s">
        <v>8</v>
      </c>
    </row>
    <row r="97" spans="1:4" x14ac:dyDescent="0.2">
      <c r="A97" s="1">
        <v>95</v>
      </c>
      <c r="B97" t="s">
        <v>3</v>
      </c>
      <c r="C97">
        <v>202</v>
      </c>
      <c r="D97" t="s">
        <v>4</v>
      </c>
    </row>
    <row r="98" spans="1:4" x14ac:dyDescent="0.2">
      <c r="A98" s="1">
        <v>96</v>
      </c>
      <c r="B98" t="s">
        <v>3</v>
      </c>
      <c r="C98">
        <v>13</v>
      </c>
      <c r="D98" t="s">
        <v>5</v>
      </c>
    </row>
    <row r="99" spans="1:4" x14ac:dyDescent="0.2">
      <c r="A99" s="1">
        <v>97</v>
      </c>
      <c r="B99" t="s">
        <v>3</v>
      </c>
      <c r="C99">
        <v>95</v>
      </c>
      <c r="D99" t="s">
        <v>6</v>
      </c>
    </row>
    <row r="100" spans="1:4" x14ac:dyDescent="0.2">
      <c r="A100" s="1">
        <v>98</v>
      </c>
      <c r="B100" t="s">
        <v>3</v>
      </c>
      <c r="C100">
        <v>5</v>
      </c>
      <c r="D100" t="s">
        <v>7</v>
      </c>
    </row>
    <row r="101" spans="1:4" x14ac:dyDescent="0.2">
      <c r="A101" s="1">
        <v>99</v>
      </c>
      <c r="B101" t="s">
        <v>3</v>
      </c>
      <c r="C101">
        <v>25</v>
      </c>
      <c r="D101" t="s">
        <v>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abSelected="1" workbookViewId="0">
      <selection activeCell="L15" sqref="L15"/>
    </sheetView>
  </sheetViews>
  <sheetFormatPr baseColWidth="10" defaultRowHeight="15" x14ac:dyDescent="0.2"/>
  <cols>
    <col min="6" max="6" width="10" bestFit="1" customWidth="1"/>
    <col min="7" max="8" width="12.1640625" bestFit="1" customWidth="1"/>
    <col min="10" max="10" width="17.5" bestFit="1" customWidth="1"/>
  </cols>
  <sheetData>
    <row r="1" spans="1:16" ht="18" thickBot="1" x14ac:dyDescent="0.25">
      <c r="B1" s="1" t="s">
        <v>9</v>
      </c>
      <c r="C1" s="1" t="s">
        <v>10</v>
      </c>
      <c r="D1" s="1" t="s">
        <v>11</v>
      </c>
      <c r="F1" s="2" t="s">
        <v>11</v>
      </c>
      <c r="G1" s="2" t="s">
        <v>12</v>
      </c>
      <c r="H1" s="2" t="s">
        <v>13</v>
      </c>
      <c r="J1" s="15" t="s">
        <v>32</v>
      </c>
      <c r="K1" s="15"/>
      <c r="L1" s="15"/>
    </row>
    <row r="2" spans="1:16" ht="16" thickTop="1" x14ac:dyDescent="0.2">
      <c r="A2" s="1">
        <v>0</v>
      </c>
      <c r="B2">
        <v>1</v>
      </c>
      <c r="C2">
        <v>1</v>
      </c>
      <c r="D2" t="s">
        <v>4</v>
      </c>
      <c r="F2" t="str">
        <f>D2</f>
        <v>GAMMA-PC</v>
      </c>
      <c r="G2">
        <f>AVERAGE(C2:C21)</f>
        <v>0.89478559467811603</v>
      </c>
      <c r="H2">
        <f>STDEVA(C2:C21)</f>
        <v>0.19892829373903173</v>
      </c>
      <c r="K2" s="2" t="s">
        <v>30</v>
      </c>
      <c r="L2" s="2" t="s">
        <v>20</v>
      </c>
    </row>
    <row r="3" spans="1:16" ht="16" x14ac:dyDescent="0.25">
      <c r="A3" s="1">
        <v>5</v>
      </c>
      <c r="B3">
        <v>2</v>
      </c>
      <c r="C3">
        <v>1</v>
      </c>
      <c r="D3" t="s">
        <v>4</v>
      </c>
      <c r="F3" t="str">
        <f>D22</f>
        <v>MOEPSO</v>
      </c>
      <c r="G3">
        <f>AVERAGE(C22:C41)</f>
        <v>0.11701265017461779</v>
      </c>
      <c r="H3">
        <f>STDEVA(C22:C41)</f>
        <v>5.0672816136384878E-2</v>
      </c>
      <c r="J3" t="s">
        <v>23</v>
      </c>
      <c r="K3" s="5">
        <v>5.4100178080000001</v>
      </c>
      <c r="L3" s="4">
        <v>6.3018482213900003E-8</v>
      </c>
      <c r="M3" t="s">
        <v>28</v>
      </c>
    </row>
    <row r="4" spans="1:16" ht="16" x14ac:dyDescent="0.25">
      <c r="A4" s="1">
        <v>10</v>
      </c>
      <c r="B4">
        <v>3</v>
      </c>
      <c r="C4">
        <v>1</v>
      </c>
      <c r="D4" t="s">
        <v>4</v>
      </c>
      <c r="F4" t="str">
        <f>D42</f>
        <v>MOMA</v>
      </c>
      <c r="G4">
        <f>AVERAGE(C42:C61)</f>
        <v>0.73436524773323808</v>
      </c>
      <c r="H4">
        <f>STDEVA(C42:C61)</f>
        <v>0.19897532038279803</v>
      </c>
      <c r="J4" t="s">
        <v>22</v>
      </c>
      <c r="K4" s="5">
        <v>2.5021332362000002</v>
      </c>
      <c r="L4" s="20">
        <v>1.23447457586E-2</v>
      </c>
      <c r="M4" t="s">
        <v>28</v>
      </c>
    </row>
    <row r="5" spans="1:16" ht="16" x14ac:dyDescent="0.25">
      <c r="A5" s="1">
        <v>15</v>
      </c>
      <c r="B5">
        <v>4</v>
      </c>
      <c r="C5">
        <v>0.36428571428571432</v>
      </c>
      <c r="D5" t="s">
        <v>4</v>
      </c>
      <c r="F5" t="str">
        <f>D62</f>
        <v>MOMAD</v>
      </c>
      <c r="G5">
        <f>AVERAGE(C62:C81)</f>
        <v>3.8788303409753783E-2</v>
      </c>
      <c r="H5">
        <f>STDEVA(C62:C81)</f>
        <v>2.7670958454281195E-2</v>
      </c>
      <c r="J5" t="s">
        <v>34</v>
      </c>
      <c r="K5" s="5">
        <v>5.4100178080000001</v>
      </c>
      <c r="L5" s="4">
        <v>6.3018482213900003E-8</v>
      </c>
      <c r="M5" t="s">
        <v>28</v>
      </c>
    </row>
    <row r="6" spans="1:16" ht="16" x14ac:dyDescent="0.25">
      <c r="A6" s="1">
        <v>20</v>
      </c>
      <c r="B6">
        <v>5</v>
      </c>
      <c r="C6">
        <v>1</v>
      </c>
      <c r="D6" t="s">
        <v>4</v>
      </c>
      <c r="F6" t="str">
        <f>D82</f>
        <v>NSGA-II</v>
      </c>
      <c r="G6">
        <f>AVERAGE(C82:C101)</f>
        <v>4.3524886749944619E-2</v>
      </c>
      <c r="H6">
        <f>STDEVA(C82:C101)</f>
        <v>2.755744338518528E-2</v>
      </c>
      <c r="J6" t="s">
        <v>35</v>
      </c>
      <c r="K6" s="5">
        <v>5.4100178080000001</v>
      </c>
      <c r="L6" s="4">
        <v>6.3018482213900003E-8</v>
      </c>
      <c r="M6" t="s">
        <v>28</v>
      </c>
    </row>
    <row r="7" spans="1:16" ht="16" x14ac:dyDescent="0.25">
      <c r="A7" s="1">
        <v>25</v>
      </c>
      <c r="B7">
        <v>6</v>
      </c>
      <c r="C7">
        <v>1</v>
      </c>
      <c r="D7" t="s">
        <v>4</v>
      </c>
      <c r="J7" s="5" t="s">
        <v>39</v>
      </c>
    </row>
    <row r="8" spans="1:16" ht="16" x14ac:dyDescent="0.25">
      <c r="A8" s="1">
        <v>30</v>
      </c>
      <c r="B8">
        <v>7</v>
      </c>
      <c r="C8">
        <v>1</v>
      </c>
      <c r="D8" t="s">
        <v>4</v>
      </c>
      <c r="J8" s="5"/>
    </row>
    <row r="9" spans="1:16" ht="16" thickBot="1" x14ac:dyDescent="0.25">
      <c r="A9" s="1">
        <v>35</v>
      </c>
      <c r="B9">
        <v>8</v>
      </c>
      <c r="C9">
        <v>0.48550724637681147</v>
      </c>
      <c r="D9" t="s">
        <v>4</v>
      </c>
      <c r="J9" s="16" t="s">
        <v>37</v>
      </c>
    </row>
    <row r="10" spans="1:16" x14ac:dyDescent="0.2">
      <c r="A10" s="1">
        <v>40</v>
      </c>
      <c r="B10">
        <v>9</v>
      </c>
      <c r="C10">
        <v>1</v>
      </c>
      <c r="D10" t="s">
        <v>4</v>
      </c>
      <c r="J10" s="17" t="s">
        <v>14</v>
      </c>
      <c r="K10" s="17" t="s">
        <v>25</v>
      </c>
      <c r="L10" s="17" t="s">
        <v>16</v>
      </c>
      <c r="M10" s="17" t="s">
        <v>17</v>
      </c>
      <c r="N10" s="17" t="s">
        <v>18</v>
      </c>
      <c r="O10" s="17" t="s">
        <v>20</v>
      </c>
    </row>
    <row r="11" spans="1:16" x14ac:dyDescent="0.2">
      <c r="A11" s="1">
        <v>45</v>
      </c>
      <c r="B11">
        <v>10</v>
      </c>
      <c r="C11">
        <v>1</v>
      </c>
      <c r="D11" t="s">
        <v>4</v>
      </c>
      <c r="J11" s="18" t="s">
        <v>38</v>
      </c>
      <c r="K11" s="18">
        <v>20</v>
      </c>
      <c r="L11" s="18">
        <f>SQRT($H$2^2/K11+H6^2/K11)</f>
        <v>4.4906502166084022E-2</v>
      </c>
      <c r="M11" s="19">
        <f>($H$2^2/K11+H6^2/K11)^2/(($H$2^2/K11)^2/(K11-1)+(H6^2/K11)^2/(K11-1))</f>
        <v>19.728967925482142</v>
      </c>
      <c r="N11" s="18">
        <f>($G$2-G6)/L11</f>
        <v>18.956290667659538</v>
      </c>
      <c r="O11" t="s">
        <v>21</v>
      </c>
      <c r="P11" t="s">
        <v>28</v>
      </c>
    </row>
    <row r="12" spans="1:16" x14ac:dyDescent="0.2">
      <c r="A12" s="1">
        <v>50</v>
      </c>
      <c r="B12">
        <v>11</v>
      </c>
      <c r="C12">
        <v>1</v>
      </c>
      <c r="D12" t="s">
        <v>4</v>
      </c>
      <c r="J12" s="18" t="s">
        <v>19</v>
      </c>
      <c r="K12" s="18">
        <v>20</v>
      </c>
      <c r="L12" s="18">
        <f>SQRT($H$2^2/K12+H4^2/K12)</f>
        <v>6.2914085931275995E-2</v>
      </c>
      <c r="M12" s="19">
        <f>($H$2^2/K12+H4^2/K12)^2/(($H$2^2/K12)^2/(K12-1)+(H4^2/K12)^2/(K12-1))</f>
        <v>37.999997876874069</v>
      </c>
      <c r="N12" s="18">
        <f>($G$2-G4)/L12</f>
        <v>2.5498319584601865</v>
      </c>
      <c r="O12">
        <v>7.4669999999999997E-3</v>
      </c>
      <c r="P12" t="s">
        <v>28</v>
      </c>
    </row>
    <row r="13" spans="1:16" x14ac:dyDescent="0.2">
      <c r="A13" s="1">
        <v>55</v>
      </c>
      <c r="B13">
        <v>12</v>
      </c>
      <c r="C13">
        <v>0.65625</v>
      </c>
      <c r="D13" t="s">
        <v>4</v>
      </c>
      <c r="J13" s="18" t="s">
        <v>40</v>
      </c>
      <c r="K13" s="18">
        <v>20</v>
      </c>
      <c r="L13" s="18">
        <f>SQRT($H$2^2/K13+H5^2/K13)</f>
        <v>4.4909992202015046E-2</v>
      </c>
      <c r="M13" s="19">
        <f>($H$2^2/K13+H5^2/K13)^2/(($H$2^2/K13)^2/(K13-1)+(H5^2/K13)^2/(K13-1))</f>
        <v>19.734981361811393</v>
      </c>
      <c r="N13" s="18">
        <f>($G$2-G5)/L13</f>
        <v>19.060285902921063</v>
      </c>
      <c r="O13" t="s">
        <v>21</v>
      </c>
      <c r="P13" t="s">
        <v>28</v>
      </c>
    </row>
    <row r="14" spans="1:16" x14ac:dyDescent="0.2">
      <c r="A14" s="1">
        <v>60</v>
      </c>
      <c r="B14">
        <v>13</v>
      </c>
      <c r="C14">
        <v>0.69117647058823528</v>
      </c>
      <c r="D14" t="s">
        <v>4</v>
      </c>
      <c r="J14" s="18" t="s">
        <v>41</v>
      </c>
      <c r="K14" s="18">
        <v>20</v>
      </c>
      <c r="L14" s="18">
        <f>SQRT($H$2^2/K14+H3^2/K14)</f>
        <v>4.5902178785496857E-2</v>
      </c>
      <c r="M14" s="19">
        <f>($H$2^2/K14+H3^2/K14)^2/(($H$2^2/K14)^2/(K14-1)+(H3^2/K14)^2/(K14-1))</f>
        <v>21.455364021503819</v>
      </c>
      <c r="N14" s="18">
        <f>($G$2-G3)/L14</f>
        <v>16.944140018670346</v>
      </c>
      <c r="O14" t="s">
        <v>21</v>
      </c>
      <c r="P14" t="s">
        <v>28</v>
      </c>
    </row>
    <row r="15" spans="1:16" x14ac:dyDescent="0.2">
      <c r="A15" s="1">
        <v>65</v>
      </c>
      <c r="B15">
        <v>14</v>
      </c>
      <c r="C15">
        <v>1</v>
      </c>
      <c r="D15" t="s">
        <v>4</v>
      </c>
    </row>
    <row r="16" spans="1:16" x14ac:dyDescent="0.2">
      <c r="A16" s="1">
        <v>70</v>
      </c>
      <c r="B16">
        <v>15</v>
      </c>
      <c r="C16">
        <v>0.69849246231155782</v>
      </c>
      <c r="D16" t="s">
        <v>4</v>
      </c>
    </row>
    <row r="17" spans="1:4" x14ac:dyDescent="0.2">
      <c r="A17" s="1">
        <v>75</v>
      </c>
      <c r="B17">
        <v>16</v>
      </c>
      <c r="C17">
        <v>1</v>
      </c>
      <c r="D17" t="s">
        <v>4</v>
      </c>
    </row>
    <row r="18" spans="1:4" x14ac:dyDescent="0.2">
      <c r="A18" s="1">
        <v>80</v>
      </c>
      <c r="B18">
        <v>17</v>
      </c>
      <c r="C18">
        <v>1</v>
      </c>
      <c r="D18" t="s">
        <v>4</v>
      </c>
    </row>
    <row r="19" spans="1:4" x14ac:dyDescent="0.2">
      <c r="A19" s="1">
        <v>85</v>
      </c>
      <c r="B19">
        <v>18</v>
      </c>
      <c r="C19">
        <v>1</v>
      </c>
      <c r="D19" t="s">
        <v>4</v>
      </c>
    </row>
    <row r="20" spans="1:4" x14ac:dyDescent="0.2">
      <c r="A20" s="1">
        <v>90</v>
      </c>
      <c r="B20">
        <v>19</v>
      </c>
      <c r="C20">
        <v>1</v>
      </c>
      <c r="D20" t="s">
        <v>4</v>
      </c>
    </row>
    <row r="21" spans="1:4" x14ac:dyDescent="0.2">
      <c r="A21" s="1">
        <v>95</v>
      </c>
      <c r="B21">
        <v>20</v>
      </c>
      <c r="C21">
        <v>1</v>
      </c>
      <c r="D21" t="s">
        <v>4</v>
      </c>
    </row>
    <row r="22" spans="1:4" x14ac:dyDescent="0.2">
      <c r="A22" s="1">
        <v>4</v>
      </c>
      <c r="B22">
        <v>1</v>
      </c>
      <c r="C22">
        <v>9.0163934426229511E-2</v>
      </c>
      <c r="D22" t="s">
        <v>8</v>
      </c>
    </row>
    <row r="23" spans="1:4" x14ac:dyDescent="0.2">
      <c r="A23" s="1">
        <v>9</v>
      </c>
      <c r="B23">
        <v>2</v>
      </c>
      <c r="C23">
        <v>0.14074074074074069</v>
      </c>
      <c r="D23" t="s">
        <v>8</v>
      </c>
    </row>
    <row r="24" spans="1:4" x14ac:dyDescent="0.2">
      <c r="A24" s="1">
        <v>14</v>
      </c>
      <c r="B24">
        <v>3</v>
      </c>
      <c r="C24">
        <v>0.13675213675213671</v>
      </c>
      <c r="D24" t="s">
        <v>8</v>
      </c>
    </row>
    <row r="25" spans="1:4" x14ac:dyDescent="0.2">
      <c r="A25" s="1">
        <v>19</v>
      </c>
      <c r="B25">
        <v>4</v>
      </c>
      <c r="C25">
        <v>0.10714285714285721</v>
      </c>
      <c r="D25" t="s">
        <v>8</v>
      </c>
    </row>
    <row r="26" spans="1:4" x14ac:dyDescent="0.2">
      <c r="A26" s="1">
        <v>24</v>
      </c>
      <c r="B26">
        <v>5</v>
      </c>
      <c r="C26">
        <v>0.2105263157894737</v>
      </c>
      <c r="D26" t="s">
        <v>8</v>
      </c>
    </row>
    <row r="27" spans="1:4" x14ac:dyDescent="0.2">
      <c r="A27" s="1">
        <v>29</v>
      </c>
      <c r="B27">
        <v>6</v>
      </c>
      <c r="C27">
        <v>0.1162790697674419</v>
      </c>
      <c r="D27" t="s">
        <v>8</v>
      </c>
    </row>
    <row r="28" spans="1:4" x14ac:dyDescent="0.2">
      <c r="A28" s="1">
        <v>34</v>
      </c>
      <c r="B28">
        <v>7</v>
      </c>
      <c r="C28">
        <v>7.6190476190476183E-2</v>
      </c>
      <c r="D28" t="s">
        <v>8</v>
      </c>
    </row>
    <row r="29" spans="1:4" x14ac:dyDescent="0.2">
      <c r="A29" s="1">
        <v>39</v>
      </c>
      <c r="B29">
        <v>8</v>
      </c>
      <c r="C29">
        <v>0.1521739130434783</v>
      </c>
      <c r="D29" t="s">
        <v>8</v>
      </c>
    </row>
    <row r="30" spans="1:4" x14ac:dyDescent="0.2">
      <c r="A30" s="1">
        <v>44</v>
      </c>
      <c r="B30">
        <v>9</v>
      </c>
      <c r="C30">
        <v>4.6153846153846163E-2</v>
      </c>
      <c r="D30" t="s">
        <v>8</v>
      </c>
    </row>
    <row r="31" spans="1:4" x14ac:dyDescent="0.2">
      <c r="A31" s="1">
        <v>49</v>
      </c>
      <c r="B31">
        <v>10</v>
      </c>
      <c r="C31">
        <v>4.2071197411003229E-2</v>
      </c>
      <c r="D31" t="s">
        <v>8</v>
      </c>
    </row>
    <row r="32" spans="1:4" x14ac:dyDescent="0.2">
      <c r="A32" s="1">
        <v>54</v>
      </c>
      <c r="B32">
        <v>11</v>
      </c>
      <c r="C32">
        <v>0.13043478260869559</v>
      </c>
      <c r="D32" t="s">
        <v>8</v>
      </c>
    </row>
    <row r="33" spans="1:4" x14ac:dyDescent="0.2">
      <c r="A33" s="1">
        <v>59</v>
      </c>
      <c r="B33">
        <v>12</v>
      </c>
      <c r="C33">
        <v>0.17708333333333329</v>
      </c>
      <c r="D33" t="s">
        <v>8</v>
      </c>
    </row>
    <row r="34" spans="1:4" x14ac:dyDescent="0.2">
      <c r="A34" s="1">
        <v>64</v>
      </c>
      <c r="B34">
        <v>13</v>
      </c>
      <c r="C34">
        <v>0.2205882352941177</v>
      </c>
      <c r="D34" t="s">
        <v>8</v>
      </c>
    </row>
    <row r="35" spans="1:4" x14ac:dyDescent="0.2">
      <c r="A35" s="1">
        <v>69</v>
      </c>
      <c r="B35">
        <v>14</v>
      </c>
      <c r="C35">
        <v>0.13008130081300809</v>
      </c>
      <c r="D35" t="s">
        <v>8</v>
      </c>
    </row>
    <row r="36" spans="1:4" x14ac:dyDescent="0.2">
      <c r="A36" s="1">
        <v>74</v>
      </c>
      <c r="B36">
        <v>15</v>
      </c>
      <c r="C36">
        <v>0.1105527638190955</v>
      </c>
      <c r="D36" t="s">
        <v>8</v>
      </c>
    </row>
    <row r="37" spans="1:4" x14ac:dyDescent="0.2">
      <c r="A37" s="1">
        <v>79</v>
      </c>
      <c r="B37">
        <v>16</v>
      </c>
      <c r="C37">
        <v>8.8888888888888892E-2</v>
      </c>
      <c r="D37" t="s">
        <v>8</v>
      </c>
    </row>
    <row r="38" spans="1:4" x14ac:dyDescent="0.2">
      <c r="A38" s="1">
        <v>84</v>
      </c>
      <c r="B38">
        <v>17</v>
      </c>
      <c r="C38">
        <v>0.1315789473684211</v>
      </c>
      <c r="D38" t="s">
        <v>8</v>
      </c>
    </row>
    <row r="39" spans="1:4" x14ac:dyDescent="0.2">
      <c r="A39" s="1">
        <v>89</v>
      </c>
      <c r="B39">
        <v>18</v>
      </c>
      <c r="C39">
        <v>3.7470725995316159E-2</v>
      </c>
      <c r="D39" t="s">
        <v>8</v>
      </c>
    </row>
    <row r="40" spans="1:4" x14ac:dyDescent="0.2">
      <c r="A40" s="1">
        <v>94</v>
      </c>
      <c r="B40">
        <v>19</v>
      </c>
      <c r="C40">
        <v>0.12871287128712869</v>
      </c>
      <c r="D40" t="s">
        <v>8</v>
      </c>
    </row>
    <row r="41" spans="1:4" x14ac:dyDescent="0.2">
      <c r="A41" s="1">
        <v>99</v>
      </c>
      <c r="B41">
        <v>20</v>
      </c>
      <c r="C41">
        <v>6.6666666666666666E-2</v>
      </c>
      <c r="D41" t="s">
        <v>8</v>
      </c>
    </row>
    <row r="42" spans="1:4" x14ac:dyDescent="0.2">
      <c r="A42" s="1">
        <v>2</v>
      </c>
      <c r="B42">
        <v>1</v>
      </c>
      <c r="C42">
        <v>0.67213114754098358</v>
      </c>
      <c r="D42" t="s">
        <v>6</v>
      </c>
    </row>
    <row r="43" spans="1:4" x14ac:dyDescent="0.2">
      <c r="A43" s="1">
        <v>7</v>
      </c>
      <c r="B43">
        <v>2</v>
      </c>
      <c r="C43">
        <v>0.62222222222222223</v>
      </c>
      <c r="D43" t="s">
        <v>6</v>
      </c>
    </row>
    <row r="44" spans="1:4" x14ac:dyDescent="0.2">
      <c r="A44" s="1">
        <v>12</v>
      </c>
      <c r="B44">
        <v>3</v>
      </c>
      <c r="C44">
        <v>0.86324786324786318</v>
      </c>
      <c r="D44" t="s">
        <v>6</v>
      </c>
    </row>
    <row r="45" spans="1:4" x14ac:dyDescent="0.2">
      <c r="A45" s="1">
        <v>17</v>
      </c>
      <c r="B45">
        <v>4</v>
      </c>
      <c r="C45">
        <v>1</v>
      </c>
      <c r="D45" t="s">
        <v>6</v>
      </c>
    </row>
    <row r="46" spans="1:4" x14ac:dyDescent="0.2">
      <c r="A46" s="1">
        <v>22</v>
      </c>
      <c r="B46">
        <v>5</v>
      </c>
      <c r="C46">
        <v>0.85087719298245612</v>
      </c>
      <c r="D46" t="s">
        <v>6</v>
      </c>
    </row>
    <row r="47" spans="1:4" x14ac:dyDescent="0.2">
      <c r="A47" s="1">
        <v>27</v>
      </c>
      <c r="B47">
        <v>6</v>
      </c>
      <c r="C47">
        <v>0.63565891472868208</v>
      </c>
      <c r="D47" t="s">
        <v>6</v>
      </c>
    </row>
    <row r="48" spans="1:4" x14ac:dyDescent="0.2">
      <c r="A48" s="1">
        <v>32</v>
      </c>
      <c r="B48">
        <v>7</v>
      </c>
      <c r="C48">
        <v>0.67619047619047612</v>
      </c>
      <c r="D48" t="s">
        <v>6</v>
      </c>
    </row>
    <row r="49" spans="1:4" x14ac:dyDescent="0.2">
      <c r="A49" s="1">
        <v>37</v>
      </c>
      <c r="B49">
        <v>8</v>
      </c>
      <c r="C49">
        <v>1</v>
      </c>
      <c r="D49" t="s">
        <v>6</v>
      </c>
    </row>
    <row r="50" spans="1:4" x14ac:dyDescent="0.2">
      <c r="A50" s="1">
        <v>42</v>
      </c>
      <c r="B50">
        <v>9</v>
      </c>
      <c r="C50">
        <v>0.45769230769230768</v>
      </c>
      <c r="D50" t="s">
        <v>6</v>
      </c>
    </row>
    <row r="51" spans="1:4" x14ac:dyDescent="0.2">
      <c r="A51" s="1">
        <v>47</v>
      </c>
      <c r="B51">
        <v>10</v>
      </c>
      <c r="C51">
        <v>0.37540453074433661</v>
      </c>
      <c r="D51" t="s">
        <v>6</v>
      </c>
    </row>
    <row r="52" spans="1:4" x14ac:dyDescent="0.2">
      <c r="A52" s="1">
        <v>52</v>
      </c>
      <c r="B52">
        <v>11</v>
      </c>
      <c r="C52">
        <v>0.59782608695652162</v>
      </c>
      <c r="D52" t="s">
        <v>6</v>
      </c>
    </row>
    <row r="53" spans="1:4" x14ac:dyDescent="0.2">
      <c r="A53" s="1">
        <v>57</v>
      </c>
      <c r="B53">
        <v>12</v>
      </c>
      <c r="C53">
        <v>1</v>
      </c>
      <c r="D53" t="s">
        <v>6</v>
      </c>
    </row>
    <row r="54" spans="1:4" x14ac:dyDescent="0.2">
      <c r="A54" s="1">
        <v>62</v>
      </c>
      <c r="B54">
        <v>13</v>
      </c>
      <c r="C54">
        <v>1</v>
      </c>
      <c r="D54" t="s">
        <v>6</v>
      </c>
    </row>
    <row r="55" spans="1:4" x14ac:dyDescent="0.2">
      <c r="A55" s="1">
        <v>67</v>
      </c>
      <c r="B55">
        <v>14</v>
      </c>
      <c r="C55">
        <v>0.74796747967479682</v>
      </c>
      <c r="D55" t="s">
        <v>6</v>
      </c>
    </row>
    <row r="56" spans="1:4" x14ac:dyDescent="0.2">
      <c r="A56" s="1">
        <v>72</v>
      </c>
      <c r="B56">
        <v>15</v>
      </c>
      <c r="C56">
        <v>1</v>
      </c>
      <c r="D56" t="s">
        <v>6</v>
      </c>
    </row>
    <row r="57" spans="1:4" x14ac:dyDescent="0.2">
      <c r="A57" s="1">
        <v>77</v>
      </c>
      <c r="B57">
        <v>16</v>
      </c>
      <c r="C57">
        <v>0.57777777777777772</v>
      </c>
      <c r="D57" t="s">
        <v>6</v>
      </c>
    </row>
    <row r="58" spans="1:4" x14ac:dyDescent="0.2">
      <c r="A58" s="1">
        <v>82</v>
      </c>
      <c r="B58">
        <v>17</v>
      </c>
      <c r="C58">
        <v>0.81578947368421051</v>
      </c>
      <c r="D58" t="s">
        <v>6</v>
      </c>
    </row>
    <row r="59" spans="1:4" x14ac:dyDescent="0.2">
      <c r="A59" s="1">
        <v>87</v>
      </c>
      <c r="B59">
        <v>18</v>
      </c>
      <c r="C59">
        <v>0.50351288056206089</v>
      </c>
      <c r="D59" t="s">
        <v>6</v>
      </c>
    </row>
    <row r="60" spans="1:4" x14ac:dyDescent="0.2">
      <c r="A60" s="1">
        <v>92</v>
      </c>
      <c r="B60">
        <v>19</v>
      </c>
      <c r="C60">
        <v>0.73267326732673277</v>
      </c>
      <c r="D60" t="s">
        <v>6</v>
      </c>
    </row>
    <row r="61" spans="1:4" x14ac:dyDescent="0.2">
      <c r="A61" s="1">
        <v>97</v>
      </c>
      <c r="B61">
        <v>20</v>
      </c>
      <c r="C61">
        <v>0.55833333333333324</v>
      </c>
      <c r="D61" t="s">
        <v>6</v>
      </c>
    </row>
    <row r="62" spans="1:4" x14ac:dyDescent="0.2">
      <c r="A62" s="1">
        <v>3</v>
      </c>
      <c r="B62">
        <v>1</v>
      </c>
      <c r="C62">
        <v>1.6393442622950821E-2</v>
      </c>
      <c r="D62" t="s">
        <v>7</v>
      </c>
    </row>
    <row r="63" spans="1:4" x14ac:dyDescent="0.2">
      <c r="A63" s="1">
        <v>8</v>
      </c>
      <c r="B63">
        <v>2</v>
      </c>
      <c r="C63">
        <v>2.222222222222222E-2</v>
      </c>
      <c r="D63" t="s">
        <v>7</v>
      </c>
    </row>
    <row r="64" spans="1:4" x14ac:dyDescent="0.2">
      <c r="A64" s="1">
        <v>13</v>
      </c>
      <c r="B64">
        <v>3</v>
      </c>
      <c r="C64">
        <v>2.564102564102564E-2</v>
      </c>
      <c r="D64" t="s">
        <v>7</v>
      </c>
    </row>
    <row r="65" spans="1:4" x14ac:dyDescent="0.2">
      <c r="A65" s="1">
        <v>18</v>
      </c>
      <c r="B65">
        <v>4</v>
      </c>
      <c r="C65">
        <v>7.1428571428571438E-2</v>
      </c>
      <c r="D65" t="s">
        <v>7</v>
      </c>
    </row>
    <row r="66" spans="1:4" x14ac:dyDescent="0.2">
      <c r="A66" s="1">
        <v>23</v>
      </c>
      <c r="B66">
        <v>5</v>
      </c>
      <c r="C66">
        <v>3.5087719298245612E-2</v>
      </c>
      <c r="D66" t="s">
        <v>7</v>
      </c>
    </row>
    <row r="67" spans="1:4" x14ac:dyDescent="0.2">
      <c r="A67" s="1">
        <v>28</v>
      </c>
      <c r="B67">
        <v>6</v>
      </c>
      <c r="C67">
        <v>2.3255813953488368E-2</v>
      </c>
      <c r="D67" t="s">
        <v>7</v>
      </c>
    </row>
    <row r="68" spans="1:4" x14ac:dyDescent="0.2">
      <c r="A68" s="1">
        <v>33</v>
      </c>
      <c r="B68">
        <v>7</v>
      </c>
      <c r="C68">
        <v>1.9047619047619049E-2</v>
      </c>
      <c r="D68" t="s">
        <v>7</v>
      </c>
    </row>
    <row r="69" spans="1:4" x14ac:dyDescent="0.2">
      <c r="A69" s="1">
        <v>38</v>
      </c>
      <c r="B69">
        <v>8</v>
      </c>
      <c r="C69">
        <v>8.6956521739130432E-2</v>
      </c>
      <c r="D69" t="s">
        <v>7</v>
      </c>
    </row>
    <row r="70" spans="1:4" x14ac:dyDescent="0.2">
      <c r="A70" s="1">
        <v>43</v>
      </c>
      <c r="B70">
        <v>9</v>
      </c>
      <c r="C70">
        <v>1.538461538461538E-2</v>
      </c>
      <c r="D70" t="s">
        <v>7</v>
      </c>
    </row>
    <row r="71" spans="1:4" x14ac:dyDescent="0.2">
      <c r="A71" s="1">
        <v>48</v>
      </c>
      <c r="B71">
        <v>10</v>
      </c>
      <c r="C71">
        <v>1.6181229773462789E-2</v>
      </c>
      <c r="D71" t="s">
        <v>7</v>
      </c>
    </row>
    <row r="72" spans="1:4" x14ac:dyDescent="0.2">
      <c r="A72" s="1">
        <v>53</v>
      </c>
      <c r="B72">
        <v>11</v>
      </c>
      <c r="C72">
        <v>3.2608695652173912E-2</v>
      </c>
      <c r="D72" t="s">
        <v>7</v>
      </c>
    </row>
    <row r="73" spans="1:4" x14ac:dyDescent="0.2">
      <c r="A73" s="1">
        <v>58</v>
      </c>
      <c r="B73">
        <v>12</v>
      </c>
      <c r="C73">
        <v>9.375E-2</v>
      </c>
      <c r="D73" t="s">
        <v>7</v>
      </c>
    </row>
    <row r="74" spans="1:4" x14ac:dyDescent="0.2">
      <c r="A74" s="1">
        <v>63</v>
      </c>
      <c r="B74">
        <v>13</v>
      </c>
      <c r="C74">
        <v>0.1029411764705882</v>
      </c>
      <c r="D74" t="s">
        <v>7</v>
      </c>
    </row>
    <row r="75" spans="1:4" x14ac:dyDescent="0.2">
      <c r="A75" s="1">
        <v>68</v>
      </c>
      <c r="B75">
        <v>14</v>
      </c>
      <c r="C75">
        <v>4.878048780487805E-2</v>
      </c>
      <c r="D75" t="s">
        <v>7</v>
      </c>
    </row>
    <row r="76" spans="1:4" x14ac:dyDescent="0.2">
      <c r="A76" s="1">
        <v>73</v>
      </c>
      <c r="B76">
        <v>15</v>
      </c>
      <c r="C76">
        <v>4.0201005025125629E-2</v>
      </c>
      <c r="D76" t="s">
        <v>7</v>
      </c>
    </row>
    <row r="77" spans="1:4" x14ac:dyDescent="0.2">
      <c r="A77" s="1">
        <v>78</v>
      </c>
      <c r="B77">
        <v>16</v>
      </c>
      <c r="C77">
        <v>2.222222222222222E-2</v>
      </c>
      <c r="D77" t="s">
        <v>7</v>
      </c>
    </row>
    <row r="78" spans="1:4" x14ac:dyDescent="0.2">
      <c r="A78" s="1">
        <v>83</v>
      </c>
      <c r="B78">
        <v>17</v>
      </c>
      <c r="C78">
        <v>2.6315789473684209E-2</v>
      </c>
      <c r="D78" t="s">
        <v>7</v>
      </c>
    </row>
    <row r="79" spans="1:4" x14ac:dyDescent="0.2">
      <c r="A79" s="1">
        <v>88</v>
      </c>
      <c r="B79">
        <v>18</v>
      </c>
      <c r="C79">
        <v>2.1077283372365339E-2</v>
      </c>
      <c r="D79" t="s">
        <v>7</v>
      </c>
    </row>
    <row r="80" spans="1:4" x14ac:dyDescent="0.2">
      <c r="A80" s="1">
        <v>93</v>
      </c>
      <c r="B80">
        <v>19</v>
      </c>
      <c r="C80">
        <v>3.9603960396039598E-2</v>
      </c>
      <c r="D80" t="s">
        <v>7</v>
      </c>
    </row>
    <row r="81" spans="1:4" x14ac:dyDescent="0.2">
      <c r="A81" s="1">
        <v>98</v>
      </c>
      <c r="B81">
        <v>20</v>
      </c>
      <c r="C81">
        <v>1.666666666666667E-2</v>
      </c>
      <c r="D81" t="s">
        <v>7</v>
      </c>
    </row>
    <row r="82" spans="1:4" x14ac:dyDescent="0.2">
      <c r="A82" s="1">
        <v>1</v>
      </c>
      <c r="B82">
        <v>1</v>
      </c>
      <c r="C82">
        <v>3.2786885245901641E-2</v>
      </c>
      <c r="D82" t="s">
        <v>5</v>
      </c>
    </row>
    <row r="83" spans="1:4" x14ac:dyDescent="0.2">
      <c r="A83" s="1">
        <v>6</v>
      </c>
      <c r="B83">
        <v>2</v>
      </c>
      <c r="C83">
        <v>2.222222222222222E-2</v>
      </c>
      <c r="D83" t="s">
        <v>5</v>
      </c>
    </row>
    <row r="84" spans="1:4" x14ac:dyDescent="0.2">
      <c r="A84" s="1">
        <v>11</v>
      </c>
      <c r="B84">
        <v>3</v>
      </c>
      <c r="C84">
        <v>3.4188034188034178E-2</v>
      </c>
      <c r="D84" t="s">
        <v>5</v>
      </c>
    </row>
    <row r="85" spans="1:4" x14ac:dyDescent="0.2">
      <c r="A85" s="1">
        <v>16</v>
      </c>
      <c r="B85">
        <v>4</v>
      </c>
      <c r="C85">
        <v>8.5714285714285715E-2</v>
      </c>
      <c r="D85" t="s">
        <v>5</v>
      </c>
    </row>
    <row r="86" spans="1:4" x14ac:dyDescent="0.2">
      <c r="A86" s="1">
        <v>21</v>
      </c>
      <c r="B86">
        <v>5</v>
      </c>
      <c r="C86">
        <v>4.3859649122807022E-2</v>
      </c>
      <c r="D86" t="s">
        <v>5</v>
      </c>
    </row>
    <row r="87" spans="1:4" x14ac:dyDescent="0.2">
      <c r="A87" s="1">
        <v>26</v>
      </c>
      <c r="B87">
        <v>6</v>
      </c>
      <c r="C87">
        <v>2.3255813953488368E-2</v>
      </c>
      <c r="D87" t="s">
        <v>5</v>
      </c>
    </row>
    <row r="88" spans="1:4" x14ac:dyDescent="0.2">
      <c r="A88" s="1">
        <v>31</v>
      </c>
      <c r="B88">
        <v>7</v>
      </c>
      <c r="C88">
        <v>2.3809523809523812E-2</v>
      </c>
      <c r="D88" t="s">
        <v>5</v>
      </c>
    </row>
    <row r="89" spans="1:4" x14ac:dyDescent="0.2">
      <c r="A89" s="1">
        <v>36</v>
      </c>
      <c r="B89">
        <v>8</v>
      </c>
      <c r="C89">
        <v>9.4202898550724626E-2</v>
      </c>
      <c r="D89" t="s">
        <v>5</v>
      </c>
    </row>
    <row r="90" spans="1:4" x14ac:dyDescent="0.2">
      <c r="A90" s="1">
        <v>41</v>
      </c>
      <c r="B90">
        <v>9</v>
      </c>
      <c r="C90">
        <v>1.538461538461538E-2</v>
      </c>
      <c r="D90" t="s">
        <v>5</v>
      </c>
    </row>
    <row r="91" spans="1:4" x14ac:dyDescent="0.2">
      <c r="A91" s="1">
        <v>46</v>
      </c>
      <c r="B91">
        <v>10</v>
      </c>
      <c r="C91">
        <v>1.9417475728155342E-2</v>
      </c>
      <c r="D91" t="s">
        <v>5</v>
      </c>
    </row>
    <row r="92" spans="1:4" x14ac:dyDescent="0.2">
      <c r="A92" s="1">
        <v>51</v>
      </c>
      <c r="B92">
        <v>11</v>
      </c>
      <c r="C92">
        <v>4.3478260869565209E-2</v>
      </c>
      <c r="D92" t="s">
        <v>5</v>
      </c>
    </row>
    <row r="93" spans="1:4" x14ac:dyDescent="0.2">
      <c r="A93" s="1">
        <v>56</v>
      </c>
      <c r="B93">
        <v>12</v>
      </c>
      <c r="C93">
        <v>0.1041666666666667</v>
      </c>
      <c r="D93" t="s">
        <v>5</v>
      </c>
    </row>
    <row r="94" spans="1:4" x14ac:dyDescent="0.2">
      <c r="A94" s="1">
        <v>61</v>
      </c>
      <c r="B94">
        <v>13</v>
      </c>
      <c r="C94">
        <v>8.8235294117647065E-2</v>
      </c>
      <c r="D94" t="s">
        <v>5</v>
      </c>
    </row>
    <row r="95" spans="1:4" x14ac:dyDescent="0.2">
      <c r="A95" s="1">
        <v>66</v>
      </c>
      <c r="B95">
        <v>14</v>
      </c>
      <c r="C95">
        <v>4.0650406504065047E-2</v>
      </c>
      <c r="D95" t="s">
        <v>5</v>
      </c>
    </row>
    <row r="96" spans="1:4" x14ac:dyDescent="0.2">
      <c r="A96" s="1">
        <v>71</v>
      </c>
      <c r="B96">
        <v>15</v>
      </c>
      <c r="C96">
        <v>5.0251256281407038E-2</v>
      </c>
      <c r="D96" t="s">
        <v>5</v>
      </c>
    </row>
    <row r="97" spans="1:4" x14ac:dyDescent="0.2">
      <c r="A97" s="1">
        <v>76</v>
      </c>
      <c r="B97">
        <v>16</v>
      </c>
      <c r="C97">
        <v>2.222222222222222E-2</v>
      </c>
      <c r="D97" t="s">
        <v>5</v>
      </c>
    </row>
    <row r="98" spans="1:4" x14ac:dyDescent="0.2">
      <c r="A98" s="1">
        <v>81</v>
      </c>
      <c r="B98">
        <v>17</v>
      </c>
      <c r="C98">
        <v>3.2894736842105268E-2</v>
      </c>
      <c r="D98" t="s">
        <v>5</v>
      </c>
    </row>
    <row r="99" spans="1:4" x14ac:dyDescent="0.2">
      <c r="A99" s="1">
        <v>86</v>
      </c>
      <c r="B99">
        <v>18</v>
      </c>
      <c r="C99">
        <v>2.3419203747072601E-2</v>
      </c>
      <c r="D99" t="s">
        <v>5</v>
      </c>
    </row>
    <row r="100" spans="1:4" x14ac:dyDescent="0.2">
      <c r="A100" s="1">
        <v>91</v>
      </c>
      <c r="B100">
        <v>19</v>
      </c>
      <c r="C100">
        <v>4.9504950495049507E-2</v>
      </c>
      <c r="D100" t="s">
        <v>5</v>
      </c>
    </row>
    <row r="101" spans="1:4" x14ac:dyDescent="0.2">
      <c r="A101" s="1">
        <v>96</v>
      </c>
      <c r="B101">
        <v>20</v>
      </c>
      <c r="C101">
        <v>2.0833333333333339E-2</v>
      </c>
      <c r="D101" t="s">
        <v>5</v>
      </c>
    </row>
  </sheetData>
  <sortState ref="A2:D101">
    <sortCondition ref="D2:D101"/>
  </sortState>
  <mergeCells count="1">
    <mergeCell ref="J1:L1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workbookViewId="0">
      <selection activeCell="Q12" sqref="Q12"/>
    </sheetView>
  </sheetViews>
  <sheetFormatPr baseColWidth="10" defaultRowHeight="15" x14ac:dyDescent="0.2"/>
  <cols>
    <col min="13" max="13" width="19.5" bestFit="1" customWidth="1"/>
  </cols>
  <sheetData>
    <row r="1" spans="1:18" ht="18" thickBot="1" x14ac:dyDescent="0.25">
      <c r="A1" s="1" t="s">
        <v>33</v>
      </c>
      <c r="B1" s="10" t="s">
        <v>4</v>
      </c>
      <c r="C1" s="10"/>
      <c r="D1" s="10" t="s">
        <v>5</v>
      </c>
      <c r="E1" s="10"/>
      <c r="F1" s="10" t="s">
        <v>6</v>
      </c>
      <c r="G1" s="10"/>
      <c r="H1" s="10" t="s">
        <v>7</v>
      </c>
      <c r="I1" s="10"/>
      <c r="J1" s="10" t="s">
        <v>8</v>
      </c>
      <c r="K1" s="10"/>
      <c r="M1" s="11" t="s">
        <v>32</v>
      </c>
      <c r="N1" s="11"/>
      <c r="O1" s="11"/>
    </row>
    <row r="2" spans="1:18" ht="16" thickTop="1" x14ac:dyDescent="0.2">
      <c r="A2" s="1"/>
      <c r="B2" s="1" t="s">
        <v>31</v>
      </c>
      <c r="C2" s="1" t="s">
        <v>13</v>
      </c>
      <c r="D2" s="1" t="s">
        <v>31</v>
      </c>
      <c r="E2" s="1" t="s">
        <v>13</v>
      </c>
      <c r="F2" s="1" t="s">
        <v>31</v>
      </c>
      <c r="G2" s="1" t="s">
        <v>13</v>
      </c>
      <c r="H2" s="1" t="s">
        <v>31</v>
      </c>
      <c r="I2" s="1" t="s">
        <v>13</v>
      </c>
      <c r="J2" s="1" t="s">
        <v>31</v>
      </c>
      <c r="K2" s="1" t="s">
        <v>13</v>
      </c>
      <c r="N2" s="2" t="s">
        <v>30</v>
      </c>
      <c r="O2" s="2" t="s">
        <v>20</v>
      </c>
    </row>
    <row r="3" spans="1:18" ht="16" x14ac:dyDescent="0.25">
      <c r="A3" s="1" t="s">
        <v>29</v>
      </c>
      <c r="M3" t="s">
        <v>23</v>
      </c>
      <c r="N3" s="5">
        <v>-0.35165115751999998</v>
      </c>
      <c r="O3" s="6">
        <v>0.72509989436</v>
      </c>
      <c r="P3" t="s">
        <v>27</v>
      </c>
    </row>
    <row r="4" spans="1:18" ht="16" x14ac:dyDescent="0.25">
      <c r="A4" s="1" t="s">
        <v>4</v>
      </c>
      <c r="B4">
        <v>1</v>
      </c>
      <c r="C4">
        <v>1</v>
      </c>
      <c r="D4">
        <f>AVERAGE(0.035460993, 0.028248588, 0.025423729, 0.06, 0.034782609, 0.030769231, 0.029535865, 0.14, 0.034313725, 0.023529412, 0.03, 0.05, 0.34, 0.032258065, 0.066326531, 0.029069767, 0.039215686,
0.074829932, 0.056603774, 0.02970297)</f>
        <v>5.9503543850000007E-2</v>
      </c>
      <c r="E4">
        <f>STDEVA(0.035460993, 0.028248588, 0.025423729, 0.06, 0.034782609, 0.030769231, 0.029535865, 0.14, 0.034313725, 0.023529412, 0.03, 0.05, 0.34, 0.032258065, 0.066326531, 0.029069767, 0.039215686,
0.074829932, 0.056603774, 0.02970297)</f>
        <v>7.1213869548172062E-2</v>
      </c>
      <c r="F4">
        <f>AVERAGE(0.19858156, 0.118644068, 0.118644068, 0.43, 0.234782609, 0.169230769, 0.194092827, 0.59, 0.225490196, 0.22745098, 0.3, 0.49, 0.38, 0.10483871, 0.071428571, 0.098837209, 0.098039216, 0.278911565, 0.216981132, 0.168316832)</f>
        <v>0.23571351560000001</v>
      </c>
      <c r="G4">
        <f>STDEVA(0.19858156, 0.118644068, 0.118644068, 0.43, 0.234782609, 0.169230769, 0.194092827, 0.59, 0.225490196, 0.22745098, 0.3, 0.49, 0.38, 0.10483871, 0.071428571, 0.098837209, 0.098039216, 0.278911565, 0.216981132, 0.168316832)</f>
        <v>0.14077990889734082</v>
      </c>
      <c r="H4">
        <f>AVERAGE(0.028368794, 0.016949153, 0.025423729, 0.02, 0.034782609, 0.015384615, 0.025316456, 0.02, 0.024509804, 0.023529412, 0.02, 0.04, 0.03, 0.024193548, 0.051020408, 0.023255814, 0.032679739, 0.06122449, 0.037735849, 0.024752475)</f>
        <v>2.8956344749999995E-2</v>
      </c>
      <c r="I4">
        <f>STDEVA(0.028368794, 0.016949153, 0.025423729, 0.02, 0.034782609, 0.015384615, 0.025316456, 0.02, 0.024509804, 0.023529412, 0.02, 0.04, 0.03, 0.024193548, 0.051020408, 0.023255814, 0.032679739, 0.06122449, 0.037735849, 0.024752475)</f>
        <v>1.1455080880440992E-2</v>
      </c>
      <c r="J4">
        <f>AVERAGE(0.042553191, 0.028248588, 0.016949153, 0, 0.034782609, 0.023076923, 0.037974684, 0.04,  0.039215686, 0.035294118, 0.02, 0.06, 0.05, 0.024193548, 0.051020408, 0.023255814, 0.052287582, 0.088435374, 0.009433962, 0.02970297)</f>
        <v>3.5321230500000002E-2</v>
      </c>
      <c r="K4">
        <f>STDEVA(0.042553191, 0.028248588, 0.016949153, 0, 0.034782609, 0.023076923, 0.037974684, 0.04,  0.039215686, 0.035294118, 0.02, 0.06, 0.05, 0.024193548, 0.051020408, 0.023255814, 0.052287582, 0.088435374, 0.009433962, 0.02970297)</f>
        <v>1.9557681397984791E-2</v>
      </c>
      <c r="M4" t="s">
        <v>22</v>
      </c>
      <c r="N4" s="5">
        <v>2.4615581026400002</v>
      </c>
      <c r="O4" s="7">
        <v>1.38334989199E-2</v>
      </c>
      <c r="P4" t="s">
        <v>27</v>
      </c>
    </row>
    <row r="5" spans="1:18" ht="16" x14ac:dyDescent="0.25">
      <c r="A5" s="1" t="s">
        <v>5</v>
      </c>
      <c r="B5">
        <f>AVERAGE(0.111111111, 0, 0.333333333, 0.780058651, 0.375, 0, 0.142857143, 0.047761194, 0, 0.027027027, 0.1, 0.797413793, 0, 0.333333333, 0, 0, 0, 0, 0.285714286, 0)</f>
        <v>0.16668049355000003</v>
      </c>
      <c r="C5">
        <f>STDEVA(0.111111111, 0, 0.333333333, 0.780058651, 0.375, 0, 0.142857143, 0.047761194, 0, 0.027027027, 0.1, 0.797413793, 0, 0.333333333, 0, 0, 0, 0, 0.285714286, 0)</f>
        <v>0.24909920099620042</v>
      </c>
      <c r="D5">
        <v>1</v>
      </c>
      <c r="E5">
        <v>1</v>
      </c>
      <c r="F5">
        <v>0.4222790450928382</v>
      </c>
      <c r="G5">
        <v>0.20340143549914619</v>
      </c>
      <c r="M5" t="s">
        <v>34</v>
      </c>
      <c r="N5" s="5">
        <v>3.2460106847999999</v>
      </c>
      <c r="O5">
        <v>1.17034446853E-3</v>
      </c>
      <c r="P5" t="s">
        <v>28</v>
      </c>
    </row>
    <row r="6" spans="1:18" ht="16" x14ac:dyDescent="0.25">
      <c r="A6" s="1" t="s">
        <v>6</v>
      </c>
      <c r="B6">
        <f>AVERAGE(0.670454545, 0.774193548, 0.785714286, 0.215189873, 0.61627907, 0.679487179, 0.289473684, 0.137096774, 0.086956522, 0.103773585, 0.545454545, 0.185185185, 0.373333333, 0.849462366,
0.732824427, 0.769230769, 0.854545455, 0.042553191, 0.666666667, 0.231578947)</f>
        <v>0.48047269754999988</v>
      </c>
      <c r="C6">
        <f>STDEVA(0.670454545, 0.774193548, 0.785714286, 0.215189873, 0.61627907, 0.679487179, 0.289473684, 0.137096774, 0.086956522, 0.103773585, 0.545454545, 0.185185185, 0.373333333, 0.849462366,
0.732824427, 0.769230769, 0.854545455, 0.042553191, 0.666666667, 0.231578947)</f>
        <v>0.29105433008614928</v>
      </c>
      <c r="D6">
        <v>0.394379797979798</v>
      </c>
      <c r="E6">
        <v>0.18524456631451561</v>
      </c>
      <c r="F6">
        <v>1</v>
      </c>
      <c r="G6">
        <v>1</v>
      </c>
      <c r="M6" t="s">
        <v>35</v>
      </c>
      <c r="N6" s="5">
        <v>5.4100178080000001</v>
      </c>
      <c r="O6" s="4">
        <v>6.3018482213900003E-8</v>
      </c>
      <c r="P6" t="s">
        <v>28</v>
      </c>
    </row>
    <row r="7" spans="1:18" x14ac:dyDescent="0.2">
      <c r="A7" s="1" t="s">
        <v>7</v>
      </c>
      <c r="B7">
        <f>AVERAGE(0, 0.25, 0.166666667, 0.952861953, 0.142857143, 0.5, 0.2, 0.712871287, 0.2, 0, 0.363636364, 0.978494624, 0.890322581, 0.666666667, 0.2, 0.2, 0, 0.076923077, 0.4, 0)</f>
        <v>0.34506501815000007</v>
      </c>
      <c r="C7">
        <f>STDEVA(0, 0.25, 0.166666667, 0.952861953, 0.142857143, 0.5, 0.2, 0.712871287, 0.2, 0, 0.363636364, 0.978494624, 0.890322581, 0.666666667, 0.2, 0.2, 0, 0.076923077, 0.4, 0)</f>
        <v>0.3283242153087807</v>
      </c>
      <c r="H7">
        <v>1</v>
      </c>
      <c r="I7">
        <v>1</v>
      </c>
    </row>
    <row r="8" spans="1:18" ht="18" thickBot="1" x14ac:dyDescent="0.25">
      <c r="A8" s="1" t="s">
        <v>8</v>
      </c>
      <c r="B8">
        <f>AVERAGE(0.761904761904762, 0.885714286, 0.944444444, 0.82, 0.92, 0.8, 0.555555556, 0.88, 0.533333333, 0.352941176, 0.714285714, 0.78, 0.78, 0.837837838, 0.761904762, 0.28, 0.725, 0.238095238, 0.958333333, 0.52)</f>
        <v>0.702467522095238</v>
      </c>
      <c r="C8">
        <f>STDEVA(0.761904761904762, 0.885714286, 0.944444444, 0.82, 0.92, 0.8, 0.555555556, 0.88, 0.533333333, 0.352941176, 0.714285714, 0.78, 0.78, 0.837837838, 0.761904762, 0.28, 0.725, 0.238095238, 0.958333333, 0.52)</f>
        <v>0.2173522222640992</v>
      </c>
      <c r="J8">
        <v>1</v>
      </c>
      <c r="K8">
        <v>1</v>
      </c>
      <c r="M8" s="11" t="s">
        <v>26</v>
      </c>
      <c r="N8" s="11"/>
      <c r="O8" s="11"/>
      <c r="P8" s="11"/>
      <c r="Q8" s="11"/>
      <c r="R8" s="11"/>
    </row>
    <row r="9" spans="1:18" ht="16" thickTop="1" x14ac:dyDescent="0.2">
      <c r="N9" s="3" t="s">
        <v>25</v>
      </c>
      <c r="O9" s="2" t="s">
        <v>15</v>
      </c>
      <c r="P9" s="2" t="s">
        <v>16</v>
      </c>
      <c r="Q9" s="2" t="s">
        <v>18</v>
      </c>
      <c r="R9" s="2" t="s">
        <v>24</v>
      </c>
    </row>
    <row r="10" spans="1:18" x14ac:dyDescent="0.2">
      <c r="M10" t="s">
        <v>34</v>
      </c>
      <c r="N10">
        <v>20</v>
      </c>
      <c r="O10">
        <f>SQRT(((N10-1)*C7^2+(N10-1)*I4^2)/(N10+N10-2))</f>
        <v>0.23230153813105073</v>
      </c>
      <c r="P10">
        <f>O10*SQRT(1/N10+1/N10)</f>
        <v>7.3460196445457468E-2</v>
      </c>
      <c r="Q10">
        <f>((B7-H4)-(1-H4))/P10</f>
        <v>-8.9155081736852448</v>
      </c>
      <c r="R10" t="s">
        <v>21</v>
      </c>
    </row>
    <row r="11" spans="1:18" x14ac:dyDescent="0.2">
      <c r="M11" t="s">
        <v>35</v>
      </c>
      <c r="N11">
        <v>20</v>
      </c>
      <c r="O11">
        <f>SQRT(((N11-1)*C8^2+(N11-1)*K4^2)/(N11+N11-2))</f>
        <v>0.15431216968341716</v>
      </c>
      <c r="P11">
        <f>O11*SQRT(1/N11+1/N11)</f>
        <v>4.8797792688198234E-2</v>
      </c>
      <c r="Q11">
        <f>((B8-J4)-(1-J4))/P11</f>
        <v>-6.0972527959593625</v>
      </c>
      <c r="R11" t="s">
        <v>21</v>
      </c>
    </row>
  </sheetData>
  <mergeCells count="7">
    <mergeCell ref="B1:C1"/>
    <mergeCell ref="D1:E1"/>
    <mergeCell ref="F1:G1"/>
    <mergeCell ref="M1:O1"/>
    <mergeCell ref="M8:R8"/>
    <mergeCell ref="H1:I1"/>
    <mergeCell ref="J1:K1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workbookViewId="0">
      <selection activeCell="S13" sqref="S13"/>
    </sheetView>
  </sheetViews>
  <sheetFormatPr baseColWidth="10" defaultRowHeight="15" x14ac:dyDescent="0.2"/>
  <cols>
    <col min="13" max="13" width="19.5" bestFit="1" customWidth="1"/>
  </cols>
  <sheetData>
    <row r="1" spans="1:19" ht="18" thickBot="1" x14ac:dyDescent="0.25">
      <c r="A1" s="1" t="s">
        <v>33</v>
      </c>
      <c r="B1" s="10" t="s">
        <v>4</v>
      </c>
      <c r="C1" s="10"/>
      <c r="D1" s="10" t="s">
        <v>5</v>
      </c>
      <c r="E1" s="10"/>
      <c r="F1" s="10" t="s">
        <v>6</v>
      </c>
      <c r="G1" s="10"/>
      <c r="H1" s="10" t="s">
        <v>7</v>
      </c>
      <c r="I1" s="10"/>
      <c r="J1" s="13" t="s">
        <v>8</v>
      </c>
      <c r="K1" s="14"/>
      <c r="M1" s="12" t="s">
        <v>32</v>
      </c>
      <c r="N1" s="12"/>
      <c r="O1" s="12"/>
    </row>
    <row r="2" spans="1:19" ht="16" thickTop="1" x14ac:dyDescent="0.2">
      <c r="A2" s="1"/>
      <c r="B2" s="1" t="s">
        <v>31</v>
      </c>
      <c r="C2" s="1" t="s">
        <v>13</v>
      </c>
      <c r="D2" s="1" t="s">
        <v>31</v>
      </c>
      <c r="E2" s="1" t="s">
        <v>13</v>
      </c>
      <c r="F2" s="1" t="s">
        <v>31</v>
      </c>
      <c r="G2" s="1" t="s">
        <v>13</v>
      </c>
      <c r="H2" s="1" t="s">
        <v>31</v>
      </c>
      <c r="I2" s="1" t="s">
        <v>13</v>
      </c>
      <c r="J2" s="8" t="s">
        <v>31</v>
      </c>
      <c r="K2" s="9" t="s">
        <v>13</v>
      </c>
      <c r="N2" s="2" t="s">
        <v>30</v>
      </c>
      <c r="O2" s="2" t="s">
        <v>20</v>
      </c>
    </row>
    <row r="3" spans="1:19" ht="16" x14ac:dyDescent="0.25">
      <c r="A3" s="1" t="s">
        <v>29</v>
      </c>
      <c r="M3" t="s">
        <v>23</v>
      </c>
      <c r="N3" s="5">
        <v>-5.4100178080000001</v>
      </c>
      <c r="O3" s="4">
        <v>6.3018482213900003E-8</v>
      </c>
      <c r="P3" t="s">
        <v>28</v>
      </c>
    </row>
    <row r="4" spans="1:19" ht="16" x14ac:dyDescent="0.25">
      <c r="A4" s="1" t="s">
        <v>4</v>
      </c>
      <c r="B4">
        <v>1</v>
      </c>
      <c r="C4">
        <v>1</v>
      </c>
      <c r="D4">
        <f>AVERAGE(3.744186163, 4.219511986, 3.285714388, 1.375, 3.096153736, 4.230769157, 4.642857075, 1.535353541, 5.636363506, 5.809523582, 2.955555439, 1.569892526, 1.526315808, 3.226415157, 2.612499952, 4.219511986, 3.578947306, 6.024096489, 2.920000076, 5.433962345)</f>
        <v>3.5821315108999996</v>
      </c>
      <c r="E4">
        <f>STDEVA(3.744186163, 4.219511986, 3.285714388, 1.375, 3.096153736, 4.230769157, 4.642857075, 1.535353541, 5.636363506, 5.809523582, 2.955555439, 1.569892526, 1.526315808, 3.226415157, 2.612499952, 4.219511986, 3.578947306, 6.024096489, 2.920000076, 5.433962345)</f>
        <v>1.460285662991476</v>
      </c>
      <c r="F4">
        <f>AVERAGE(1.350427389, 1.418032765, 1.141843915, 1.01449275, 1.118055582, 1.398305058, 1.390374303, 1.02352941, 1.823529363, 2.103448391, 1.385416627, 1.031358838, 1.01869154, 1.221428514, 1.059880257, 1.491379261, 1.165714264, 1.736111164, 1.226890802, 1.582417607)</f>
        <v>1.3350663899999999</v>
      </c>
      <c r="G4">
        <f>STDEVA(1.350427389, 1.418032765, 1.141843915, 1.01449275, 1.118055582, 1.398305058, 1.390374303, 1.02352941, 1.823529363, 2.103448391, 1.385416627, 1.031358838, 1.01869154, 1.221428514, 1.059880257, 1.491379261, 1.165714264, 1.736111164, 1.226890802, 1.582417607)</f>
        <v>0.29892602560892839</v>
      </c>
      <c r="H4">
        <f>AVERAGE(3.833333254, 4.219511986, 3.354166746, 1.388349533, 3.096153736, 4.230769157, 4.727272511, 1.535353541, 5.636363506, 5.809523582, 2.955555439, 1.569892526, 1.506493449, 3.166666746, 2.679487228, 4.219511986, 3.642857075, 6.097560883, 2.979591846, 5.538461685)</f>
        <v>3.6093438207499995</v>
      </c>
      <c r="I4">
        <f>STDEVA(3.833333254, 4.219511986, 3.354166746, 1.388349533, 3.096153736, 4.230769157, 4.727272511, 1.535353541, 5.636363506, 5.809523582, 2.955555439, 1.569892526, 1.506493449, 3.166666746, 2.679487228, 4.219511986, 3.642857075, 6.097560883, 2.979591846, 5.538461685)</f>
        <v>1.4747498184038017</v>
      </c>
      <c r="J4">
        <f>AVERAGE(3.270072937, 3.53061223, 2.639344215, 1.32407403, 2.375912428, 3.510638237, 4.262295246, 1.407407403, 4.920634747, 5.154929638, 2.462962866, 1.4455446, 1.36470592, 2.671875, 2.458823442, 3.518248081, 3, 5.617977619, 2.517241478, 4.5)</f>
        <v>3.0976650058500002</v>
      </c>
      <c r="K4">
        <f>STDEVA(3.270072937, 3.53061223, 2.639344215, 1.32407403, 2.375912428, 3.510638237, 4.262295246, 1.407407403, 4.920634747, 5.154929638, 2.462962866, 1.4455446, 1.36470592, 2.671875, 2.458823442, 3.518248081, 3, 5.617977619, 2.517241478, 4.5)</f>
        <v>1.2896340939175244</v>
      </c>
      <c r="M4" t="s">
        <v>22</v>
      </c>
      <c r="N4" s="5">
        <v>-0.54100178080000005</v>
      </c>
      <c r="O4" s="6">
        <v>0.58850635527200001</v>
      </c>
      <c r="P4" t="s">
        <v>27</v>
      </c>
    </row>
    <row r="5" spans="1:19" ht="16" x14ac:dyDescent="0.25">
      <c r="A5" s="1" t="s">
        <v>5</v>
      </c>
      <c r="B5">
        <f>AVERAGE(1.058156013, 1.046454787, 1.03384614, 1.010100961, 1.025641084, 1.027777791, 1.03773582, 1.010526299, 1.057692289, 1.059961319, 1.02290082, 1.009374976, 1.012658238, 1.033807874, 1.05479455, 1.026315808, 1.055555582, 1.073684216, 1.009646297, 1.068965554)</f>
        <v>1.0367798209000001</v>
      </c>
      <c r="C5">
        <f>STDEVA(1.058156013, 1.046454787, 1.03384614, 1.010100961, 1.025641084, 1.027777791, 1.03773582, 1.010526299, 1.057692289, 1.059961319, 1.02290082, 1.009374976, 1.012658238, 1.033807874, 1.05479455, 1.026315808, 1.055555582, 1.073684216, 1.009646297, 1.068965554)</f>
        <v>2.1270032909016568E-2</v>
      </c>
      <c r="D5">
        <v>1</v>
      </c>
      <c r="E5">
        <v>1</v>
      </c>
      <c r="F5">
        <v>1.170775200688928</v>
      </c>
      <c r="G5">
        <v>8.0161989712214166E-2</v>
      </c>
      <c r="M5" t="s">
        <v>34</v>
      </c>
      <c r="N5" s="5">
        <v>-5.4100178080000001</v>
      </c>
      <c r="O5" s="4">
        <v>6.3018482213900003E-8</v>
      </c>
      <c r="P5" t="s">
        <v>28</v>
      </c>
    </row>
    <row r="6" spans="1:19" ht="16" x14ac:dyDescent="0.25">
      <c r="A6" s="1" t="s">
        <v>6</v>
      </c>
      <c r="B6">
        <f>AVERAGE(1.052186131, 1.028455257, 1.075187922, 1.640449405, 1.071969748, 1.027777791, 1.288088679, 1.481675386, 1.508650541, 1.5750916, 1.036290288, 1.267605662, 1.356363654, 1.090163946, 1.287081361, 1.025641084, 1.040178537, 1.907216549, 1.060509562, 1.433734894)</f>
        <v>1.2627158998499999</v>
      </c>
      <c r="C6">
        <f>STDEVA(1.052186131, 1.028455257, 1.075187922, 1.640449405, 1.071969748, 1.027777791, 1.288088679, 1.481675386, 1.508650541, 1.5750916, 1.036290288, 1.267605662, 1.356363654, 1.090163946, 1.287081361, 1.025641084, 1.040178537, 1.907216549, 1.060509562, 1.433734894)</f>
        <v>0.2572069819392509</v>
      </c>
      <c r="D6">
        <v>1.123359443323825</v>
      </c>
      <c r="E6">
        <v>0.1099523312379487</v>
      </c>
      <c r="F6">
        <v>1</v>
      </c>
      <c r="G6">
        <v>1</v>
      </c>
      <c r="M6" t="s">
        <v>35</v>
      </c>
      <c r="N6" s="5">
        <v>-5.4100178080000001</v>
      </c>
      <c r="O6" s="4">
        <v>6.3018482213900003E-8</v>
      </c>
      <c r="P6" t="s">
        <v>28</v>
      </c>
    </row>
    <row r="7" spans="1:19" x14ac:dyDescent="0.2">
      <c r="A7" s="1" t="s">
        <v>7</v>
      </c>
      <c r="B7">
        <f>AVERAGE(1.048780441, 1.026315808, 1.022222281, 1.003378391, 1.020408154, 1.027777791, 1.019607902, 1.00632906, 1.05054152, 1.049242377, 1.009132385, 1.009374976, 1.005012512, 1.020408154, 1.031476974, 1.025641084, 1.036363602, 1.050251245, 1.008143306, 1.059999943)</f>
        <v>1.0265203952999999</v>
      </c>
      <c r="C7">
        <f>STDEVA(1.048780441, 1.026315808, 1.022222281, 1.003378391, 1.020408154, 1.027777791, 1.019607902, 1.00632906, 1.05054152, 1.049242377, 1.009132385, 1.009374976, 1.005012512, 1.020408154, 1.031476974, 1.025641084, 1.036363602, 1.050251245, 1.008143306, 1.059999943)</f>
        <v>1.7588170099369527E-2</v>
      </c>
      <c r="H7">
        <v>1</v>
      </c>
      <c r="I7">
        <v>1</v>
      </c>
    </row>
    <row r="8" spans="1:19" ht="18" thickBot="1" x14ac:dyDescent="0.25">
      <c r="A8" s="1" t="s">
        <v>8</v>
      </c>
      <c r="B8">
        <f>AVERAGE(1.04878044128418, 1.026315808, 1.021739125, 1, 1.017656446, 1.027027011, 1.019607902, 1.006369472, 1.046762586, 1.047801137, 1.002994061, 1.009404421, 1.007614255, 1.019607902, 1.027568936, 1.025641084, 1.036363602, 1.051948071, 1.004799962, 1.059999943)</f>
        <v>1.025400108264209</v>
      </c>
      <c r="C8">
        <f>STDEVA(1.04878044128418, 1.026315808, 1.021739125, 1, 1.017656446, 1.027027011, 1.019607902, 1.006369472, 1.046762586, 1.047801137, 1.002994061, 1.009404421, 1.007614255, 1.019607902, 1.027568936, 1.025641084, 1.036363602, 1.051948071, 1.004799962, 1.059999943)</f>
        <v>1.8037362386947815E-2</v>
      </c>
      <c r="J8">
        <v>1</v>
      </c>
      <c r="K8">
        <v>1</v>
      </c>
      <c r="M8" s="12" t="s">
        <v>26</v>
      </c>
      <c r="N8" s="12"/>
      <c r="O8" s="12"/>
      <c r="P8" s="12"/>
      <c r="Q8" s="12"/>
      <c r="R8" s="12"/>
      <c r="S8" t="s">
        <v>36</v>
      </c>
    </row>
    <row r="9" spans="1:19" ht="16" thickTop="1" x14ac:dyDescent="0.2">
      <c r="N9" s="3" t="s">
        <v>25</v>
      </c>
      <c r="O9" s="2" t="s">
        <v>15</v>
      </c>
      <c r="P9" s="2" t="s">
        <v>16</v>
      </c>
      <c r="Q9" s="2" t="s">
        <v>18</v>
      </c>
      <c r="R9" s="2" t="s">
        <v>24</v>
      </c>
    </row>
    <row r="10" spans="1:19" x14ac:dyDescent="0.2">
      <c r="M10" t="s">
        <v>23</v>
      </c>
      <c r="N10">
        <v>20</v>
      </c>
      <c r="O10">
        <f>SQRT(((N10-1)*C5^2+(N10-1)*E4^2)/(N10+N10-2))</f>
        <v>1.0326874241120605</v>
      </c>
      <c r="P10">
        <f>O10*SQRT(1/N10+1/N10)</f>
        <v>0.32656443712063976</v>
      </c>
      <c r="Q10">
        <f>((D4-B5)-(D4-1))/P10</f>
        <v>-0.11262653467196998</v>
      </c>
      <c r="R10">
        <v>0.455706</v>
      </c>
      <c r="S10" t="s">
        <v>27</v>
      </c>
    </row>
    <row r="11" spans="1:19" x14ac:dyDescent="0.2">
      <c r="M11" t="s">
        <v>34</v>
      </c>
      <c r="N11">
        <v>20</v>
      </c>
      <c r="O11">
        <f>SQRT(((N11-1)*C7^2+(N11-1)*I4^2)/(N11+N11-2))</f>
        <v>1.0428797559185552</v>
      </c>
      <c r="P11">
        <f>O11*SQRT(1/N11+1/N11)</f>
        <v>0.32978753543830991</v>
      </c>
      <c r="Q11">
        <f>((H4-B7)-(H4-1))/P11</f>
        <v>-8.0416609029060324E-2</v>
      </c>
      <c r="R11">
        <v>0.468329</v>
      </c>
      <c r="S11" t="s">
        <v>27</v>
      </c>
    </row>
    <row r="12" spans="1:19" x14ac:dyDescent="0.2">
      <c r="M12" t="s">
        <v>35</v>
      </c>
      <c r="N12">
        <v>20</v>
      </c>
      <c r="O12">
        <f>SQRT(((N12-1)*C8^2+(N12-1)*K4^2)/(N12+N12-2))</f>
        <v>0.91199820247529872</v>
      </c>
      <c r="P12">
        <f>O12*SQRT(1/N12+1/N12)</f>
        <v>0.28839915418013556</v>
      </c>
      <c r="Q12">
        <f>((J4-B8)-(J4-1))/P12</f>
        <v>-8.8072755748596909E-2</v>
      </c>
      <c r="R12">
        <v>0.465169</v>
      </c>
      <c r="S12" t="s">
        <v>27</v>
      </c>
    </row>
  </sheetData>
  <mergeCells count="7">
    <mergeCell ref="B1:C1"/>
    <mergeCell ref="D1:E1"/>
    <mergeCell ref="F1:G1"/>
    <mergeCell ref="M1:O1"/>
    <mergeCell ref="M8:R8"/>
    <mergeCell ref="H1:I1"/>
    <mergeCell ref="J1:K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NumberSolutions</vt:lpstr>
      <vt:lpstr>Spread Indicators</vt:lpstr>
      <vt:lpstr>Coverage Stats</vt:lpstr>
      <vt:lpstr>Epsilon Stats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Kristina Yancey Spencer</cp:lastModifiedBy>
  <cp:revision/>
  <dcterms:created xsi:type="dcterms:W3CDTF">2017-02-27T09:42:44Z</dcterms:created>
  <dcterms:modified xsi:type="dcterms:W3CDTF">2017-03-15T19:14:25Z</dcterms:modified>
  <cp:category/>
  <dc:identifier/>
  <cp:contentStatus/>
  <dc:language/>
  <cp:version/>
</cp:coreProperties>
</file>